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"/>
    </mc:Choice>
  </mc:AlternateContent>
  <xr:revisionPtr revIDLastSave="0" documentId="13_ncr:1_{9DC82074-A910-4A3A-BCE0-70AA570DE2BD}" xr6:coauthVersionLast="47" xr6:coauthVersionMax="47" xr10:uidLastSave="{00000000-0000-0000-0000-000000000000}"/>
  <bookViews>
    <workbookView xWindow="20370" yWindow="-120" windowWidth="29040" windowHeight="1584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raphique1" sheetId="27" r:id="rId4"/>
    <sheet name="Graphique2" sheetId="22" r:id="rId5"/>
    <sheet name="Graphique3" sheetId="23" r:id="rId6"/>
    <sheet name="Graphique4" sheetId="24" r:id="rId7"/>
    <sheet name="T CO2" sheetId="10" r:id="rId8"/>
    <sheet name="Graphique5" sheetId="26" r:id="rId9"/>
    <sheet name="T parc auto" sheetId="25" r:id="rId10"/>
    <sheet name="Graphique6" sheetId="19" r:id="rId11"/>
    <sheet name="T logement" sheetId="14" r:id="rId12"/>
    <sheet name="Graphique7" sheetId="20" r:id="rId13"/>
    <sheet name="Table Graphs" sheetId="28" r:id="rId14"/>
  </sheets>
  <externalReferences>
    <externalReference r:id="rId15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6" l="1"/>
  <c r="J58" i="16"/>
  <c r="I58" i="16"/>
  <c r="H58" i="16"/>
  <c r="K57" i="16"/>
  <c r="J57" i="16"/>
  <c r="I57" i="16"/>
  <c r="H57" i="16"/>
  <c r="K56" i="16"/>
  <c r="J56" i="16"/>
  <c r="I56" i="16"/>
  <c r="H56" i="16"/>
  <c r="K54" i="16"/>
  <c r="J54" i="16"/>
  <c r="I54" i="16"/>
  <c r="H54" i="16"/>
  <c r="K53" i="16"/>
  <c r="J53" i="16"/>
  <c r="I53" i="16"/>
  <c r="H53" i="16"/>
  <c r="K52" i="16"/>
  <c r="J52" i="16"/>
  <c r="I52" i="16"/>
  <c r="I50" i="16" s="1"/>
  <c r="H52" i="16"/>
  <c r="K51" i="16"/>
  <c r="J51" i="16"/>
  <c r="I51" i="16"/>
  <c r="H51" i="16"/>
  <c r="K45" i="16"/>
  <c r="J45" i="16"/>
  <c r="I45" i="16"/>
  <c r="H45" i="16"/>
  <c r="K44" i="16"/>
  <c r="J44" i="16"/>
  <c r="I44" i="16"/>
  <c r="H44" i="16"/>
  <c r="K43" i="16"/>
  <c r="J43" i="16"/>
  <c r="I43" i="16"/>
  <c r="H43" i="16"/>
  <c r="K41" i="16"/>
  <c r="J41" i="16"/>
  <c r="I41" i="16"/>
  <c r="H41" i="16"/>
  <c r="K40" i="16"/>
  <c r="J40" i="16"/>
  <c r="I40" i="16"/>
  <c r="H40" i="16"/>
  <c r="K39" i="16"/>
  <c r="J39" i="16"/>
  <c r="I39" i="16"/>
  <c r="H39" i="16"/>
  <c r="K38" i="16"/>
  <c r="J38" i="16"/>
  <c r="I38" i="16"/>
  <c r="I37" i="16" s="1"/>
  <c r="H38" i="16"/>
  <c r="R58" i="16"/>
  <c r="Q58" i="16"/>
  <c r="P58" i="16"/>
  <c r="O58" i="16"/>
  <c r="R57" i="16"/>
  <c r="P57" i="16"/>
  <c r="O57" i="16"/>
  <c r="R56" i="16"/>
  <c r="Q56" i="16"/>
  <c r="Q55" i="16" s="1"/>
  <c r="P56" i="16"/>
  <c r="P55" i="16" s="1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Q42" i="16" s="1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123" i="16"/>
  <c r="Q123" i="16"/>
  <c r="P123" i="16"/>
  <c r="O123" i="16"/>
  <c r="R122" i="16"/>
  <c r="P122" i="16"/>
  <c r="O122" i="16"/>
  <c r="R121" i="16"/>
  <c r="Q121" i="16"/>
  <c r="P121" i="16"/>
  <c r="O121" i="16"/>
  <c r="R119" i="16"/>
  <c r="Q119" i="16"/>
  <c r="P119" i="16"/>
  <c r="O119" i="16"/>
  <c r="R118" i="16"/>
  <c r="Q118" i="16"/>
  <c r="P118" i="16"/>
  <c r="O118" i="16"/>
  <c r="R115" i="16"/>
  <c r="Q115" i="16"/>
  <c r="P115" i="16"/>
  <c r="O115" i="16"/>
  <c r="R110" i="16"/>
  <c r="Q110" i="16"/>
  <c r="P110" i="16"/>
  <c r="O110" i="16"/>
  <c r="R109" i="16"/>
  <c r="P109" i="16"/>
  <c r="O109" i="16"/>
  <c r="R108" i="16"/>
  <c r="Q108" i="16"/>
  <c r="P108" i="16"/>
  <c r="O108" i="16"/>
  <c r="R106" i="16"/>
  <c r="Q106" i="16"/>
  <c r="P106" i="16"/>
  <c r="O106" i="16"/>
  <c r="R105" i="16"/>
  <c r="Q105" i="16"/>
  <c r="P105" i="16"/>
  <c r="O105" i="16"/>
  <c r="R102" i="16"/>
  <c r="Q102" i="16"/>
  <c r="P102" i="16"/>
  <c r="O102" i="16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K110" i="16"/>
  <c r="J110" i="16"/>
  <c r="I110" i="16"/>
  <c r="H110" i="16"/>
  <c r="K109" i="16"/>
  <c r="J109" i="16"/>
  <c r="I109" i="16"/>
  <c r="H109" i="16"/>
  <c r="K108" i="16"/>
  <c r="J108" i="16"/>
  <c r="I108" i="16"/>
  <c r="H108" i="16"/>
  <c r="K106" i="16"/>
  <c r="J106" i="16"/>
  <c r="I106" i="16"/>
  <c r="H106" i="16"/>
  <c r="K105" i="16"/>
  <c r="J105" i="16"/>
  <c r="I105" i="16"/>
  <c r="H105" i="16"/>
  <c r="K104" i="16"/>
  <c r="J104" i="16"/>
  <c r="I104" i="16"/>
  <c r="H104" i="16"/>
  <c r="K103" i="16"/>
  <c r="J103" i="16"/>
  <c r="I103" i="16"/>
  <c r="H103" i="16"/>
  <c r="I55" i="16" l="1"/>
  <c r="H37" i="16"/>
  <c r="L41" i="16"/>
  <c r="L45" i="16"/>
  <c r="L53" i="16"/>
  <c r="L57" i="16"/>
  <c r="L51" i="16"/>
  <c r="L54" i="16"/>
  <c r="L58" i="16"/>
  <c r="R42" i="16"/>
  <c r="R46" i="16" s="1"/>
  <c r="Q46" i="16"/>
  <c r="S45" i="16"/>
  <c r="S54" i="16"/>
  <c r="O55" i="16"/>
  <c r="O59" i="16" s="1"/>
  <c r="S40" i="16"/>
  <c r="S44" i="16"/>
  <c r="K50" i="16"/>
  <c r="L56" i="16"/>
  <c r="L52" i="16"/>
  <c r="J55" i="16"/>
  <c r="K55" i="16"/>
  <c r="K59" i="16" s="1"/>
  <c r="H42" i="16"/>
  <c r="H46" i="16" s="1"/>
  <c r="J37" i="16"/>
  <c r="L38" i="16"/>
  <c r="K37" i="16"/>
  <c r="L40" i="16"/>
  <c r="I42" i="16"/>
  <c r="L39" i="16"/>
  <c r="J42" i="16"/>
  <c r="K42" i="16"/>
  <c r="L44" i="16"/>
  <c r="I59" i="16"/>
  <c r="J50" i="16"/>
  <c r="J59" i="16" s="1"/>
  <c r="I46" i="16"/>
  <c r="P42" i="16"/>
  <c r="P46" i="16"/>
  <c r="S43" i="16"/>
  <c r="P59" i="16"/>
  <c r="Q59" i="16"/>
  <c r="L43" i="16"/>
  <c r="R55" i="16"/>
  <c r="S58" i="16"/>
  <c r="S53" i="16"/>
  <c r="S37" i="16"/>
  <c r="O42" i="16"/>
  <c r="S57" i="16"/>
  <c r="S41" i="16"/>
  <c r="S50" i="16"/>
  <c r="H50" i="16"/>
  <c r="S56" i="16"/>
  <c r="H55" i="16"/>
  <c r="Q16" i="16"/>
  <c r="Q120" i="16"/>
  <c r="Q107" i="16"/>
  <c r="Q94" i="16"/>
  <c r="Q81" i="16"/>
  <c r="Q68" i="16"/>
  <c r="Q29" i="16"/>
  <c r="K46" i="16" l="1"/>
  <c r="L42" i="16"/>
  <c r="S55" i="16"/>
  <c r="S42" i="16"/>
  <c r="L37" i="16"/>
  <c r="L55" i="16"/>
  <c r="J46" i="16"/>
  <c r="L46" i="16" s="1"/>
  <c r="R59" i="16"/>
  <c r="O46" i="16"/>
  <c r="S46" i="16" s="1"/>
  <c r="S59" i="16"/>
  <c r="L50" i="16"/>
  <c r="H59" i="16"/>
  <c r="L59" i="16" s="1"/>
  <c r="O68" i="16"/>
  <c r="O72" i="16" s="1"/>
  <c r="P81" i="16"/>
  <c r="P85" i="16" s="1"/>
  <c r="P16" i="16"/>
  <c r="P20" i="16" s="1"/>
  <c r="P68" i="16"/>
  <c r="P72" i="16" s="1"/>
  <c r="O107" i="16"/>
  <c r="O111" i="16" s="1"/>
  <c r="P120" i="16"/>
  <c r="P124" i="16" s="1"/>
  <c r="O94" i="16"/>
  <c r="O98" i="16" s="1"/>
  <c r="P107" i="16"/>
  <c r="P111" i="16" s="1"/>
  <c r="O81" i="16"/>
  <c r="O85" i="16" s="1"/>
  <c r="P94" i="16"/>
  <c r="P98" i="16" s="1"/>
  <c r="O120" i="16"/>
  <c r="O124" i="16" s="1"/>
  <c r="S84" i="16"/>
  <c r="T84" i="16" s="1"/>
  <c r="S15" i="16"/>
  <c r="R16" i="16"/>
  <c r="R20" i="16" s="1"/>
  <c r="P29" i="16"/>
  <c r="P33" i="16" s="1"/>
  <c r="Q98" i="16"/>
  <c r="Q85" i="16"/>
  <c r="R29" i="16"/>
  <c r="R33" i="16" s="1"/>
  <c r="Q111" i="16"/>
  <c r="S119" i="16"/>
  <c r="S123" i="16"/>
  <c r="S93" i="16"/>
  <c r="S97" i="16"/>
  <c r="Q124" i="16"/>
  <c r="S106" i="16"/>
  <c r="R107" i="16"/>
  <c r="S110" i="16"/>
  <c r="S121" i="16"/>
  <c r="S109" i="16"/>
  <c r="S122" i="16"/>
  <c r="S19" i="16"/>
  <c r="S18" i="16"/>
  <c r="O16" i="16"/>
  <c r="O20" i="16" s="1"/>
  <c r="Q20" i="16"/>
  <c r="S17" i="16"/>
  <c r="S14" i="16"/>
  <c r="S11" i="16"/>
  <c r="S105" i="16"/>
  <c r="S118" i="16"/>
  <c r="S82" i="16"/>
  <c r="T82" i="16" s="1"/>
  <c r="R94" i="16"/>
  <c r="R98" i="16" s="1"/>
  <c r="S66" i="16"/>
  <c r="S67" i="16"/>
  <c r="S70" i="16"/>
  <c r="S71" i="16"/>
  <c r="S83" i="16"/>
  <c r="T83" i="16" s="1"/>
  <c r="S96" i="16"/>
  <c r="S108" i="16"/>
  <c r="R68" i="16"/>
  <c r="S80" i="16"/>
  <c r="T80" i="16" s="1"/>
  <c r="R120" i="16"/>
  <c r="R124" i="16" s="1"/>
  <c r="S115" i="16"/>
  <c r="S102" i="16"/>
  <c r="S79" i="16"/>
  <c r="T79" i="16" s="1"/>
  <c r="S92" i="16"/>
  <c r="S27" i="16"/>
  <c r="Q72" i="16"/>
  <c r="S95" i="16"/>
  <c r="S89" i="16"/>
  <c r="R81" i="16"/>
  <c r="S76" i="16"/>
  <c r="T76" i="16" s="1"/>
  <c r="S69" i="16"/>
  <c r="S63" i="16"/>
  <c r="S32" i="16"/>
  <c r="S31" i="16"/>
  <c r="O29" i="16"/>
  <c r="O33" i="16" s="1"/>
  <c r="S30" i="16"/>
  <c r="S28" i="16"/>
  <c r="Q33" i="16"/>
  <c r="S24" i="16"/>
  <c r="S68" i="16" l="1"/>
  <c r="S107" i="16"/>
  <c r="S81" i="16"/>
  <c r="S94" i="16"/>
  <c r="R111" i="16"/>
  <c r="S111" i="16" s="1"/>
  <c r="S120" i="16"/>
  <c r="S124" i="16"/>
  <c r="S20" i="16"/>
  <c r="S29" i="16"/>
  <c r="S16" i="16"/>
  <c r="S21" i="16" s="1"/>
  <c r="S98" i="16"/>
  <c r="R72" i="16"/>
  <c r="S72" i="16" s="1"/>
  <c r="R85" i="16"/>
  <c r="S85" i="16" s="1"/>
  <c r="S33" i="16"/>
  <c r="F128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66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71" i="16"/>
  <c r="H70" i="16"/>
  <c r="I70" i="16"/>
  <c r="I69" i="16"/>
  <c r="H66" i="16"/>
  <c r="K70" i="16"/>
  <c r="K69" i="16"/>
  <c r="K65" i="16"/>
  <c r="K67" i="16"/>
  <c r="J67" i="16"/>
  <c r="J65" i="16"/>
  <c r="J66" i="16"/>
  <c r="K64" i="16"/>
  <c r="E33" i="10" s="1"/>
  <c r="J69" i="16"/>
  <c r="I71" i="16"/>
  <c r="I65" i="16"/>
  <c r="J64" i="16"/>
  <c r="H69" i="16"/>
  <c r="H67" i="16"/>
  <c r="J71" i="16"/>
  <c r="K71" i="16"/>
  <c r="I66" i="16"/>
  <c r="C35" i="10" s="1"/>
  <c r="I67" i="16"/>
  <c r="H65" i="16"/>
  <c r="H64" i="16"/>
  <c r="I64" i="16"/>
  <c r="C33" i="10" s="1"/>
  <c r="J70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68" i="16"/>
  <c r="O16" i="14"/>
  <c r="O18" i="14"/>
  <c r="I63" i="16"/>
  <c r="L67" i="16"/>
  <c r="K68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70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64" i="16"/>
  <c r="H63" i="16"/>
  <c r="H68" i="16"/>
  <c r="L69" i="16"/>
  <c r="J68" i="16"/>
  <c r="L65" i="16"/>
  <c r="J63" i="16"/>
  <c r="E32" i="10"/>
  <c r="E40" i="10" s="1"/>
  <c r="K63" i="16"/>
  <c r="L66" i="16"/>
  <c r="L71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72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72" i="16"/>
  <c r="N27" i="13"/>
  <c r="J72" i="16"/>
  <c r="O10" i="13"/>
  <c r="L68" i="16"/>
  <c r="O7" i="13"/>
  <c r="L63" i="16"/>
  <c r="H72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72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79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92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78" i="16"/>
  <c r="H80" i="16"/>
  <c r="I77" i="16"/>
  <c r="C46" i="10" s="1"/>
  <c r="J77" i="16"/>
  <c r="H77" i="16"/>
  <c r="S22" i="13"/>
  <c r="J82" i="16"/>
  <c r="S11" i="13"/>
  <c r="J79" i="16"/>
  <c r="S26" i="13"/>
  <c r="S8" i="13"/>
  <c r="J83" i="16"/>
  <c r="H82" i="16"/>
  <c r="S16" i="13"/>
  <c r="S17" i="13"/>
  <c r="I84" i="16"/>
  <c r="J80" i="16"/>
  <c r="I78" i="16"/>
  <c r="I79" i="16"/>
  <c r="C48" i="10" s="1"/>
  <c r="K84" i="16"/>
  <c r="S25" i="13"/>
  <c r="K82" i="16"/>
  <c r="S9" i="13"/>
  <c r="K80" i="16"/>
  <c r="S12" i="13"/>
  <c r="S14" i="13"/>
  <c r="I80" i="16"/>
  <c r="S18" i="13"/>
  <c r="S24" i="13"/>
  <c r="H78" i="16"/>
  <c r="H83" i="16"/>
  <c r="H84" i="16"/>
  <c r="S20" i="13"/>
  <c r="K83" i="16"/>
  <c r="K78" i="16"/>
  <c r="S13" i="13"/>
  <c r="K77" i="16"/>
  <c r="E46" i="10" s="1"/>
  <c r="S15" i="13"/>
  <c r="S21" i="13"/>
  <c r="H79" i="16"/>
  <c r="J84" i="16"/>
  <c r="I82" i="16"/>
  <c r="I83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81" i="16"/>
  <c r="L79" i="16"/>
  <c r="S33" i="13"/>
  <c r="AG33" i="13" s="1"/>
  <c r="T21" i="14"/>
  <c r="T22" i="14"/>
  <c r="T16" i="14"/>
  <c r="T18" i="14"/>
  <c r="L84" i="16"/>
  <c r="R27" i="13"/>
  <c r="T17" i="14"/>
  <c r="AA19" i="14"/>
  <c r="H76" i="16"/>
  <c r="L77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76" i="16"/>
  <c r="AA18" i="14"/>
  <c r="H81" i="16"/>
  <c r="L82" i="16"/>
  <c r="L83" i="16"/>
  <c r="S7" i="13"/>
  <c r="J81" i="16"/>
  <c r="I76" i="16"/>
  <c r="AL33" i="13"/>
  <c r="S45" i="13"/>
  <c r="U5" i="13"/>
  <c r="T44" i="13"/>
  <c r="T46" i="13"/>
  <c r="T42" i="13"/>
  <c r="T43" i="13"/>
  <c r="J97" i="16"/>
  <c r="I90" i="16"/>
  <c r="C59" i="10" s="1"/>
  <c r="J91" i="16"/>
  <c r="K93" i="16"/>
  <c r="I96" i="16"/>
  <c r="T17" i="13"/>
  <c r="H91" i="16"/>
  <c r="H90" i="16"/>
  <c r="T12" i="13"/>
  <c r="H96" i="16"/>
  <c r="T18" i="13"/>
  <c r="T15" i="13"/>
  <c r="T35" i="13"/>
  <c r="T47" i="13"/>
  <c r="I97" i="16"/>
  <c r="K91" i="16"/>
  <c r="H95" i="16"/>
  <c r="H93" i="16"/>
  <c r="H92" i="16"/>
  <c r="T13" i="13"/>
  <c r="T40" i="13"/>
  <c r="T41" i="13"/>
  <c r="T38" i="13"/>
  <c r="T52" i="13"/>
  <c r="J92" i="16"/>
  <c r="K97" i="16"/>
  <c r="K90" i="16"/>
  <c r="E59" i="10" s="1"/>
  <c r="J95" i="16"/>
  <c r="J90" i="16"/>
  <c r="T21" i="13"/>
  <c r="J96" i="16"/>
  <c r="T23" i="13"/>
  <c r="T11" i="13"/>
  <c r="T22" i="13"/>
  <c r="T25" i="13"/>
  <c r="T39" i="13"/>
  <c r="T14" i="13"/>
  <c r="T16" i="13"/>
  <c r="T34" i="13"/>
  <c r="T37" i="13"/>
  <c r="T51" i="13"/>
  <c r="T48" i="13"/>
  <c r="K95" i="16"/>
  <c r="I91" i="16"/>
  <c r="I95" i="16"/>
  <c r="I93" i="16"/>
  <c r="I92" i="16"/>
  <c r="C61" i="10" s="1"/>
  <c r="T20" i="13"/>
  <c r="H97" i="16"/>
  <c r="T26" i="13"/>
  <c r="J93" i="16"/>
  <c r="T24" i="13"/>
  <c r="T9" i="13"/>
  <c r="T49" i="13"/>
  <c r="T50" i="13"/>
  <c r="K96" i="16"/>
  <c r="T8" i="13"/>
  <c r="E45" i="10"/>
  <c r="E53" i="10" s="1"/>
  <c r="K76" i="16"/>
  <c r="S19" i="13"/>
  <c r="L78" i="16"/>
  <c r="K81" i="16"/>
  <c r="L80" i="16"/>
  <c r="AL35" i="13" l="1"/>
  <c r="Y80" i="25"/>
  <c r="T8" i="25"/>
  <c r="J102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85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85" i="16"/>
  <c r="T33" i="13"/>
  <c r="AB34" i="13"/>
  <c r="L97" i="16"/>
  <c r="I94" i="16"/>
  <c r="L93" i="16"/>
  <c r="L96" i="16"/>
  <c r="L81" i="16"/>
  <c r="T19" i="13"/>
  <c r="T36" i="13"/>
  <c r="T10" i="13"/>
  <c r="J89" i="16"/>
  <c r="H94" i="16"/>
  <c r="L95" i="16"/>
  <c r="H85" i="16"/>
  <c r="L76" i="16"/>
  <c r="K94" i="16"/>
  <c r="J94" i="16"/>
  <c r="L90" i="16"/>
  <c r="H89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89" i="16"/>
  <c r="T45" i="13"/>
  <c r="E58" i="10"/>
  <c r="E66" i="10" s="1"/>
  <c r="K89" i="16"/>
  <c r="L92" i="16"/>
  <c r="L91" i="16"/>
  <c r="C45" i="10"/>
  <c r="J85" i="16"/>
  <c r="AH96" i="25" l="1"/>
  <c r="AH100" i="25"/>
  <c r="K107" i="16"/>
  <c r="L105" i="16"/>
  <c r="L109" i="16"/>
  <c r="L106" i="16"/>
  <c r="L108" i="16"/>
  <c r="H107" i="16"/>
  <c r="L110" i="16"/>
  <c r="L103" i="16"/>
  <c r="H102" i="16"/>
  <c r="J107" i="16"/>
  <c r="J111" i="16" s="1"/>
  <c r="I102" i="16"/>
  <c r="K102" i="16"/>
  <c r="L104" i="16"/>
  <c r="I107" i="16"/>
  <c r="AH80" i="25"/>
  <c r="K98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98" i="16"/>
  <c r="AB39" i="13"/>
  <c r="T27" i="13"/>
  <c r="J98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89" i="16"/>
  <c r="H98" i="16"/>
  <c r="L94" i="16"/>
  <c r="V20" i="14"/>
  <c r="V17" i="14"/>
  <c r="V18" i="14"/>
  <c r="U7" i="13"/>
  <c r="U45" i="13"/>
  <c r="L85" i="16"/>
  <c r="C53" i="10"/>
  <c r="V22" i="14"/>
  <c r="V19" i="14"/>
  <c r="AH8" i="25" l="1"/>
  <c r="K111" i="16"/>
  <c r="I111" i="16"/>
  <c r="H111" i="16"/>
  <c r="AI78" i="25"/>
  <c r="AI73" i="25"/>
  <c r="L107" i="16"/>
  <c r="L102" i="16"/>
  <c r="AE71" i="25"/>
  <c r="AI85" i="25"/>
  <c r="AE78" i="25"/>
  <c r="AI80" i="25"/>
  <c r="AI81" i="25"/>
  <c r="AI70" i="25"/>
  <c r="AI82" i="25"/>
  <c r="AD8" i="25"/>
  <c r="AA105" i="25"/>
  <c r="K118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98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123" i="16"/>
  <c r="K123" i="16"/>
  <c r="K117" i="16"/>
  <c r="K122" i="16"/>
  <c r="W26" i="13"/>
  <c r="W21" i="13"/>
  <c r="W11" i="13"/>
  <c r="I119" i="16"/>
  <c r="W16" i="13"/>
  <c r="W9" i="13"/>
  <c r="W20" i="13"/>
  <c r="W23" i="13"/>
  <c r="W18" i="13"/>
  <c r="W52" i="13"/>
  <c r="W49" i="13"/>
  <c r="W41" i="13"/>
  <c r="W37" i="13"/>
  <c r="W38" i="13"/>
  <c r="H117" i="16"/>
  <c r="J123" i="16"/>
  <c r="J121" i="16"/>
  <c r="H116" i="16"/>
  <c r="W25" i="13"/>
  <c r="H123" i="16"/>
  <c r="W8" i="13"/>
  <c r="I116" i="16"/>
  <c r="W15" i="13"/>
  <c r="J118" i="16"/>
  <c r="I117" i="16"/>
  <c r="H121" i="16"/>
  <c r="I118" i="16"/>
  <c r="W14" i="13"/>
  <c r="W43" i="13"/>
  <c r="W40" i="13"/>
  <c r="W50" i="13"/>
  <c r="W42" i="13"/>
  <c r="H119" i="16"/>
  <c r="K121" i="16"/>
  <c r="W22" i="13"/>
  <c r="W17" i="13"/>
  <c r="W48" i="13"/>
  <c r="W44" i="13"/>
  <c r="W47" i="13"/>
  <c r="W35" i="13"/>
  <c r="H118" i="16"/>
  <c r="J117" i="16"/>
  <c r="K119" i="16"/>
  <c r="J116" i="16"/>
  <c r="W24" i="13"/>
  <c r="I121" i="16"/>
  <c r="J122" i="16"/>
  <c r="W13" i="13"/>
  <c r="J119" i="16"/>
  <c r="K116" i="16"/>
  <c r="I122" i="16"/>
  <c r="H122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111" i="16" l="1"/>
  <c r="Q137" i="16"/>
  <c r="J137" i="16"/>
  <c r="K136" i="16"/>
  <c r="R136" i="16"/>
  <c r="I138" i="16"/>
  <c r="P138" i="16"/>
  <c r="J132" i="16"/>
  <c r="Q132" i="16"/>
  <c r="H131" i="16"/>
  <c r="O131" i="16"/>
  <c r="E74" i="10"/>
  <c r="K133" i="16"/>
  <c r="R133" i="16"/>
  <c r="H133" i="16"/>
  <c r="O133" i="16"/>
  <c r="J136" i="16"/>
  <c r="Q136" i="16"/>
  <c r="J138" i="16"/>
  <c r="Q138" i="16"/>
  <c r="I134" i="16"/>
  <c r="P134" i="16"/>
  <c r="K138" i="16"/>
  <c r="R138" i="16"/>
  <c r="H134" i="16"/>
  <c r="O134" i="16"/>
  <c r="Q131" i="16"/>
  <c r="J131" i="16"/>
  <c r="I137" i="16"/>
  <c r="P137" i="16"/>
  <c r="C74" i="10"/>
  <c r="I133" i="16"/>
  <c r="P133" i="16"/>
  <c r="H132" i="16"/>
  <c r="O132" i="16"/>
  <c r="C72" i="10"/>
  <c r="I131" i="16"/>
  <c r="P131" i="16"/>
  <c r="H138" i="16"/>
  <c r="O138" i="16"/>
  <c r="H137" i="16"/>
  <c r="O137" i="16"/>
  <c r="E72" i="10"/>
  <c r="E71" i="10" s="1"/>
  <c r="R131" i="16"/>
  <c r="K131" i="16"/>
  <c r="H136" i="16"/>
  <c r="O136" i="16"/>
  <c r="I136" i="16"/>
  <c r="P136" i="16"/>
  <c r="K134" i="16"/>
  <c r="R134" i="16"/>
  <c r="J134" i="16"/>
  <c r="Q134" i="16"/>
  <c r="I132" i="16"/>
  <c r="P132" i="16"/>
  <c r="K132" i="16"/>
  <c r="R132" i="16"/>
  <c r="J133" i="16"/>
  <c r="Q133" i="16"/>
  <c r="K137" i="16"/>
  <c r="R137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120" i="16"/>
  <c r="I120" i="16"/>
  <c r="J120" i="16"/>
  <c r="D63" i="10"/>
  <c r="G63" i="10" s="1"/>
  <c r="AB19" i="14"/>
  <c r="AB18" i="14"/>
  <c r="D58" i="10"/>
  <c r="V27" i="13"/>
  <c r="V53" i="13"/>
  <c r="M12" i="10"/>
  <c r="L118" i="16"/>
  <c r="W7" i="13"/>
  <c r="L123" i="16"/>
  <c r="AB17" i="14"/>
  <c r="K115" i="16"/>
  <c r="L121" i="16"/>
  <c r="H120" i="16"/>
  <c r="I115" i="16"/>
  <c r="H115" i="16"/>
  <c r="L116" i="16"/>
  <c r="W33" i="13"/>
  <c r="AH33" i="13" s="1"/>
  <c r="W36" i="13"/>
  <c r="AC34" i="13" s="1"/>
  <c r="L119" i="16"/>
  <c r="D53" i="10"/>
  <c r="G53" i="10" s="1"/>
  <c r="L122" i="16"/>
  <c r="J115" i="16"/>
  <c r="L117" i="16"/>
  <c r="W19" i="13"/>
  <c r="W10" i="13"/>
  <c r="AM33" i="13"/>
  <c r="W45" i="13"/>
  <c r="AK101" i="25" l="1"/>
  <c r="AK7" i="25" s="1"/>
  <c r="AK105" i="25"/>
  <c r="AK100" i="25"/>
  <c r="H130" i="16"/>
  <c r="O130" i="16"/>
  <c r="S132" i="16"/>
  <c r="L132" i="16"/>
  <c r="E79" i="10"/>
  <c r="J135" i="16"/>
  <c r="Q135" i="16"/>
  <c r="K130" i="16"/>
  <c r="R130" i="16"/>
  <c r="J130" i="16"/>
  <c r="Q130" i="16"/>
  <c r="L137" i="16"/>
  <c r="S137" i="16"/>
  <c r="I135" i="16"/>
  <c r="P135" i="16"/>
  <c r="H135" i="16"/>
  <c r="O135" i="16"/>
  <c r="L134" i="16"/>
  <c r="S134" i="16"/>
  <c r="I130" i="16"/>
  <c r="P130" i="16"/>
  <c r="L138" i="16"/>
  <c r="S138" i="16"/>
  <c r="K135" i="16"/>
  <c r="R135" i="16"/>
  <c r="L133" i="16"/>
  <c r="S133" i="16"/>
  <c r="L136" i="16"/>
  <c r="S136" i="16"/>
  <c r="S131" i="16"/>
  <c r="L131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115" i="16"/>
  <c r="I124" i="16"/>
  <c r="L120" i="16"/>
  <c r="AB20" i="14"/>
  <c r="K124" i="16"/>
  <c r="G58" i="10"/>
  <c r="D66" i="10"/>
  <c r="G66" i="10" s="1"/>
  <c r="W27" i="13"/>
  <c r="AC8" i="13" s="1"/>
  <c r="AC36" i="13"/>
  <c r="AC35" i="13"/>
  <c r="W53" i="13"/>
  <c r="J124" i="16"/>
  <c r="AC38" i="13"/>
  <c r="AC33" i="13"/>
  <c r="C71" i="10"/>
  <c r="AC37" i="13"/>
  <c r="AH34" i="13"/>
  <c r="AH35" i="13" s="1"/>
  <c r="H124" i="16"/>
  <c r="AK8" i="25" l="1"/>
  <c r="AL85" i="25"/>
  <c r="L135" i="16"/>
  <c r="S135" i="16"/>
  <c r="I139" i="16"/>
  <c r="P139" i="16"/>
  <c r="L130" i="16"/>
  <c r="S130" i="16"/>
  <c r="J139" i="16"/>
  <c r="Q139" i="16"/>
  <c r="K139" i="16"/>
  <c r="R139" i="16"/>
  <c r="H139" i="16"/>
  <c r="O139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124" i="16"/>
  <c r="C79" i="10"/>
  <c r="L139" i="16" l="1"/>
  <c r="S139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<sst xmlns="http://schemas.openxmlformats.org/spreadsheetml/2006/main" count="1749" uniqueCount="608">
  <si>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</si>
  <si>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</si>
  <si>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</si>
  <si>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</si>
  <si>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</si>
  <si>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</si>
  <si>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</si>
  <si>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</si>
  <si>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</si>
  <si>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</si>
  <si>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</si>
  <si>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</si>
  <si>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</si>
  <si>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</si>
  <si>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</si>
  <si>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</si>
  <si>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</si>
  <si>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</si>
  <si>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</si>
  <si>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</si>
  <si>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</si>
  <si>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</si>
  <si>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</si>
  <si>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</si>
  <si>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</si>
  <si>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</si>
  <si>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</si>
  <si>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</si>
  <si>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</si>
  <si>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</si>
  <si>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</si>
  <si>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</si>
  <si>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</si>
  <si>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</si>
  <si>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</si>
  <si>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</si>
  <si>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</si>
  <si>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</si>
  <si>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</si>
  <si>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</si>
  <si>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</si>
  <si>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</si>
  <si>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</si>
  <si>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</si>
  <si>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</si>
  <si>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</si>
  <si>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</si>
  <si>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</si>
  <si>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</si>
  <si>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</si>
  <si>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</si>
  <si>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</si>
  <si>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</si>
  <si>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</si>
  <si>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</si>
  <si>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</si>
  <si>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</si>
  <si>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</si>
  <si>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</si>
  <si>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</si>
  <si>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</si>
  <si>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</si>
  <si>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</si>
  <si>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</si>
  <si>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</si>
  <si>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</si>
  <si>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</si>
  <si>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</si>
  <si>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</si>
  <si>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</si>
  <si>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</si>
  <si>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</si>
  <si>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</si>
  <si>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</si>
  <si>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</si>
  <si>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</si>
  <si>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</si>
  <si>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</si>
  <si>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</si>
  <si>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</si>
  <si>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</si>
  <si>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</si>
  <si>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</si>
  <si>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</si>
  <si>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</si>
  <si>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</si>
  <si>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</si>
  <si>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</si>
  <si>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</si>
  <si>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</si>
  <si>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</si>
  <si>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</si>
  <si>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</si>
  <si>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</si>
  <si>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</si>
  <si>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</si>
  <si>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</si>
  <si>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</si>
  <si>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</si>
  <si>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</si>
  <si>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</si>
  <si>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</si>
  <si>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</si>
  <si>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</si>
  <si>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</si>
  <si>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</si>
  <si>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</si>
  <si>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</si>
  <si>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</si>
  <si>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</si>
  <si>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</si>
  <si>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</si>
  <si>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</si>
  <si>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</si>
  <si>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</si>
  <si>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</si>
  <si>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</si>
  <si>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</si>
  <si>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</si>
  <si>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</si>
  <si>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</si>
  <si>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</si>
  <si>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</si>
  <si>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</si>
  <si>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</si>
  <si>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</si>
  <si>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</si>
  <si>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</si>
  <si>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</si>
  <si>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</si>
  <si>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</si>
  <si>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</si>
  <si>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</si>
  <si>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</si>
  <si>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</si>
  <si>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</si>
  <si>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</si>
  <si>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</si>
  <si>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</si>
  <si>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</si>
  <si>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</si>
  <si>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</si>
  <si>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</si>
  <si>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</si>
  <si>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</si>
  <si>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</si>
  <si>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</si>
  <si>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</si>
  <si>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</si>
  <si>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</si>
  <si>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</si>
  <si>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</si>
  <si>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</si>
  <si>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Industry non energetic uses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</si>
  <si>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</si>
  <si>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</si>
  <si>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</si>
  <si>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</si>
  <si>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</si>
  <si>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</si>
  <si>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</si>
  <si>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</si>
  <si>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</si>
  <si>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</si>
  <si>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</si>
  <si>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</si>
  <si>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</si>
  <si>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</si>
  <si>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</si>
  <si>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</si>
  <si>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</si>
  <si>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</si>
  <si>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</si>
  <si>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</si>
  <si>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</si>
  <si>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</si>
  <si>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</si>
  <si>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</si>
  <si>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</si>
  <si>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</si>
  <si>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</si>
  <si>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</si>
  <si>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</si>
  <si>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</si>
  <si>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</si>
  <si>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</si>
  <si>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</si>
  <si>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</si>
  <si>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</si>
  <si>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</si>
  <si>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</si>
  <si>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</si>
  <si>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</si>
  <si>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</si>
  <si>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</si>
  <si>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</si>
  <si>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</si>
  <si>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</si>
  <si>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</si>
  <si>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</si>
  <si>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</si>
  <si>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</si>
  <si>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</si>
  <si>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</si>
  <si>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</si>
  <si>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</si>
  <si>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</si>
  <si>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</si>
  <si>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</si>
  <si>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</si>
  <si>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</si>
  <si>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</si>
  <si>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</si>
  <si>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</si>
  <si>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</si>
  <si>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</si>
  <si>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</si>
  <si>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</si>
  <si>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</si>
  <si>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</si>
  <si>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</si>
  <si>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</si>
  <si>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</si>
  <si>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</si>
  <si>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</si>
  <si>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</si>
  <si>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</si>
  <si>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</si>
  <si>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</si>
  <si>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</si>
  <si>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</si>
  <si>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</si>
  <si>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</si>
  <si>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</si>
  <si>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</si>
  <si>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</si>
  <si>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</si>
  <si>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</si>
  <si>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</si>
  <si>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</si>
  <si>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</si>
  <si>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</si>
  <si>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</si>
  <si>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</si>
  <si>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</si>
  <si>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</si>
  <si>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</si>
  <si>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</si>
  <si>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</si>
  <si>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</si>
  <si>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</si>
  <si>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</si>
  <si>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</si>
  <si>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</si>
  <si>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</si>
  <si>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</si>
  <si>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</si>
  <si>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</si>
  <si>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</si>
  <si>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</si>
  <si>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</si>
  <si>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</si>
  <si>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</si>
  <si>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</si>
  <si>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</si>
  <si>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</si>
  <si>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</si>
  <si>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</si>
  <si>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</si>
  <si>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</si>
  <si>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</si>
  <si>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</si>
  <si>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</si>
  <si>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</si>
  <si>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</si>
  <si>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</si>
  <si>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</si>
  <si>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</si>
  <si>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</si>
  <si>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</si>
  <si>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</si>
  <si>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</si>
  <si>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</si>
  <si>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</si>
  <si>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</si>
  <si>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</si>
  <si>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</si>
  <si>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</si>
  <si>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</si>
  <si>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</si>
  <si>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</si>
  <si>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</si>
  <si>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</si>
  <si>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</si>
  <si>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</si>
  <si>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</si>
  <si>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</si>
  <si>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</si>
  <si>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</si>
  <si>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</si>
  <si>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</si>
  <si>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</si>
  <si>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</si>
  <si>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</si>
  <si>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</si>
  <si>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</si>
  <si>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</si>
  <si>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</si>
  <si>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</si>
  <si>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</si>
  <si>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</si>
  <si>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</si>
  <si>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</si>
  <si>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</si>
  <si>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</si>
  <si>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</si>
  <si>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</si>
  <si>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</si>
  <si>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</si>
  <si>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</si>
  <si>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</si>
  <si>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</si>
  <si>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</si>
  <si>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</si>
  <si>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</si>
  <si>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</si>
  <si>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</si>
  <si>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</si>
  <si>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</si>
  <si>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</si>
  <si>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</si>
  <si>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IC_HH_24_H01_0</t>
  </si>
  <si>
    <t>ER_OIL_1</t>
  </si>
  <si>
    <t>ER_OIL_2201_1</t>
  </si>
  <si>
    <t>ER_OIL_2202_1</t>
  </si>
  <si>
    <t>ER_ELEC_2301_1</t>
  </si>
  <si>
    <t>ER_ELEC_2302_1</t>
  </si>
  <si>
    <t>ER_ELEC_2303_1</t>
  </si>
  <si>
    <t>ER_ELEC_2304_1</t>
  </si>
  <si>
    <t>ER_ELEC_2305_1</t>
  </si>
  <si>
    <t>ER_ELEC_2306_1</t>
  </si>
  <si>
    <t>ER_ELEC_2307_1</t>
  </si>
  <si>
    <t>ER_ELEC_2308_1</t>
  </si>
  <si>
    <t>ER_ELEC_1</t>
  </si>
  <si>
    <t>ER_GAS_1</t>
  </si>
  <si>
    <t>ER_GAS_2401_1</t>
  </si>
  <si>
    <t>ER_GAS_2402_1</t>
  </si>
  <si>
    <t>ER_GAS_2403_1</t>
  </si>
  <si>
    <t>ER_GAS_2404_1</t>
  </si>
  <si>
    <t>ER_GAS_2405_1</t>
  </si>
  <si>
    <t>ER_GAS_2406_1</t>
  </si>
  <si>
    <t>ER_COAL_1</t>
  </si>
  <si>
    <t>ER_TOTAL_1</t>
  </si>
  <si>
    <t>ER_AGRICULTURE_1</t>
  </si>
  <si>
    <t>ER_INDUS_1</t>
  </si>
  <si>
    <t>ER_RESIDENTIAL_1</t>
  </si>
  <si>
    <t>ER_TERTIARY_1</t>
  </si>
  <si>
    <t>ER_TRANS_PRIVATE_1</t>
  </si>
  <si>
    <t>ER_TRANS_PUBLIC_1</t>
  </si>
  <si>
    <t>ER_AUTO_1</t>
  </si>
  <si>
    <t>ER_AUTO_TH_A_1</t>
  </si>
  <si>
    <t>ER_AUTO_TH_B_1</t>
  </si>
  <si>
    <t>ER_AUTO_TH_C_1</t>
  </si>
  <si>
    <t>ER_AUTO_TH_D_1</t>
  </si>
  <si>
    <t>ER_AUTO_TH_E_1</t>
  </si>
  <si>
    <t>ER_AUTO_TH_F_1</t>
  </si>
  <si>
    <t>ER_AUTO_TH_G_1</t>
  </si>
  <si>
    <t>ER_AUTO_ELEC_A_1</t>
  </si>
  <si>
    <t>ER_AUTO_ELEC_B_1</t>
  </si>
  <si>
    <t>ER_AUTO_ELEC_C_1</t>
  </si>
  <si>
    <t>ER_AUTO_ELEC_D_1</t>
  </si>
  <si>
    <t>ER_AUTO_ELEC_E_1</t>
  </si>
  <si>
    <t>ER_AUTO_ELEC_F_1</t>
  </si>
  <si>
    <t>ER_AUTO_ELEC_G_1</t>
  </si>
  <si>
    <t>ER_AUTO_COAL_1</t>
  </si>
  <si>
    <t>ER_AUTO_TH_1</t>
  </si>
  <si>
    <t>ER_AUTO_ELEC_1</t>
  </si>
  <si>
    <t>ER_AUTO_GAS_1</t>
  </si>
  <si>
    <t>ER_NEWAUTO_1</t>
  </si>
  <si>
    <t>ER_NEWAUTO_TH_1</t>
  </si>
  <si>
    <t>ER_NEWAUTO_TH_A_1</t>
  </si>
  <si>
    <t>ER_NEWAUTO_TH_B_1</t>
  </si>
  <si>
    <t>ER_NEWAUTO_TH_C_1</t>
  </si>
  <si>
    <t>ER_NEWAUTO_TH_D_1</t>
  </si>
  <si>
    <t>ER_NEWAUTO_TH_E_1</t>
  </si>
  <si>
    <t>ER_NEWAUTO_TH_F_1</t>
  </si>
  <si>
    <t>ER_NEWAUTO_TH_G_1</t>
  </si>
  <si>
    <t>ER_NEWAUTO_ELEC_1</t>
  </si>
  <si>
    <t>ER_NEWAUTO_ELEC_A_1</t>
  </si>
  <si>
    <t>ER_NEWAUTO_ELEC_B_1</t>
  </si>
  <si>
    <t>ER_NEWAUTO_ELEC_C_1</t>
  </si>
  <si>
    <t>ER_NEWAUTO_ELEC_D_1</t>
  </si>
  <si>
    <t>ER_NEWAUTO_ELEC_E_1</t>
  </si>
  <si>
    <t>ER_NEWAUTO_ELEC_F_1</t>
  </si>
  <si>
    <t>ER_NEWAUTO_ELEC_G_1</t>
  </si>
  <si>
    <t>ER_AGRICULTURE_COAL_1</t>
  </si>
  <si>
    <t>ER_INDUS_COAL_1</t>
  </si>
  <si>
    <t>ER_RESIDENTIAL_COAL_1</t>
  </si>
  <si>
    <t>ER_TERTIARY_COAL_1</t>
  </si>
  <si>
    <t>ER_TRANS_PRIVATE_COAL_1</t>
  </si>
  <si>
    <t>ER_TRANS_PUBLIC_COAL_1</t>
  </si>
  <si>
    <t>ER_AGRICULTURE_OIL_1</t>
  </si>
  <si>
    <t>ER_INDUS_OIL_1</t>
  </si>
  <si>
    <t>ER_RESIDENTIAL_OIL_1</t>
  </si>
  <si>
    <t>ER_TERTIARY_OIL_1</t>
  </si>
  <si>
    <t>ER_TRANS_PRIVATE_OIL_1</t>
  </si>
  <si>
    <t>ER_TRANS_PUBLIC_OIL_1</t>
  </si>
  <si>
    <t>ER_AGRICULTURE_ELEC_1</t>
  </si>
  <si>
    <t>ER_INDUS_ELEC_1</t>
  </si>
  <si>
    <t>ER_RESIDENTIAL_ELEC_1</t>
  </si>
  <si>
    <t>ER_TERTIARY_ELEC_1</t>
  </si>
  <si>
    <t>ER_TRANS_PRIVATE_ELEC_1</t>
  </si>
  <si>
    <t>ER_TRANS_PUBLIC_ELEC_1</t>
  </si>
  <si>
    <t>ER_AGRICULTURE_GAS_1</t>
  </si>
  <si>
    <t>ER_INDUS_GAS_1</t>
  </si>
  <si>
    <t>ER_RESIDENTIAL_GAS_1</t>
  </si>
  <si>
    <t>ER_TERTIARY_GAS_1</t>
  </si>
  <si>
    <t>ER_TRANS_PRIVATE_GAS_1</t>
  </si>
  <si>
    <t>ER_TRANS_PUBLIC_GAS_1</t>
  </si>
  <si>
    <t>ER_BUIL_1</t>
  </si>
  <si>
    <t>ER_BUIL_A_1</t>
  </si>
  <si>
    <t>ER_BUIL_B_1</t>
  </si>
  <si>
    <t>ER_BUIL_C_1</t>
  </si>
  <si>
    <t>ER_BUIL_D_1</t>
  </si>
  <si>
    <t>ER_BUIL_E_1</t>
  </si>
  <si>
    <t>ER_BUIL_F_1</t>
  </si>
  <si>
    <t>ER_BUIL_G_1</t>
  </si>
  <si>
    <t>EMS_DC_04_1</t>
  </si>
  <si>
    <t>EMS_DC_05_1</t>
  </si>
  <si>
    <t>EMS_DC_1</t>
  </si>
  <si>
    <t>EMS_HH_1</t>
  </si>
  <si>
    <t>EMS_HH_21_1</t>
  </si>
  <si>
    <t>EMS_HH_21_H01_1</t>
  </si>
  <si>
    <t>EMS_HH_22_1</t>
  </si>
  <si>
    <t>EMS_HH_22_H01_1</t>
  </si>
  <si>
    <t>EMS_HH_24_1</t>
  </si>
  <si>
    <t>EMS_HH_24_H01_1</t>
  </si>
  <si>
    <t>EMS_SEC_TOT_01_1</t>
  </si>
  <si>
    <t>EMS_SEC_TOT_02_1</t>
  </si>
  <si>
    <t>EMS_SEC_TOT_03_1</t>
  </si>
  <si>
    <t>EMS_SEC_TOT_04_1</t>
  </si>
  <si>
    <t>EMS_SEC_TOT_05_1</t>
  </si>
  <si>
    <t>EMS_SEC_TOT_06_1</t>
  </si>
  <si>
    <t>EMS_SEC_TOT_07_1</t>
  </si>
  <si>
    <t>EMS_SEC_TOT_08_1</t>
  </si>
  <si>
    <t>EMS_SEC_TOT_09_1</t>
  </si>
  <si>
    <t>EMS_SEC_TOT_10_1</t>
  </si>
  <si>
    <t>EMS_SEC_TOT_11_1</t>
  </si>
  <si>
    <t>EMS_SEC_TOT_12_1</t>
  </si>
  <si>
    <t>EMS_SEC_TOT_13_1</t>
  </si>
  <si>
    <t>EMS_SEC_TOT_14_1</t>
  </si>
  <si>
    <t>EMS_SEC_TOT_15_1</t>
  </si>
  <si>
    <t>EMS_SEC_TOT_16_1</t>
  </si>
  <si>
    <t>EMS_SEC_TOT_17_1</t>
  </si>
  <si>
    <t>EMS_SEC_TOT_18_1</t>
  </si>
  <si>
    <t>EMS_SEC_TOT_19_1</t>
  </si>
  <si>
    <t>EMS_SEC_TOT_1</t>
  </si>
  <si>
    <t>EMS_SEC_TOT_20_1</t>
  </si>
  <si>
    <t>EMS_SEC_TOT_21_05_1</t>
  </si>
  <si>
    <t>EMS_SEC_TOT_21_06_1</t>
  </si>
  <si>
    <t>EMS_SEC_TOT_21_07_1</t>
  </si>
  <si>
    <t>EMS_SEC_TOT_21_08_1</t>
  </si>
  <si>
    <t>EMS_SEC_TOT_21_10_1</t>
  </si>
  <si>
    <t>EMS_SEC_TOT_21_12_1</t>
  </si>
  <si>
    <t>EMS_SEC_TOT_21_19_1</t>
  </si>
  <si>
    <t>EMS_SEC_TOT_21_20_1</t>
  </si>
  <si>
    <t>EMS_SEC_TOT_21_2304_1</t>
  </si>
  <si>
    <t>EMS_SEC_TOT_2201_1</t>
  </si>
  <si>
    <t>EMS_SEC_TOT_22_01_1</t>
  </si>
  <si>
    <t>EMS_SEC_TOT_22_02_1</t>
  </si>
  <si>
    <t>EMS_SEC_TOT_22_03_1</t>
  </si>
  <si>
    <t>EMS_SEC_TOT_22_04_1</t>
  </si>
  <si>
    <t>EMS_SEC_TOT_22_05_1</t>
  </si>
  <si>
    <t>EMS_SEC_TOT_22_06_1</t>
  </si>
  <si>
    <t>EMS_SEC_TOT_22_07_1</t>
  </si>
  <si>
    <t>EMS_SEC_TOT_22_08_1</t>
  </si>
  <si>
    <t>EMS_SEC_TOT_22_09_1</t>
  </si>
  <si>
    <t>EMS_SEC_TOT_22_12_1</t>
  </si>
  <si>
    <t>EMS_SEC_TOT_22_13_1</t>
  </si>
  <si>
    <t>EMS_SEC_TOT_22_14_1</t>
  </si>
  <si>
    <t>EMS_SEC_TOT_22_15_1</t>
  </si>
  <si>
    <t>EMS_SEC_TOT_22_16_1</t>
  </si>
  <si>
    <t>EMS_SEC_TOT_22_17_1</t>
  </si>
  <si>
    <t>EMS_SEC_TOT_22_18_1</t>
  </si>
  <si>
    <t>EMS_SEC_TOT_22_19_1</t>
  </si>
  <si>
    <t>EMS_SEC_TOT_22_20_1</t>
  </si>
  <si>
    <t>EMS_SEC_TOT_22_2201_1</t>
  </si>
  <si>
    <t>EMS_SEC_TOT_22_2302_1</t>
  </si>
  <si>
    <t>EMS_SEC_TOT_2302_1</t>
  </si>
  <si>
    <t>EMS_SEC_TOT_2303_1</t>
  </si>
  <si>
    <t>EMS_SEC_TOT_2304_1</t>
  </si>
  <si>
    <t>EMS_SEC_TOT_2401_1</t>
  </si>
  <si>
    <t>EMS_SEC_TOT_24_01_1</t>
  </si>
  <si>
    <t>EMS_SEC_TOT_24_02_1</t>
  </si>
  <si>
    <t>EMS_SEC_TOT_24_03_1</t>
  </si>
  <si>
    <t>EMS_SEC_TOT_24_04_1</t>
  </si>
  <si>
    <t>EMS_SEC_TOT_24_05_1</t>
  </si>
  <si>
    <t>EMS_SEC_TOT_24_06_1</t>
  </si>
  <si>
    <t>EMS_SEC_TOT_24_07_1</t>
  </si>
  <si>
    <t>EMS_SEC_TOT_24_08_1</t>
  </si>
  <si>
    <t>EMS_SEC_TOT_24_09_1</t>
  </si>
  <si>
    <t>EMS_SEC_TOT_24_10_1</t>
  </si>
  <si>
    <t>EMS_SEC_TOT_24_11_1</t>
  </si>
  <si>
    <t>EMS_SEC_TOT_24_12_1</t>
  </si>
  <si>
    <t>EMS_SEC_TOT_24_13_1</t>
  </si>
  <si>
    <t>EMS_SEC_TOT_24_14_1</t>
  </si>
  <si>
    <t>EMS_SEC_TOT_24_15_1</t>
  </si>
  <si>
    <t>EMS_SEC_TOT_24_16_1</t>
  </si>
  <si>
    <t>EMS_SEC_TOT_24_17_1</t>
  </si>
  <si>
    <t>EMS_SEC_TOT_24_18_1</t>
  </si>
  <si>
    <t>EMS_SEC_TOT_24_19_1</t>
  </si>
  <si>
    <t>EMS_SEC_TOT_24_20_1</t>
  </si>
  <si>
    <t>EMS_SEC_TOT_24_2201_1</t>
  </si>
  <si>
    <t>EMS_SEC_TOT_24_2303_1</t>
  </si>
  <si>
    <t>EMS_SEC_TOT_24_2401_1</t>
  </si>
  <si>
    <t>EMS_SECSOU_1</t>
  </si>
  <si>
    <t>EMS_SECSOU_21_1</t>
  </si>
  <si>
    <t>EMS_SECSOU_22_1</t>
  </si>
  <si>
    <t>EMS_SECSOU_24_1</t>
  </si>
  <si>
    <t>EMS_SOU_1</t>
  </si>
  <si>
    <t>EMS_SOU_21_1</t>
  </si>
  <si>
    <t>EMS_SOU_22_1</t>
  </si>
  <si>
    <t>EMS_SOU_24_1</t>
  </si>
  <si>
    <t>EMS_TOT_1</t>
  </si>
  <si>
    <t>Q_MTEP_EP_1</t>
  </si>
  <si>
    <t>Q_MTEP_EP_21_1</t>
  </si>
  <si>
    <t>Q_MTEP_EP_21_21_1</t>
  </si>
  <si>
    <t>Q_MTEP_EP_2201_1</t>
  </si>
  <si>
    <t>Q_MTEP_EP_2202_1</t>
  </si>
  <si>
    <t>Q_MTEP_EP_22_2201_1</t>
  </si>
  <si>
    <t>Q_MTEP_EP_22_2202_1</t>
  </si>
  <si>
    <t>Q_MTEP_EP_2301_1</t>
  </si>
  <si>
    <t>Q_MTEP_EP_2302_1</t>
  </si>
  <si>
    <t>Q_MTEP_EP_2303_1</t>
  </si>
  <si>
    <t>Q_MTEP_EP_2304_1</t>
  </si>
  <si>
    <t>Q_MTEP_EP_2305_1</t>
  </si>
  <si>
    <t>Q_MTEP_EP_2306_1</t>
  </si>
  <si>
    <t>Q_MTEP_EP_2307_1</t>
  </si>
  <si>
    <t>Q_MTEP_EP_2308_1</t>
  </si>
  <si>
    <t>Q_MTEP_EP_23_2301_1</t>
  </si>
  <si>
    <t>Q_MTEP_EP_23_2302_1</t>
  </si>
  <si>
    <t>Q_MTEP_EP_23_2303_1</t>
  </si>
  <si>
    <t>Q_MTEP_EP_23_2304_1</t>
  </si>
  <si>
    <t>Q_MTEP_EP_23_2305_1</t>
  </si>
  <si>
    <t>Q_MTEP_EP_23_2306_1</t>
  </si>
  <si>
    <t>Q_MTEP_EP_23_2307_1</t>
  </si>
  <si>
    <t>Q_MTEP_EP_23_2308_1</t>
  </si>
  <si>
    <t>Q_MTEP_EP_2401_1</t>
  </si>
  <si>
    <t>Q_MTEP_EP_2402_1</t>
  </si>
  <si>
    <t>Q_MTEP_EP_2403_1</t>
  </si>
  <si>
    <t>Q_MTEP_EP_2404_1</t>
  </si>
  <si>
    <t>Q_MTEP_EP_2405_1</t>
  </si>
  <si>
    <t>Q_MTEP_EP_2406_1</t>
  </si>
  <si>
    <t>Q_MTEP_EP_24_2401_1</t>
  </si>
  <si>
    <t>Q_MTEP_EP_24_2402_1</t>
  </si>
  <si>
    <t>Q_MTEP_EP_24_2403_1</t>
  </si>
  <si>
    <t>Q_MTEP_EP_24_2404_1</t>
  </si>
  <si>
    <t>Q_MTEP_EP_24_2405_1</t>
  </si>
  <si>
    <t>Q_MTEP_EP_24_2406_1</t>
  </si>
  <si>
    <t>Q_MTEP_INDUS_21_1</t>
  </si>
  <si>
    <t>Q_MTEP_INDUS_22_1</t>
  </si>
  <si>
    <t>Q_MTEP_INDUS_23_1</t>
  </si>
  <si>
    <t>Q_MTEP_INDUS_24_1</t>
  </si>
  <si>
    <t>PHIY_EF_TOT_22_2201_1</t>
  </si>
  <si>
    <t>PHIY_EF_TOT_22_2202_1</t>
  </si>
  <si>
    <t>PHIY_EF_TOT_23_2301_1</t>
  </si>
  <si>
    <t>PHIY_EF_TOT_23_2302_1</t>
  </si>
  <si>
    <t>PHIY_EF_TOT_23_2303_1</t>
  </si>
  <si>
    <t>PHIY_EF_TOT_23_2304_1</t>
  </si>
  <si>
    <t>PHIY_EF_TOT_23_2305_1</t>
  </si>
  <si>
    <t>PHIY_EF_TOT_23_2306_1</t>
  </si>
  <si>
    <t>PHIY_EF_TOT_23_2307_1</t>
  </si>
  <si>
    <t>PHIY_EF_TOT_23_2308_1</t>
  </si>
  <si>
    <t>PHIY_EF_TOT_24_2401_1</t>
  </si>
  <si>
    <t>PHIY_EF_TOT_24_2402_1</t>
  </si>
  <si>
    <t>PHIY_EF_TOT_24_2403_1</t>
  </si>
  <si>
    <t>PHIY_EF_TOT_24_2404_1</t>
  </si>
  <si>
    <t>PHIY_EF_TOT_24_2405_1</t>
  </si>
  <si>
    <t>PHIY_EF_TOT_24_2406_1</t>
  </si>
  <si>
    <t>IC_HH_22_H01_1</t>
  </si>
  <si>
    <t>ER_TRANS_PRIVATE_coal_1</t>
  </si>
  <si>
    <t>ER_TRANS_PRIVATE_oil_1</t>
  </si>
  <si>
    <t>ER_TRANS_PRIVATE_elec_1</t>
  </si>
  <si>
    <t>ER_TRANS_PRIVATE_gas_1</t>
  </si>
  <si>
    <t>ER_TRANS_PUBLIC_coal_1</t>
  </si>
  <si>
    <t>ER_TRANS_PUBLIC_oil_1</t>
  </si>
  <si>
    <t>ER_TRANS_PUBLIC_elec_1</t>
  </si>
  <si>
    <t>ER_TRANS_PUBLIC_gas_1</t>
  </si>
  <si>
    <t>ER_RESIDENTIAL_coal_1</t>
  </si>
  <si>
    <t>ER_RESIDENTIAL_oil_1</t>
  </si>
  <si>
    <t>ER_RESIDENTIAL_elec_1</t>
  </si>
  <si>
    <t>ER_RESIDENTIAL_gas_1</t>
  </si>
  <si>
    <t>ER_TERTIARY_coal_1</t>
  </si>
  <si>
    <t>ER_TERTIARY_oil_1</t>
  </si>
  <si>
    <t>ER_TERTIARY_elec_1</t>
  </si>
  <si>
    <t>ER_TERTIARY_gas_1</t>
  </si>
  <si>
    <t>ER_INDUS_coal_1</t>
  </si>
  <si>
    <t>ER_INDUS_oil_1</t>
  </si>
  <si>
    <t>ER_INDUS_elec_1</t>
  </si>
  <si>
    <t>ER_INDUS_gas_1</t>
  </si>
  <si>
    <t>Q_Mtep_indus_21_1</t>
  </si>
  <si>
    <t>Q_Mtep_indus_22_1</t>
  </si>
  <si>
    <t>Q_Mtep_indus_23_1</t>
  </si>
  <si>
    <t>Q_Mtep_indus_24_1</t>
  </si>
  <si>
    <t>ER_AGRICULTURE_coal_1</t>
  </si>
  <si>
    <t>ER_AGRICULTURE_oil_1</t>
  </si>
  <si>
    <t>ER_AGRICULTURE_elec_1</t>
  </si>
  <si>
    <t>ER_AGRICULTURE_gas_1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</si>
</sst>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3" borderId="15" xfId="0" applyNumberFormat="1" applyFont="1" applyFill="1" applyBorder="1" applyAlignment="1">
      <alignment horizontal="right"/>
    </xf>
    <xf numFmtId="2" fontId="16" fillId="2" borderId="0" xfId="0" applyNumberFormat="1" applyFont="1" applyFill="1" applyAlignment="1">
      <alignment horizontal="right"/>
    </xf>
    <xf numFmtId="1" fontId="16" fillId="2" borderId="18" xfId="0" applyNumberFormat="1" applyFont="1" applyFill="1" applyBorder="1" applyAlignment="1">
      <alignment horizontal="right"/>
    </xf>
    <xf numFmtId="1" fontId="11" fillId="3" borderId="1" xfId="0" applyNumberFormat="1" applyFont="1" applyFill="1" applyBorder="1" applyAlignment="1">
      <alignment horizontal="right"/>
    </xf>
    <xf numFmtId="1" fontId="11" fillId="3" borderId="15" xfId="0" applyNumberFormat="1" applyFont="1" applyFill="1" applyBorder="1" applyAlignment="1">
      <alignment horizontal="right"/>
    </xf>
    <xf numFmtId="1" fontId="11" fillId="4" borderId="1" xfId="0" applyNumberFormat="1" applyFont="1" applyFill="1" applyBorder="1"/>
    <xf numFmtId="1" fontId="11" fillId="4" borderId="15" xfId="0" applyNumberFormat="1" applyFont="1" applyFill="1" applyBorder="1"/>
    <xf numFmtId="2" fontId="2" fillId="3" borderId="1" xfId="0" applyNumberFormat="1" applyFont="1" applyFill="1" applyBorder="1" applyAlignment="1">
      <alignment horizontal="right"/>
    </xf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54.451797369226753</c:v>
                </c:pt>
                <c:pt idx="1">
                  <c:v>42.509778093513169</c:v>
                </c:pt>
                <c:pt idx="2">
                  <c:v>31.574906854469397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127.71789842532122</c:v>
                </c:pt>
                <c:pt idx="1">
                  <c:v>116.16453805115226</c:v>
                </c:pt>
                <c:pt idx="2">
                  <c:v>101.24255381391683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26.850232585869392</c:v>
                </c:pt>
                <c:pt idx="1">
                  <c:v>21.305664524871442</c:v>
                </c:pt>
                <c:pt idx="2">
                  <c:v>15.75109155501025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94.914416556022914</c:v>
                </c:pt>
                <c:pt idx="1">
                  <c:v>102.25745348617113</c:v>
                </c:pt>
                <c:pt idx="2">
                  <c:v>122.11505277378274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/Users/alma.monserand/Documents/GitHub/ThreeME/data/shocks/Bilan%20&#233;nergie%20-%20AMErun2%20-%20AMSru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2 réel"/>
      <sheetName val="Bilan 2023 réel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réel_2022"/>
      <sheetName val="Bilan_E_KP_réel_2023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>
        <row r="13">
          <cell r="T13">
            <v>7.8260000000000005</v>
          </cell>
          <cell r="U13">
            <v>107.64707300000001</v>
          </cell>
          <cell r="V13">
            <v>155.36990600000001</v>
          </cell>
          <cell r="W13">
            <v>133.03417000000002</v>
          </cell>
          <cell r="X13">
            <v>10.823198000000001</v>
          </cell>
        </row>
        <row r="22">
          <cell r="T22">
            <v>2.7474958333333332</v>
          </cell>
          <cell r="U22">
            <v>108.57266219444446</v>
          </cell>
          <cell r="V22">
            <v>110.55954550000001</v>
          </cell>
          <cell r="W22">
            <v>67.887248027777787</v>
          </cell>
          <cell r="X22">
            <v>3.7083049999999997</v>
          </cell>
        </row>
        <row r="30">
          <cell r="T30">
            <v>0.23347250000000003</v>
          </cell>
          <cell r="U30">
            <v>26.203729444444445</v>
          </cell>
          <cell r="V30">
            <v>14.53032638888889</v>
          </cell>
          <cell r="W30">
            <v>9.7167455555555549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1.8437186111111112</v>
          </cell>
          <cell r="U37">
            <v>15.531573611111112</v>
          </cell>
          <cell r="V37">
            <v>69.611392402361105</v>
          </cell>
          <cell r="W37">
            <v>3.2420080555555599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0.29211333333333334</v>
          </cell>
          <cell r="U39">
            <v>2.4585833333333335E-2</v>
          </cell>
          <cell r="V39">
            <v>2.5257802777777778</v>
          </cell>
          <cell r="W39">
            <v>0.34678083333333298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39.547388055555558</v>
          </cell>
          <cell r="W40">
            <v>4.8885494444444442</v>
          </cell>
          <cell r="X40">
            <v>0</v>
          </cell>
        </row>
        <row r="41">
          <cell r="T41">
            <v>2.0636319502888534</v>
          </cell>
          <cell r="U41">
            <v>0.8896092618446092</v>
          </cell>
          <cell r="V41">
            <v>0</v>
          </cell>
          <cell r="W41">
            <v>0</v>
          </cell>
          <cell r="X41">
            <v>35.98692255406236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468.70719657595708</v>
          </cell>
        </row>
        <row r="43">
          <cell r="T43">
            <v>39.452873847389007</v>
          </cell>
          <cell r="U43">
            <v>27.924680978677003</v>
          </cell>
          <cell r="V43">
            <v>40.712038874909005</v>
          </cell>
          <cell r="W43">
            <v>24.208682698433005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1.9208852320000001E-2</v>
          </cell>
          <cell r="U46">
            <v>7.3736578567600004</v>
          </cell>
          <cell r="V46">
            <v>0.30791956671000004</v>
          </cell>
          <cell r="W46">
            <v>0.38187951663999997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44.997299641464451</v>
          </cell>
        </row>
        <row r="53">
          <cell r="E53">
            <v>10.145451250000001</v>
          </cell>
        </row>
        <row r="54">
          <cell r="E54">
            <v>107.81117013444999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T13">
            <v>7.6348390000000004</v>
          </cell>
          <cell r="U13">
            <v>103.14419500000001</v>
          </cell>
          <cell r="V13">
            <v>151.42570800000004</v>
          </cell>
          <cell r="W13">
            <v>130.260345</v>
          </cell>
          <cell r="X13">
            <v>10.543191</v>
          </cell>
        </row>
        <row r="22">
          <cell r="T22">
            <v>2.7313033333333334</v>
          </cell>
          <cell r="U22">
            <v>100.79992327777778</v>
          </cell>
          <cell r="V22">
            <v>103.59429425</v>
          </cell>
          <cell r="W22">
            <v>63.657246916666658</v>
          </cell>
          <cell r="X22">
            <v>3.7083049999999997</v>
          </cell>
        </row>
        <row r="30">
          <cell r="T30">
            <v>0.26707805555555558</v>
          </cell>
          <cell r="U30">
            <v>25.961824722222225</v>
          </cell>
          <cell r="V30">
            <v>15.629575833333334</v>
          </cell>
          <cell r="W30">
            <v>9.8594538888888898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1.8475597222222224</v>
          </cell>
          <cell r="U37">
            <v>14.497804722222222</v>
          </cell>
          <cell r="V37">
            <v>70.150979653888882</v>
          </cell>
          <cell r="W37">
            <v>3.2188041666666698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0.29294666666666669</v>
          </cell>
          <cell r="U39">
            <v>2.5632777777777779E-2</v>
          </cell>
          <cell r="V39">
            <v>2.6333313888888892</v>
          </cell>
          <cell r="W39">
            <v>0.353265833333333</v>
          </cell>
          <cell r="X39">
            <v>0</v>
          </cell>
        </row>
        <row r="40">
          <cell r="T40">
            <v>0</v>
          </cell>
          <cell r="U40">
            <v>2.6356574892997744E-4</v>
          </cell>
          <cell r="V40">
            <v>44.439514166666662</v>
          </cell>
          <cell r="W40">
            <v>5.0584755555555549</v>
          </cell>
          <cell r="X40">
            <v>0</v>
          </cell>
        </row>
        <row r="41">
          <cell r="T41">
            <v>2.0636319502888525</v>
          </cell>
          <cell r="U41">
            <v>0.89176663588059402</v>
          </cell>
          <cell r="V41">
            <v>0</v>
          </cell>
          <cell r="W41">
            <v>4.4999999999999929E-2</v>
          </cell>
          <cell r="X41">
            <v>37.735735445533919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452.34819647075807</v>
          </cell>
        </row>
        <row r="43">
          <cell r="T43">
            <v>37.704445299680003</v>
          </cell>
          <cell r="U43">
            <v>26.970422859407002</v>
          </cell>
          <cell r="V43">
            <v>35.382495305294</v>
          </cell>
          <cell r="W43">
            <v>23.957943117617006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1.4204347020000001E-2</v>
          </cell>
          <cell r="U46">
            <v>6.7561224064300012</v>
          </cell>
          <cell r="V46">
            <v>0.23010017802000002</v>
          </cell>
          <cell r="W46">
            <v>0.34274047288000004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37.544340114489998</v>
          </cell>
        </row>
        <row r="53">
          <cell r="E53">
            <v>10.01566775</v>
          </cell>
        </row>
        <row r="54">
          <cell r="E54">
            <v>113.10061663207698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3"/>
      <sheetData sheetId="14">
        <row r="13"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5"/>
      <sheetData sheetId="16">
        <row r="5">
          <cell r="T5">
            <v>47.147872325239078</v>
          </cell>
          <cell r="U5">
            <v>286.13549908159888</v>
          </cell>
          <cell r="V5">
            <v>451.18068007383562</v>
          </cell>
          <cell r="W5">
            <v>224.79720476317669</v>
          </cell>
          <cell r="X5">
            <v>423.21303469152963</v>
          </cell>
        </row>
        <row r="13"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7"/>
      <sheetData sheetId="18">
        <row r="13"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9"/>
      <sheetData sheetId="20">
        <row r="13"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21"/>
      <sheetData sheetId="22">
        <row r="13"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AR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7" t="s">
        <v>249</v>
      </c>
      <c r="B1" s="243" t="s">
        <v>185</v>
      </c>
      <c r="C1" s="238">
        <v>2</v>
      </c>
      <c r="D1" s="238">
        <f>C1+1</f>
        <v>3</v>
      </c>
      <c r="E1" s="238">
        <f t="shared" ref="E1:AS1" si="0">D1+1</f>
        <v>4</v>
      </c>
      <c r="F1" s="238">
        <f t="shared" si="0"/>
        <v>5</v>
      </c>
      <c r="G1" s="238">
        <f t="shared" si="0"/>
        <v>6</v>
      </c>
      <c r="H1" s="238">
        <f t="shared" si="0"/>
        <v>7</v>
      </c>
      <c r="I1" s="238">
        <f t="shared" si="0"/>
        <v>8</v>
      </c>
      <c r="J1" s="238">
        <f t="shared" si="0"/>
        <v>9</v>
      </c>
      <c r="K1" s="238">
        <f t="shared" si="0"/>
        <v>10</v>
      </c>
      <c r="L1" s="238">
        <f t="shared" si="0"/>
        <v>11</v>
      </c>
      <c r="M1" s="238">
        <f t="shared" si="0"/>
        <v>12</v>
      </c>
      <c r="N1" s="238">
        <f t="shared" si="0"/>
        <v>13</v>
      </c>
      <c r="O1" s="238">
        <f>N1+1</f>
        <v>14</v>
      </c>
      <c r="P1" s="238">
        <f t="shared" si="0"/>
        <v>15</v>
      </c>
      <c r="Q1" s="238">
        <f t="shared" si="0"/>
        <v>16</v>
      </c>
      <c r="R1" s="238">
        <f t="shared" si="0"/>
        <v>17</v>
      </c>
      <c r="S1" s="238">
        <f t="shared" si="0"/>
        <v>18</v>
      </c>
      <c r="T1" s="238">
        <f t="shared" si="0"/>
        <v>19</v>
      </c>
      <c r="U1" s="238">
        <f t="shared" si="0"/>
        <v>20</v>
      </c>
      <c r="V1" s="238">
        <f t="shared" si="0"/>
        <v>21</v>
      </c>
      <c r="W1" s="238">
        <f t="shared" si="0"/>
        <v>22</v>
      </c>
      <c r="X1" s="238">
        <f t="shared" si="0"/>
        <v>23</v>
      </c>
      <c r="Y1" s="238">
        <f t="shared" si="0"/>
        <v>24</v>
      </c>
      <c r="Z1" s="238">
        <f t="shared" si="0"/>
        <v>25</v>
      </c>
      <c r="AA1" s="238">
        <f t="shared" si="0"/>
        <v>26</v>
      </c>
      <c r="AB1" s="238">
        <f t="shared" si="0"/>
        <v>27</v>
      </c>
      <c r="AC1" s="238">
        <f t="shared" si="0"/>
        <v>28</v>
      </c>
      <c r="AD1" s="238">
        <f t="shared" si="0"/>
        <v>29</v>
      </c>
      <c r="AE1" s="238">
        <f t="shared" si="0"/>
        <v>30</v>
      </c>
      <c r="AF1" s="238">
        <f t="shared" si="0"/>
        <v>31</v>
      </c>
      <c r="AG1" s="238">
        <f t="shared" si="0"/>
        <v>32</v>
      </c>
      <c r="AH1" s="238">
        <f t="shared" si="0"/>
        <v>33</v>
      </c>
      <c r="AI1" s="238">
        <f t="shared" si="0"/>
        <v>34</v>
      </c>
      <c r="AJ1" s="238">
        <f t="shared" si="0"/>
        <v>35</v>
      </c>
      <c r="AK1" s="238">
        <f t="shared" si="0"/>
        <v>36</v>
      </c>
      <c r="AL1" s="238">
        <f t="shared" si="0"/>
        <v>37</v>
      </c>
      <c r="AM1" s="238">
        <f t="shared" si="0"/>
        <v>38</v>
      </c>
      <c r="AN1" s="238">
        <f t="shared" si="0"/>
        <v>39</v>
      </c>
      <c r="AO1" s="238">
        <f t="shared" si="0"/>
        <v>40</v>
      </c>
      <c r="AP1" s="238">
        <f t="shared" si="0"/>
        <v>41</v>
      </c>
      <c r="AQ1" s="238">
        <f t="shared" si="0"/>
        <v>42</v>
      </c>
      <c r="AR1" s="238">
        <f t="shared" si="0"/>
        <v>43</v>
      </c>
      <c r="AS1" s="238">
        <f t="shared" si="0"/>
        <v>44</v>
      </c>
      <c r="AT1" s="238">
        <f>AS1+1</f>
        <v>45</v>
      </c>
      <c r="AU1" s="238">
        <f>AT1+1</f>
        <v>46</v>
      </c>
      <c r="AV1" s="238">
        <f t="shared" ref="AV1:AW1" si="1">AU1+1</f>
        <v>47</v>
      </c>
      <c r="AW1" s="238">
        <f t="shared" si="1"/>
        <v>48</v>
      </c>
    </row>
    <row r="2" spans="1:49" x14ac:dyDescent="0.25">
      <c r="B2" s="246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332</v>
      </c>
      <c r="C3">
        <v>78.155731330970795</v>
      </c>
      <c r="D3">
        <v>79.410546877677106</v>
      </c>
      <c r="E3">
        <v>80.670725329999996</v>
      </c>
      <c r="F3">
        <v>81.183764370000006</v>
      </c>
      <c r="G3">
        <v>78.357272460000004</v>
      </c>
      <c r="H3">
        <v>76.354830160000006</v>
      </c>
      <c r="I3">
        <v>75.130478190000005</v>
      </c>
      <c r="J3">
        <v>73.702344839999995</v>
      </c>
      <c r="K3">
        <v>71.805986779999998</v>
      </c>
      <c r="L3">
        <v>70.426573540000007</v>
      </c>
      <c r="M3">
        <v>70.372435479999893</v>
      </c>
      <c r="N3">
        <v>70.952969350000004</v>
      </c>
      <c r="O3">
        <v>69.342000249999998</v>
      </c>
      <c r="P3">
        <v>67.691964859999999</v>
      </c>
      <c r="Q3">
        <v>65.399222510000001</v>
      </c>
      <c r="R3">
        <v>64.190624529999994</v>
      </c>
      <c r="S3">
        <v>62.790653149999997</v>
      </c>
      <c r="T3">
        <v>62.338374960000003</v>
      </c>
      <c r="U3">
        <v>61.739245629999999</v>
      </c>
      <c r="V3">
        <v>61.131082239999998</v>
      </c>
      <c r="W3">
        <v>60.303194619999999</v>
      </c>
      <c r="X3">
        <v>59.240031719999998</v>
      </c>
      <c r="Y3">
        <v>58.574083870000003</v>
      </c>
      <c r="Z3">
        <v>58.068644489999997</v>
      </c>
      <c r="AA3">
        <v>57.642690160000001</v>
      </c>
      <c r="AB3">
        <v>57.248819769999997</v>
      </c>
      <c r="AC3">
        <v>56.880167370000002</v>
      </c>
      <c r="AD3">
        <v>56.29005214</v>
      </c>
      <c r="AE3">
        <v>55.701081600000002</v>
      </c>
      <c r="AF3">
        <v>55.140040280000001</v>
      </c>
      <c r="AG3">
        <v>54.600337709999998</v>
      </c>
      <c r="AH3">
        <v>54.06040325</v>
      </c>
      <c r="AI3">
        <v>53.654073339999997</v>
      </c>
      <c r="AJ3">
        <v>53.274714350000004</v>
      </c>
      <c r="AK3">
        <v>52.93179714</v>
      </c>
      <c r="AL3">
        <v>52.621022670000002</v>
      </c>
      <c r="AM3">
        <v>52.333545790000002</v>
      </c>
      <c r="AN3">
        <v>52.06629101</v>
      </c>
      <c r="AO3">
        <v>51.788274139999999</v>
      </c>
      <c r="AP3">
        <v>51.511505319999998</v>
      </c>
      <c r="AQ3">
        <v>51.242997879999997</v>
      </c>
      <c r="AR3">
        <v>50.97378673</v>
      </c>
      <c r="AS3">
        <v>50.88383228</v>
      </c>
      <c r="AT3">
        <v>50.808649369999998</v>
      </c>
      <c r="AU3">
        <v>50.741585360000002</v>
      </c>
      <c r="AV3">
        <v>50.68405104</v>
      </c>
      <c r="AW3">
        <v>50.652775630000001</v>
      </c>
    </row>
    <row r="4" spans="1:49" x14ac:dyDescent="0.25">
      <c r="B4" s="16" t="s">
        <v>333</v>
      </c>
      <c r="C4">
        <v>77.477678819662401</v>
      </c>
      <c r="D4">
        <v>78.721608013977402</v>
      </c>
      <c r="E4">
        <v>80.003263910000001</v>
      </c>
      <c r="F4">
        <v>80.181552719999999</v>
      </c>
      <c r="G4">
        <v>77.072264750000002</v>
      </c>
      <c r="H4">
        <v>74.794361600000002</v>
      </c>
      <c r="I4">
        <v>73.292921079999999</v>
      </c>
      <c r="J4">
        <v>71.604565940000001</v>
      </c>
      <c r="K4">
        <v>69.475806930000005</v>
      </c>
      <c r="L4">
        <v>67.861434779999996</v>
      </c>
      <c r="M4">
        <v>67.530908679999996</v>
      </c>
      <c r="N4">
        <v>67.808497389999999</v>
      </c>
      <c r="O4">
        <v>66.219473269999995</v>
      </c>
      <c r="P4">
        <v>64.592399779999994</v>
      </c>
      <c r="Q4">
        <v>62.351783130000001</v>
      </c>
      <c r="R4">
        <v>61.144101550000002</v>
      </c>
      <c r="S4">
        <v>59.752573750000003</v>
      </c>
      <c r="T4">
        <v>59.136502159999999</v>
      </c>
      <c r="U4">
        <v>58.38620177</v>
      </c>
      <c r="V4">
        <v>57.632814160000002</v>
      </c>
      <c r="W4">
        <v>56.852302969999997</v>
      </c>
      <c r="X4">
        <v>55.849980299999999</v>
      </c>
      <c r="Y4">
        <v>55.22214177</v>
      </c>
      <c r="Z4">
        <v>54.7456265</v>
      </c>
      <c r="AA4">
        <v>54.344047709999998</v>
      </c>
      <c r="AB4">
        <v>53.972716810000001</v>
      </c>
      <c r="AC4">
        <v>53.625160800000003</v>
      </c>
      <c r="AD4">
        <v>53.068815319999999</v>
      </c>
      <c r="AE4">
        <v>52.513549019999999</v>
      </c>
      <c r="AF4">
        <v>51.984613680000002</v>
      </c>
      <c r="AG4">
        <v>51.475795959999999</v>
      </c>
      <c r="AH4">
        <v>50.966759619999998</v>
      </c>
      <c r="AI4">
        <v>50.58368222</v>
      </c>
      <c r="AJ4">
        <v>50.2260323</v>
      </c>
      <c r="AK4">
        <v>49.902738769999999</v>
      </c>
      <c r="AL4">
        <v>49.609748580000002</v>
      </c>
      <c r="AM4">
        <v>49.338722760000003</v>
      </c>
      <c r="AN4">
        <v>49.08676182</v>
      </c>
      <c r="AO4">
        <v>48.824654649999999</v>
      </c>
      <c r="AP4">
        <v>48.563724110000003</v>
      </c>
      <c r="AQ4">
        <v>48.310582199999999</v>
      </c>
      <c r="AR4">
        <v>48.056776839999998</v>
      </c>
      <c r="AS4">
        <v>47.9719701</v>
      </c>
      <c r="AT4">
        <v>47.901089579999997</v>
      </c>
      <c r="AU4">
        <v>47.837863349999999</v>
      </c>
      <c r="AV4">
        <v>47.783621480000001</v>
      </c>
      <c r="AW4">
        <v>47.754135820000002</v>
      </c>
    </row>
    <row r="5" spans="1:49" x14ac:dyDescent="0.25">
      <c r="B5" s="16" t="s">
        <v>334</v>
      </c>
      <c r="C5">
        <v>0.67805251130835598</v>
      </c>
      <c r="D5">
        <v>0.68893886369971102</v>
      </c>
      <c r="E5">
        <v>0.66746142460000002</v>
      </c>
      <c r="F5">
        <v>1.0022116539999999</v>
      </c>
      <c r="G5">
        <v>1.285007703</v>
      </c>
      <c r="H5">
        <v>1.560468561</v>
      </c>
      <c r="I5">
        <v>1.837557112</v>
      </c>
      <c r="J5">
        <v>2.0977788980000001</v>
      </c>
      <c r="K5">
        <v>2.3301798480000002</v>
      </c>
      <c r="L5">
        <v>2.565138761</v>
      </c>
      <c r="M5">
        <v>2.8415268060000001</v>
      </c>
      <c r="N5">
        <v>3.144471958</v>
      </c>
      <c r="O5">
        <v>3.122526981</v>
      </c>
      <c r="P5">
        <v>3.0995650750000001</v>
      </c>
      <c r="Q5">
        <v>3.0474393740000001</v>
      </c>
      <c r="R5">
        <v>3.046522983</v>
      </c>
      <c r="S5">
        <v>3.0380793979999998</v>
      </c>
      <c r="T5">
        <v>3.201872797</v>
      </c>
      <c r="U5">
        <v>3.3530438569999998</v>
      </c>
      <c r="V5">
        <v>3.4982680859999999</v>
      </c>
      <c r="W5">
        <v>3.4508916489999999</v>
      </c>
      <c r="X5">
        <v>3.3900514230000001</v>
      </c>
      <c r="Y5">
        <v>3.3519421010000001</v>
      </c>
      <c r="Z5">
        <v>3.323017986</v>
      </c>
      <c r="AA5">
        <v>3.2986424580000002</v>
      </c>
      <c r="AB5">
        <v>3.2761029540000002</v>
      </c>
      <c r="AC5">
        <v>3.2550065680000002</v>
      </c>
      <c r="AD5">
        <v>3.221236819</v>
      </c>
      <c r="AE5">
        <v>3.1875325769999998</v>
      </c>
      <c r="AF5">
        <v>3.155426603</v>
      </c>
      <c r="AG5">
        <v>3.1245417529999999</v>
      </c>
      <c r="AH5">
        <v>3.0936436340000002</v>
      </c>
      <c r="AI5">
        <v>3.0703911260000001</v>
      </c>
      <c r="AJ5">
        <v>3.0486820479999999</v>
      </c>
      <c r="AK5">
        <v>3.029058375</v>
      </c>
      <c r="AL5">
        <v>3.0112740929999999</v>
      </c>
      <c r="AM5">
        <v>2.9948230320000002</v>
      </c>
      <c r="AN5">
        <v>2.9795291939999999</v>
      </c>
      <c r="AO5">
        <v>2.963619488</v>
      </c>
      <c r="AP5">
        <v>2.9477812019999998</v>
      </c>
      <c r="AQ5">
        <v>2.9324156800000001</v>
      </c>
      <c r="AR5">
        <v>2.9170098869999999</v>
      </c>
      <c r="AS5">
        <v>2.9118621820000001</v>
      </c>
      <c r="AT5">
        <v>2.907559789</v>
      </c>
      <c r="AU5">
        <v>2.9037220050000001</v>
      </c>
      <c r="AV5">
        <v>2.900429564</v>
      </c>
      <c r="AW5">
        <v>2.8986398069999999</v>
      </c>
    </row>
    <row r="6" spans="1:49" x14ac:dyDescent="0.25">
      <c r="B6" s="16" t="s">
        <v>335</v>
      </c>
      <c r="C6">
        <v>28.634797354551999</v>
      </c>
      <c r="D6">
        <v>29.094538288267</v>
      </c>
      <c r="E6">
        <v>29.720935699999998</v>
      </c>
      <c r="F6">
        <v>30.55822839</v>
      </c>
      <c r="G6">
        <v>31.21509073</v>
      </c>
      <c r="H6">
        <v>29.26439895</v>
      </c>
      <c r="I6">
        <v>30.572530329999999</v>
      </c>
      <c r="J6">
        <v>31.708534709999999</v>
      </c>
      <c r="K6">
        <v>32.114695650000002</v>
      </c>
      <c r="L6">
        <v>32.167827950000003</v>
      </c>
      <c r="M6">
        <v>32.319504139999999</v>
      </c>
      <c r="N6">
        <v>32.12353572</v>
      </c>
      <c r="O6">
        <v>30.722583799999999</v>
      </c>
      <c r="P6">
        <v>30.243560349999999</v>
      </c>
      <c r="Q6">
        <v>29.885940260000002</v>
      </c>
      <c r="R6">
        <v>28.750746840000001</v>
      </c>
      <c r="S6">
        <v>27.87429302</v>
      </c>
      <c r="T6">
        <v>28.117435350000001</v>
      </c>
      <c r="U6">
        <v>28.433311249999999</v>
      </c>
      <c r="V6">
        <v>28.796393259999999</v>
      </c>
      <c r="W6">
        <v>29.368850770000002</v>
      </c>
      <c r="X6">
        <v>29.970915479999999</v>
      </c>
      <c r="Y6">
        <v>30.378013039999999</v>
      </c>
      <c r="Z6">
        <v>30.807523509999999</v>
      </c>
      <c r="AA6">
        <v>31.226506870000001</v>
      </c>
      <c r="AB6">
        <v>31.647366460000001</v>
      </c>
      <c r="AC6">
        <v>32.061747529999998</v>
      </c>
      <c r="AD6">
        <v>32.400205890000002</v>
      </c>
      <c r="AE6">
        <v>32.750596000000002</v>
      </c>
      <c r="AF6">
        <v>33.116690800000001</v>
      </c>
      <c r="AG6">
        <v>33.493618220000002</v>
      </c>
      <c r="AH6">
        <v>33.876733020000003</v>
      </c>
      <c r="AI6">
        <v>34.270903930000003</v>
      </c>
      <c r="AJ6">
        <v>34.664315700000003</v>
      </c>
      <c r="AK6">
        <v>35.061222960000002</v>
      </c>
      <c r="AL6">
        <v>35.46111088</v>
      </c>
      <c r="AM6">
        <v>35.860985700000001</v>
      </c>
      <c r="AN6">
        <v>36.184295140000003</v>
      </c>
      <c r="AO6">
        <v>36.499336909999997</v>
      </c>
      <c r="AP6">
        <v>36.809656930000003</v>
      </c>
      <c r="AQ6">
        <v>37.11800599</v>
      </c>
      <c r="AR6">
        <v>37.420666420000003</v>
      </c>
      <c r="AS6">
        <v>37.693657960000003</v>
      </c>
      <c r="AT6">
        <v>37.955796749999998</v>
      </c>
      <c r="AU6">
        <v>38.207775140000003</v>
      </c>
      <c r="AV6">
        <v>38.446279959999998</v>
      </c>
      <c r="AW6">
        <v>38.691132760000002</v>
      </c>
    </row>
    <row r="7" spans="1:49" x14ac:dyDescent="0.25">
      <c r="B7" s="16" t="s">
        <v>336</v>
      </c>
      <c r="C7">
        <v>0.36749349586970598</v>
      </c>
      <c r="D7">
        <v>0.37339372281503302</v>
      </c>
      <c r="E7">
        <v>0.381432787</v>
      </c>
      <c r="F7">
        <v>0.37157036370000002</v>
      </c>
      <c r="G7">
        <v>0.35961255749999999</v>
      </c>
      <c r="H7">
        <v>0.31942375299999998</v>
      </c>
      <c r="I7">
        <v>0.31616685249999998</v>
      </c>
      <c r="J7">
        <v>0.31068370569999998</v>
      </c>
      <c r="K7">
        <v>0.29812848009999998</v>
      </c>
      <c r="L7">
        <v>0.28292983399999999</v>
      </c>
      <c r="M7">
        <v>0.26932647599999998</v>
      </c>
      <c r="N7">
        <v>0.25362674740000002</v>
      </c>
      <c r="O7">
        <v>0.2232719104</v>
      </c>
      <c r="P7">
        <v>0.1992925445</v>
      </c>
      <c r="Q7">
        <v>0.17500879259999999</v>
      </c>
      <c r="R7">
        <v>0.1454513928</v>
      </c>
      <c r="S7">
        <v>0.1168082857</v>
      </c>
      <c r="T7">
        <v>0.1923143906</v>
      </c>
      <c r="U7">
        <v>0.26687913880000003</v>
      </c>
      <c r="V7">
        <v>0.3408275368</v>
      </c>
      <c r="W7">
        <v>0.34760301319999998</v>
      </c>
      <c r="X7">
        <v>0.35472891369999998</v>
      </c>
      <c r="Y7">
        <v>0.35954722750000001</v>
      </c>
      <c r="Z7">
        <v>0.36463081530000002</v>
      </c>
      <c r="AA7">
        <v>0.36958980679999998</v>
      </c>
      <c r="AB7">
        <v>0.3745710048</v>
      </c>
      <c r="AC7">
        <v>0.3794755246</v>
      </c>
      <c r="AD7">
        <v>0.38348144039999998</v>
      </c>
      <c r="AE7">
        <v>0.38762857779999998</v>
      </c>
      <c r="AF7">
        <v>0.39196159229999999</v>
      </c>
      <c r="AG7">
        <v>0.3964228192</v>
      </c>
      <c r="AH7">
        <v>0.40095727850000001</v>
      </c>
      <c r="AI7">
        <v>0.40562259540000001</v>
      </c>
      <c r="AJ7">
        <v>0.41027892719999998</v>
      </c>
      <c r="AK7">
        <v>0.41497663099999998</v>
      </c>
      <c r="AL7">
        <v>0.4197096132</v>
      </c>
      <c r="AM7">
        <v>0.4244424403</v>
      </c>
      <c r="AN7">
        <v>0.42826905700000001</v>
      </c>
      <c r="AO7">
        <v>0.43199781939999998</v>
      </c>
      <c r="AP7">
        <v>0.4356706964</v>
      </c>
      <c r="AQ7">
        <v>0.43932024539999998</v>
      </c>
      <c r="AR7">
        <v>0.44290246509999998</v>
      </c>
      <c r="AS7">
        <v>0.4461335307</v>
      </c>
      <c r="AT7">
        <v>0.44923614560000003</v>
      </c>
      <c r="AU7">
        <v>0.45221850429999999</v>
      </c>
      <c r="AV7">
        <v>0.45504139290000001</v>
      </c>
      <c r="AW7">
        <v>0.4579394148</v>
      </c>
    </row>
    <row r="8" spans="1:49" x14ac:dyDescent="0.25">
      <c r="B8" t="s">
        <v>337</v>
      </c>
      <c r="C8">
        <v>1.4676116307532601</v>
      </c>
      <c r="D8">
        <v>1.4911746101974399</v>
      </c>
      <c r="E8">
        <v>1.52327919</v>
      </c>
      <c r="F8">
        <v>1.568470695</v>
      </c>
      <c r="G8">
        <v>1.604515967</v>
      </c>
      <c r="H8">
        <v>1.506434509</v>
      </c>
      <c r="I8">
        <v>1.576061779</v>
      </c>
      <c r="J8">
        <v>1.63700208</v>
      </c>
      <c r="K8">
        <v>1.6603822189999999</v>
      </c>
      <c r="L8">
        <v>1.6655482020000001</v>
      </c>
      <c r="M8">
        <v>1.6758354120000001</v>
      </c>
      <c r="N8">
        <v>1.6680966880000001</v>
      </c>
      <c r="O8">
        <v>1.7867158670000001</v>
      </c>
      <c r="P8">
        <v>1.9621697929999999</v>
      </c>
      <c r="Q8">
        <v>2.1564541510000002</v>
      </c>
      <c r="R8">
        <v>2.3017758050000001</v>
      </c>
      <c r="S8">
        <v>2.471726764</v>
      </c>
      <c r="T8">
        <v>1.897970333</v>
      </c>
      <c r="U8">
        <v>1.3406229599999999</v>
      </c>
      <c r="V8">
        <v>0.79396855099999997</v>
      </c>
      <c r="W8">
        <v>0.80975223809999997</v>
      </c>
      <c r="X8">
        <v>0.82635224900000004</v>
      </c>
      <c r="Y8">
        <v>0.83757666399999997</v>
      </c>
      <c r="Z8">
        <v>0.84941904280000002</v>
      </c>
      <c r="AA8">
        <v>0.86097117059999995</v>
      </c>
      <c r="AB8">
        <v>0.87257502929999997</v>
      </c>
      <c r="AC8">
        <v>0.88400026359999995</v>
      </c>
      <c r="AD8">
        <v>0.89333217149999999</v>
      </c>
      <c r="AE8">
        <v>0.90299305949999997</v>
      </c>
      <c r="AF8">
        <v>0.91308695409999996</v>
      </c>
      <c r="AG8">
        <v>0.92347952369999997</v>
      </c>
      <c r="AH8">
        <v>0.93404269039999999</v>
      </c>
      <c r="AI8">
        <v>0.94491069380000003</v>
      </c>
      <c r="AJ8">
        <v>0.95575776649999999</v>
      </c>
      <c r="AK8">
        <v>0.96670121639999995</v>
      </c>
      <c r="AL8">
        <v>0.97772684840000001</v>
      </c>
      <c r="AM8">
        <v>0.98875211910000005</v>
      </c>
      <c r="AN8">
        <v>0.99766634399999998</v>
      </c>
      <c r="AO8">
        <v>1.0063526140000001</v>
      </c>
      <c r="AP8">
        <v>1.0149086979999999</v>
      </c>
      <c r="AQ8">
        <v>1.023410438</v>
      </c>
      <c r="AR8">
        <v>1.0317553319999999</v>
      </c>
      <c r="AS8">
        <v>1.0392822020000001</v>
      </c>
      <c r="AT8">
        <v>1.0465098420000001</v>
      </c>
      <c r="AU8">
        <v>1.0534573410000001</v>
      </c>
      <c r="AV8">
        <v>1.060033349</v>
      </c>
      <c r="AW8">
        <v>1.0667843829999999</v>
      </c>
    </row>
    <row r="9" spans="1:49" x14ac:dyDescent="0.25">
      <c r="B9" t="s">
        <v>338</v>
      </c>
      <c r="C9">
        <v>1.4643633957556199</v>
      </c>
      <c r="D9">
        <v>1.4878742237362399</v>
      </c>
      <c r="E9">
        <v>1.519907747</v>
      </c>
      <c r="F9">
        <v>1.4389962650000001</v>
      </c>
      <c r="G9">
        <v>1.353545438</v>
      </c>
      <c r="H9">
        <v>1.1684888980000001</v>
      </c>
      <c r="I9">
        <v>1.12406936</v>
      </c>
      <c r="J9">
        <v>1.0735311299999999</v>
      </c>
      <c r="K9">
        <v>1.0011958110000001</v>
      </c>
      <c r="L9">
        <v>0.92345065579999996</v>
      </c>
      <c r="M9">
        <v>0.85434521159999999</v>
      </c>
      <c r="N9">
        <v>0.78193163669999999</v>
      </c>
      <c r="O9">
        <v>0.66408009540000001</v>
      </c>
      <c r="P9">
        <v>0.56474775150000001</v>
      </c>
      <c r="Q9">
        <v>0.4628885143</v>
      </c>
      <c r="R9">
        <v>0.3458593163</v>
      </c>
      <c r="S9">
        <v>0.2302294097</v>
      </c>
      <c r="T9">
        <v>0.19007465500000001</v>
      </c>
      <c r="U9">
        <v>0.15122602239999999</v>
      </c>
      <c r="V9">
        <v>0.1132281467</v>
      </c>
      <c r="W9">
        <v>0.1154790641</v>
      </c>
      <c r="X9">
        <v>0.1178463978</v>
      </c>
      <c r="Y9">
        <v>0.1194471157</v>
      </c>
      <c r="Z9">
        <v>0.1211359617</v>
      </c>
      <c r="AA9">
        <v>0.1227834149</v>
      </c>
      <c r="AB9">
        <v>0.1244382455</v>
      </c>
      <c r="AC9">
        <v>0.1260676023</v>
      </c>
      <c r="AD9">
        <v>0.12739842909999999</v>
      </c>
      <c r="AE9">
        <v>0.12877617190000001</v>
      </c>
      <c r="AF9">
        <v>0.1302156659</v>
      </c>
      <c r="AG9">
        <v>0.13169775410000001</v>
      </c>
      <c r="AH9">
        <v>0.1332041712</v>
      </c>
      <c r="AI9">
        <v>0.1347540612</v>
      </c>
      <c r="AJ9">
        <v>0.13630096620000001</v>
      </c>
      <c r="AK9">
        <v>0.13786161559999999</v>
      </c>
      <c r="AL9">
        <v>0.13943398500000001</v>
      </c>
      <c r="AM9">
        <v>0.14100630289999999</v>
      </c>
      <c r="AN9">
        <v>0.14227756380000001</v>
      </c>
      <c r="AO9">
        <v>0.143516316</v>
      </c>
      <c r="AP9">
        <v>0.14473650220000001</v>
      </c>
      <c r="AQ9">
        <v>0.14594893849999999</v>
      </c>
      <c r="AR9">
        <v>0.14713900690000001</v>
      </c>
      <c r="AS9">
        <v>0.14821241660000001</v>
      </c>
      <c r="AT9">
        <v>0.14924315290000001</v>
      </c>
      <c r="AU9">
        <v>0.15023393839999999</v>
      </c>
      <c r="AV9">
        <v>0.15117174529999999</v>
      </c>
      <c r="AW9">
        <v>0.1521345127</v>
      </c>
    </row>
    <row r="10" spans="1:49" x14ac:dyDescent="0.25">
      <c r="B10" t="s">
        <v>339</v>
      </c>
      <c r="C10">
        <v>0.29584764130791702</v>
      </c>
      <c r="D10">
        <v>0.300597570883747</v>
      </c>
      <c r="E10">
        <v>0.30706935400000002</v>
      </c>
      <c r="F10">
        <v>0.65544403449999999</v>
      </c>
      <c r="G10">
        <v>0.98999544370000003</v>
      </c>
      <c r="H10">
        <v>1.2017643650000001</v>
      </c>
      <c r="I10">
        <v>1.510405564</v>
      </c>
      <c r="J10">
        <v>1.7944778960000001</v>
      </c>
      <c r="K10">
        <v>2.005313068</v>
      </c>
      <c r="L10">
        <v>2.145352377</v>
      </c>
      <c r="M10">
        <v>2.2298248410000001</v>
      </c>
      <c r="N10">
        <v>2.2124726199999998</v>
      </c>
      <c r="O10">
        <v>2.3872083759999998</v>
      </c>
      <c r="P10">
        <v>2.6381417140000001</v>
      </c>
      <c r="Q10">
        <v>2.915190033</v>
      </c>
      <c r="R10">
        <v>3.1265160220000001</v>
      </c>
      <c r="S10">
        <v>3.3715270890000002</v>
      </c>
      <c r="T10">
        <v>3.5766260569999999</v>
      </c>
      <c r="U10">
        <v>3.7875832530000002</v>
      </c>
      <c r="V10">
        <v>4.0023299049999999</v>
      </c>
      <c r="W10">
        <v>4.0818941679999998</v>
      </c>
      <c r="X10">
        <v>4.1655734530000004</v>
      </c>
      <c r="Y10">
        <v>4.2221548010000003</v>
      </c>
      <c r="Z10">
        <v>4.2818512550000003</v>
      </c>
      <c r="AA10">
        <v>4.3400845779999999</v>
      </c>
      <c r="AB10">
        <v>4.3985786710000001</v>
      </c>
      <c r="AC10">
        <v>4.4561723339999997</v>
      </c>
      <c r="AD10">
        <v>4.5032137109999999</v>
      </c>
      <c r="AE10">
        <v>4.5519134499999998</v>
      </c>
      <c r="AF10">
        <v>4.6027959389999999</v>
      </c>
      <c r="AG10">
        <v>4.6551840240000004</v>
      </c>
      <c r="AH10">
        <v>4.7084320750000002</v>
      </c>
      <c r="AI10">
        <v>4.7632167829999998</v>
      </c>
      <c r="AJ10">
        <v>4.8178959810000004</v>
      </c>
      <c r="AK10">
        <v>4.8730610079999996</v>
      </c>
      <c r="AL10">
        <v>4.9286403090000004</v>
      </c>
      <c r="AM10">
        <v>4.9842177879999996</v>
      </c>
      <c r="AN10">
        <v>5.0291536600000004</v>
      </c>
      <c r="AO10">
        <v>5.0729404310000001</v>
      </c>
      <c r="AP10">
        <v>5.1160709400000002</v>
      </c>
      <c r="AQ10">
        <v>5.1589275099999998</v>
      </c>
      <c r="AR10">
        <v>5.2009934339999999</v>
      </c>
      <c r="AS10">
        <v>5.2389357619999997</v>
      </c>
      <c r="AT10">
        <v>5.2753696980000004</v>
      </c>
      <c r="AU10">
        <v>5.3103914679999997</v>
      </c>
      <c r="AV10">
        <v>5.3435405830000002</v>
      </c>
      <c r="AW10">
        <v>5.3775719869999996</v>
      </c>
    </row>
    <row r="11" spans="1:49" x14ac:dyDescent="0.25">
      <c r="B11" t="s">
        <v>340</v>
      </c>
      <c r="C11">
        <v>6.65657192942814E-2</v>
      </c>
      <c r="D11">
        <v>6.7634453448843099E-2</v>
      </c>
      <c r="E11">
        <v>6.9090604599999994E-2</v>
      </c>
      <c r="F11">
        <v>9.4507786999999996E-2</v>
      </c>
      <c r="G11">
        <v>0.12843604650000001</v>
      </c>
      <c r="H11">
        <v>0.16019348210000001</v>
      </c>
      <c r="I11">
        <v>0.22264837169999999</v>
      </c>
      <c r="J11">
        <v>0.30721839649999999</v>
      </c>
      <c r="K11">
        <v>0.41395941190000002</v>
      </c>
      <c r="L11">
        <v>0.55164361260000006</v>
      </c>
      <c r="M11">
        <v>0.73736828070000004</v>
      </c>
      <c r="N11">
        <v>0.97504802960000003</v>
      </c>
      <c r="O11">
        <v>1.0520549729999999</v>
      </c>
      <c r="P11">
        <v>1.1626425819999999</v>
      </c>
      <c r="Q11">
        <v>1.2847391969999999</v>
      </c>
      <c r="R11">
        <v>1.3778716440000001</v>
      </c>
      <c r="S11">
        <v>1.4858492780000001</v>
      </c>
      <c r="T11">
        <v>1.5762374450000001</v>
      </c>
      <c r="U11">
        <v>1.6692073629999999</v>
      </c>
      <c r="V11">
        <v>1.7638473139999999</v>
      </c>
      <c r="W11">
        <v>1.798911693</v>
      </c>
      <c r="X11">
        <v>1.8357895820000001</v>
      </c>
      <c r="Y11">
        <v>1.8607252729999999</v>
      </c>
      <c r="Z11">
        <v>1.887033806</v>
      </c>
      <c r="AA11">
        <v>1.91269753</v>
      </c>
      <c r="AB11">
        <v>1.9384761770000001</v>
      </c>
      <c r="AC11">
        <v>1.9638580000000001</v>
      </c>
      <c r="AD11">
        <v>1.984589376</v>
      </c>
      <c r="AE11">
        <v>2.0060516000000002</v>
      </c>
      <c r="AF11">
        <v>2.0284757739999999</v>
      </c>
      <c r="AG11">
        <v>2.0515634720000002</v>
      </c>
      <c r="AH11">
        <v>2.0750301609999999</v>
      </c>
      <c r="AI11">
        <v>2.099174063</v>
      </c>
      <c r="AJ11">
        <v>2.1232714659999998</v>
      </c>
      <c r="AK11">
        <v>2.1475829759999998</v>
      </c>
      <c r="AL11">
        <v>2.1720770589999998</v>
      </c>
      <c r="AM11">
        <v>2.196570339</v>
      </c>
      <c r="AN11">
        <v>2.2163738080000002</v>
      </c>
      <c r="AO11">
        <v>2.2356708630000002</v>
      </c>
      <c r="AP11">
        <v>2.2546786999999999</v>
      </c>
      <c r="AQ11">
        <v>2.27356581</v>
      </c>
      <c r="AR11">
        <v>2.2921044780000002</v>
      </c>
      <c r="AS11">
        <v>2.308825857</v>
      </c>
      <c r="AT11">
        <v>2.3248824789999998</v>
      </c>
      <c r="AU11">
        <v>2.3403167530000002</v>
      </c>
      <c r="AV11">
        <v>2.3549257379999999</v>
      </c>
      <c r="AW11">
        <v>2.3699235519999999</v>
      </c>
    </row>
    <row r="12" spans="1:49" x14ac:dyDescent="0.25">
      <c r="B12" t="s">
        <v>341</v>
      </c>
      <c r="C12">
        <v>3.32767453113023</v>
      </c>
      <c r="D12">
        <v>3.3811014220943498</v>
      </c>
      <c r="E12">
        <v>3.4538956060000001</v>
      </c>
      <c r="F12">
        <v>3.4261323369999999</v>
      </c>
      <c r="G12">
        <v>3.376523647</v>
      </c>
      <c r="H12">
        <v>3.0540351810000002</v>
      </c>
      <c r="I12">
        <v>3.0781873129999999</v>
      </c>
      <c r="J12">
        <v>3.0801301319999999</v>
      </c>
      <c r="K12">
        <v>3.0097188990000001</v>
      </c>
      <c r="L12">
        <v>2.9085269660000002</v>
      </c>
      <c r="M12">
        <v>2.8193258870000002</v>
      </c>
      <c r="N12">
        <v>2.7035422640000002</v>
      </c>
      <c r="O12">
        <v>2.917061517</v>
      </c>
      <c r="P12">
        <v>3.2236907970000002</v>
      </c>
      <c r="Q12">
        <v>3.562231411</v>
      </c>
      <c r="R12">
        <v>3.8204622869999998</v>
      </c>
      <c r="S12">
        <v>4.1198548160000001</v>
      </c>
      <c r="T12">
        <v>4.3704765520000004</v>
      </c>
      <c r="U12">
        <v>4.628256779</v>
      </c>
      <c r="V12">
        <v>4.890667552</v>
      </c>
      <c r="W12">
        <v>4.987891512</v>
      </c>
      <c r="X12">
        <v>5.0901438419999998</v>
      </c>
      <c r="Y12">
        <v>5.1592837119999997</v>
      </c>
      <c r="Z12">
        <v>5.2322300999999998</v>
      </c>
      <c r="AA12">
        <v>5.3033886069999996</v>
      </c>
      <c r="AB12">
        <v>5.3748657639999999</v>
      </c>
      <c r="AC12">
        <v>5.4452426359999997</v>
      </c>
      <c r="AD12">
        <v>5.502725087</v>
      </c>
      <c r="AE12">
        <v>5.5622339829999996</v>
      </c>
      <c r="AF12">
        <v>5.6244101019999997</v>
      </c>
      <c r="AG12">
        <v>5.6884259909999999</v>
      </c>
      <c r="AH12">
        <v>5.7534927199999997</v>
      </c>
      <c r="AI12">
        <v>5.8204371750000004</v>
      </c>
      <c r="AJ12">
        <v>5.8872527010000004</v>
      </c>
      <c r="AK12">
        <v>5.9546618889999996</v>
      </c>
      <c r="AL12">
        <v>6.0225773</v>
      </c>
      <c r="AM12">
        <v>6.0904904860000002</v>
      </c>
      <c r="AN12">
        <v>6.1454001050000002</v>
      </c>
      <c r="AO12">
        <v>6.1989055750000004</v>
      </c>
      <c r="AP12">
        <v>6.2516091219999996</v>
      </c>
      <c r="AQ12">
        <v>6.303977927</v>
      </c>
      <c r="AR12">
        <v>6.3553805990000001</v>
      </c>
      <c r="AS12">
        <v>6.4017444210000001</v>
      </c>
      <c r="AT12">
        <v>6.4462650549999996</v>
      </c>
      <c r="AU12">
        <v>6.4890600870000004</v>
      </c>
      <c r="AV12">
        <v>6.5295668180000002</v>
      </c>
      <c r="AW12">
        <v>6.5711516669999996</v>
      </c>
    </row>
    <row r="13" spans="1:49" x14ac:dyDescent="0.25">
      <c r="B13" t="s">
        <v>342</v>
      </c>
      <c r="C13">
        <v>0.21556468620722</v>
      </c>
      <c r="D13">
        <v>0.21902564697065</v>
      </c>
      <c r="E13">
        <v>0.22374120889999999</v>
      </c>
      <c r="F13">
        <v>0.25786479359999998</v>
      </c>
      <c r="G13">
        <v>0.29526288439999998</v>
      </c>
      <c r="H13">
        <v>0.31028747290000003</v>
      </c>
      <c r="I13">
        <v>0.36335939610000001</v>
      </c>
      <c r="J13">
        <v>0.42243662180000002</v>
      </c>
      <c r="K13">
        <v>0.47958939969999997</v>
      </c>
      <c r="L13">
        <v>0.53847789410000002</v>
      </c>
      <c r="M13">
        <v>0.60644470439999998</v>
      </c>
      <c r="N13">
        <v>0.67566315470000005</v>
      </c>
      <c r="O13">
        <v>0.62815410940000005</v>
      </c>
      <c r="P13">
        <v>0.59919135570000004</v>
      </c>
      <c r="Q13">
        <v>0.5716011151</v>
      </c>
      <c r="R13">
        <v>0.5284653909</v>
      </c>
      <c r="S13">
        <v>0.48971645609999997</v>
      </c>
      <c r="T13">
        <v>0.64881728289999996</v>
      </c>
      <c r="U13">
        <v>0.80660570109999996</v>
      </c>
      <c r="V13">
        <v>0.96353113940000001</v>
      </c>
      <c r="W13">
        <v>0.98268564359999999</v>
      </c>
      <c r="X13">
        <v>1.002830809</v>
      </c>
      <c r="Y13">
        <v>1.016452347</v>
      </c>
      <c r="Z13">
        <v>1.0308238240000001</v>
      </c>
      <c r="AA13">
        <v>1.0448430630000001</v>
      </c>
      <c r="AB13">
        <v>1.0589250809999999</v>
      </c>
      <c r="AC13">
        <v>1.0727903270000001</v>
      </c>
      <c r="AD13">
        <v>1.084115188</v>
      </c>
      <c r="AE13">
        <v>1.0958392880000001</v>
      </c>
      <c r="AF13">
        <v>1.1080888680000001</v>
      </c>
      <c r="AG13">
        <v>1.1207009100000001</v>
      </c>
      <c r="AH13">
        <v>1.1335199819999999</v>
      </c>
      <c r="AI13">
        <v>1.1467089930000001</v>
      </c>
      <c r="AJ13">
        <v>1.1598726029999999</v>
      </c>
      <c r="AK13">
        <v>1.173153173</v>
      </c>
      <c r="AL13">
        <v>1.1865334750000001</v>
      </c>
      <c r="AM13">
        <v>1.1999133399999999</v>
      </c>
      <c r="AN13">
        <v>1.210731317</v>
      </c>
      <c r="AO13">
        <v>1.221272656</v>
      </c>
      <c r="AP13">
        <v>1.2316560050000001</v>
      </c>
      <c r="AQ13">
        <v>1.2419734060000001</v>
      </c>
      <c r="AR13">
        <v>1.252100464</v>
      </c>
      <c r="AS13">
        <v>1.261234797</v>
      </c>
      <c r="AT13">
        <v>1.2700059960000001</v>
      </c>
      <c r="AU13">
        <v>1.2784372260000001</v>
      </c>
      <c r="AV13">
        <v>1.286417629</v>
      </c>
      <c r="AW13">
        <v>1.2946104359999999</v>
      </c>
    </row>
    <row r="14" spans="1:49" x14ac:dyDescent="0.25">
      <c r="B14" t="s">
        <v>343</v>
      </c>
      <c r="C14">
        <v>35.839918454870201</v>
      </c>
      <c r="D14">
        <v>36.415339938413297</v>
      </c>
      <c r="E14">
        <v>37.1993522</v>
      </c>
      <c r="F14">
        <v>38.371214670000001</v>
      </c>
      <c r="G14">
        <v>39.322982709999998</v>
      </c>
      <c r="H14">
        <v>36.985026619999999</v>
      </c>
      <c r="I14">
        <v>38.76342897</v>
      </c>
      <c r="J14">
        <v>40.334014670000002</v>
      </c>
      <c r="K14">
        <v>40.982982939999999</v>
      </c>
      <c r="L14">
        <v>41.183757489999998</v>
      </c>
      <c r="M14">
        <v>41.511974960000003</v>
      </c>
      <c r="N14">
        <v>41.393916859999997</v>
      </c>
      <c r="O14">
        <v>40.381130650000003</v>
      </c>
      <c r="P14">
        <v>40.59343689</v>
      </c>
      <c r="Q14">
        <v>41.014053480000001</v>
      </c>
      <c r="R14">
        <v>40.397148700000002</v>
      </c>
      <c r="S14">
        <v>40.16000511</v>
      </c>
      <c r="T14">
        <v>40.569952069999999</v>
      </c>
      <c r="U14">
        <v>41.083692470000003</v>
      </c>
      <c r="V14">
        <v>41.664793400000001</v>
      </c>
      <c r="W14">
        <v>42.493068100000002</v>
      </c>
      <c r="X14">
        <v>43.36418072</v>
      </c>
      <c r="Y14">
        <v>43.953200189999997</v>
      </c>
      <c r="Z14">
        <v>44.574648310000001</v>
      </c>
      <c r="AA14">
        <v>45.18086504</v>
      </c>
      <c r="AB14">
        <v>45.789796430000003</v>
      </c>
      <c r="AC14">
        <v>46.389354220000001</v>
      </c>
      <c r="AD14">
        <v>46.879061290000003</v>
      </c>
      <c r="AE14">
        <v>47.386032129999997</v>
      </c>
      <c r="AF14">
        <v>47.915725700000003</v>
      </c>
      <c r="AG14">
        <v>48.461092720000003</v>
      </c>
      <c r="AH14">
        <v>49.015412099999999</v>
      </c>
      <c r="AI14">
        <v>49.585728289999999</v>
      </c>
      <c r="AJ14">
        <v>50.154946109999997</v>
      </c>
      <c r="AK14">
        <v>50.729221469999999</v>
      </c>
      <c r="AL14">
        <v>51.307809470000002</v>
      </c>
      <c r="AM14">
        <v>51.886378520000001</v>
      </c>
      <c r="AN14">
        <v>52.354166999999997</v>
      </c>
      <c r="AO14">
        <v>52.809993179999999</v>
      </c>
      <c r="AP14">
        <v>53.258987599999998</v>
      </c>
      <c r="AQ14">
        <v>53.705130259999997</v>
      </c>
      <c r="AR14">
        <v>54.143042199999996</v>
      </c>
      <c r="AS14">
        <v>54.538026940000002</v>
      </c>
      <c r="AT14">
        <v>54.917309119999999</v>
      </c>
      <c r="AU14">
        <v>55.28189046</v>
      </c>
      <c r="AV14">
        <v>55.626977220000001</v>
      </c>
      <c r="AW14">
        <v>55.981248720000004</v>
      </c>
    </row>
    <row r="15" spans="1:49" x14ac:dyDescent="0.25">
      <c r="B15" t="s">
        <v>344</v>
      </c>
      <c r="C15">
        <v>36.006525643363197</v>
      </c>
      <c r="D15">
        <v>36.584622059208101</v>
      </c>
      <c r="E15">
        <v>37.372059729999997</v>
      </c>
      <c r="F15">
        <v>38.226732040000002</v>
      </c>
      <c r="G15">
        <v>37.844228340000001</v>
      </c>
      <c r="H15">
        <v>36.706254989999998</v>
      </c>
      <c r="I15">
        <v>37.778836210000001</v>
      </c>
      <c r="J15">
        <v>38.080200060000003</v>
      </c>
      <c r="K15">
        <v>37.25281055</v>
      </c>
      <c r="L15">
        <v>37.002003000000002</v>
      </c>
      <c r="M15">
        <v>37.358462150000001</v>
      </c>
      <c r="N15">
        <v>38.0197766</v>
      </c>
      <c r="O15">
        <v>38.204983409999997</v>
      </c>
      <c r="P15">
        <v>38.079908439999997</v>
      </c>
      <c r="Q15">
        <v>36.807424939999997</v>
      </c>
      <c r="R15">
        <v>35.806958899999998</v>
      </c>
      <c r="S15">
        <v>35.210313159999998</v>
      </c>
      <c r="T15">
        <v>34.622646750000001</v>
      </c>
      <c r="U15">
        <v>34.107511039999999</v>
      </c>
      <c r="V15">
        <v>33.582927230000003</v>
      </c>
      <c r="W15">
        <v>33.141435129999998</v>
      </c>
      <c r="X15">
        <v>32.795749450000002</v>
      </c>
      <c r="Y15">
        <v>32.789250410000001</v>
      </c>
      <c r="Z15">
        <v>32.966989009999999</v>
      </c>
      <c r="AA15">
        <v>33.196898660000002</v>
      </c>
      <c r="AB15">
        <v>33.444204900000003</v>
      </c>
      <c r="AC15">
        <v>33.714819220000003</v>
      </c>
      <c r="AD15">
        <v>33.911499739999996</v>
      </c>
      <c r="AE15">
        <v>34.11741885</v>
      </c>
      <c r="AF15">
        <v>34.334902450000001</v>
      </c>
      <c r="AG15">
        <v>34.561977489999997</v>
      </c>
      <c r="AH15">
        <v>34.802617609999999</v>
      </c>
      <c r="AI15">
        <v>35.006320950000003</v>
      </c>
      <c r="AJ15">
        <v>35.223199770000001</v>
      </c>
      <c r="AK15">
        <v>35.459217019999997</v>
      </c>
      <c r="AL15">
        <v>35.711783339999997</v>
      </c>
      <c r="AM15">
        <v>35.976448869999999</v>
      </c>
      <c r="AN15">
        <v>36.026606389999998</v>
      </c>
      <c r="AO15">
        <v>36.064605039999996</v>
      </c>
      <c r="AP15">
        <v>36.098776559999997</v>
      </c>
      <c r="AQ15">
        <v>36.130734259999997</v>
      </c>
      <c r="AR15">
        <v>36.154267240000003</v>
      </c>
      <c r="AS15">
        <v>36.14030502</v>
      </c>
      <c r="AT15">
        <v>36.125015740000002</v>
      </c>
      <c r="AU15">
        <v>36.108209469999998</v>
      </c>
      <c r="AV15">
        <v>36.093909019999998</v>
      </c>
      <c r="AW15">
        <v>36.091047449999998</v>
      </c>
    </row>
    <row r="16" spans="1:49" x14ac:dyDescent="0.25">
      <c r="B16" t="s">
        <v>345</v>
      </c>
      <c r="C16">
        <v>33.108335480742298</v>
      </c>
      <c r="D16">
        <v>33.639900516080203</v>
      </c>
      <c r="E16">
        <v>34.363956780000002</v>
      </c>
      <c r="F16">
        <v>34.096318590000003</v>
      </c>
      <c r="G16">
        <v>32.74342918</v>
      </c>
      <c r="H16">
        <v>30.80695484</v>
      </c>
      <c r="I16">
        <v>30.75682192</v>
      </c>
      <c r="J16">
        <v>30.072968029999998</v>
      </c>
      <c r="K16">
        <v>28.537787739999999</v>
      </c>
      <c r="L16">
        <v>27.49607361</v>
      </c>
      <c r="M16">
        <v>26.92890079</v>
      </c>
      <c r="N16">
        <v>26.584187109999998</v>
      </c>
      <c r="O16">
        <v>26.600211680000001</v>
      </c>
      <c r="P16">
        <v>26.40022811</v>
      </c>
      <c r="Q16">
        <v>25.40910371</v>
      </c>
      <c r="R16">
        <v>24.612677519999998</v>
      </c>
      <c r="S16">
        <v>24.09873112</v>
      </c>
      <c r="T16">
        <v>23.58790991</v>
      </c>
      <c r="U16">
        <v>23.1321279</v>
      </c>
      <c r="V16">
        <v>22.675201850000001</v>
      </c>
      <c r="W16">
        <v>22.14721917</v>
      </c>
      <c r="X16">
        <v>21.685624520000001</v>
      </c>
      <c r="Y16">
        <v>21.458480609999999</v>
      </c>
      <c r="Z16">
        <v>21.35039742</v>
      </c>
      <c r="AA16">
        <v>21.272976400000001</v>
      </c>
      <c r="AB16">
        <v>21.197298759999999</v>
      </c>
      <c r="AC16">
        <v>21.132504010000002</v>
      </c>
      <c r="AD16">
        <v>21.049645460000001</v>
      </c>
      <c r="AE16">
        <v>20.97145235</v>
      </c>
      <c r="AF16">
        <v>20.899184229999999</v>
      </c>
      <c r="AG16">
        <v>20.826587270000001</v>
      </c>
      <c r="AH16">
        <v>20.76075586</v>
      </c>
      <c r="AI16">
        <v>20.786167939999999</v>
      </c>
      <c r="AJ16">
        <v>20.818681510000001</v>
      </c>
      <c r="AK16">
        <v>20.86170181</v>
      </c>
      <c r="AL16">
        <v>20.91138007</v>
      </c>
      <c r="AM16">
        <v>20.967141430000002</v>
      </c>
      <c r="AN16">
        <v>20.87036458</v>
      </c>
      <c r="AO16">
        <v>20.76637741</v>
      </c>
      <c r="AP16">
        <v>20.660075989999999</v>
      </c>
      <c r="AQ16">
        <v>20.55241826</v>
      </c>
      <c r="AR16">
        <v>20.43991617</v>
      </c>
      <c r="AS16">
        <v>20.302875100000001</v>
      </c>
      <c r="AT16">
        <v>20.16471104</v>
      </c>
      <c r="AU16">
        <v>20.025330830000001</v>
      </c>
      <c r="AV16">
        <v>19.8869653</v>
      </c>
      <c r="AW16">
        <v>19.754474649999999</v>
      </c>
    </row>
    <row r="17" spans="2:49" x14ac:dyDescent="0.25">
      <c r="B17" t="s">
        <v>346</v>
      </c>
      <c r="C17">
        <v>1.54983431156195</v>
      </c>
      <c r="D17">
        <v>1.57471740274219</v>
      </c>
      <c r="E17">
        <v>1.608611201</v>
      </c>
      <c r="F17">
        <v>2.6216887980000001</v>
      </c>
      <c r="G17">
        <v>3.4974983179999999</v>
      </c>
      <c r="H17">
        <v>4.1971904520000001</v>
      </c>
      <c r="I17">
        <v>5.0659072250000001</v>
      </c>
      <c r="J17">
        <v>5.761921858</v>
      </c>
      <c r="K17">
        <v>6.1666471850000004</v>
      </c>
      <c r="L17">
        <v>6.5187778119999997</v>
      </c>
      <c r="M17">
        <v>6.8163565449999997</v>
      </c>
      <c r="N17">
        <v>6.9728372480000003</v>
      </c>
      <c r="O17">
        <v>7.0879481279999998</v>
      </c>
      <c r="P17">
        <v>7.1454760039999998</v>
      </c>
      <c r="Q17">
        <v>6.9845956500000002</v>
      </c>
      <c r="R17">
        <v>6.8703868369999999</v>
      </c>
      <c r="S17">
        <v>6.8301525559999998</v>
      </c>
      <c r="T17">
        <v>6.9341318349999996</v>
      </c>
      <c r="U17">
        <v>7.0413479819999996</v>
      </c>
      <c r="V17">
        <v>7.1360493519999997</v>
      </c>
      <c r="W17">
        <v>7.0642515440000002</v>
      </c>
      <c r="X17">
        <v>7.012648929</v>
      </c>
      <c r="Y17">
        <v>7.0977339810000002</v>
      </c>
      <c r="Z17">
        <v>7.223286463</v>
      </c>
      <c r="AA17">
        <v>7.3614827490000003</v>
      </c>
      <c r="AB17">
        <v>7.5054879559999996</v>
      </c>
      <c r="AC17">
        <v>7.6562052109999996</v>
      </c>
      <c r="AD17">
        <v>7.7977130399999997</v>
      </c>
      <c r="AE17">
        <v>7.9418475160000002</v>
      </c>
      <c r="AF17">
        <v>8.0892299940000001</v>
      </c>
      <c r="AG17">
        <v>8.2396000800000007</v>
      </c>
      <c r="AH17">
        <v>8.3938513560000008</v>
      </c>
      <c r="AI17">
        <v>8.4609317789999903</v>
      </c>
      <c r="AJ17">
        <v>8.5313315169999999</v>
      </c>
      <c r="AK17">
        <v>8.6065170979999994</v>
      </c>
      <c r="AL17">
        <v>8.6853210460000003</v>
      </c>
      <c r="AM17">
        <v>8.7672448379999999</v>
      </c>
      <c r="AN17">
        <v>8.8177797049999995</v>
      </c>
      <c r="AO17">
        <v>8.8653892630000009</v>
      </c>
      <c r="AP17">
        <v>8.9120916470000004</v>
      </c>
      <c r="AQ17">
        <v>8.9582746279999999</v>
      </c>
      <c r="AR17">
        <v>9.0023846209999903</v>
      </c>
      <c r="AS17">
        <v>9.0005258440000002</v>
      </c>
      <c r="AT17">
        <v>8.9983412989999998</v>
      </c>
      <c r="AU17">
        <v>8.9957835159999995</v>
      </c>
      <c r="AV17">
        <v>8.9938547149999994</v>
      </c>
      <c r="AW17">
        <v>8.9947816070000002</v>
      </c>
    </row>
    <row r="18" spans="2:49" x14ac:dyDescent="0.25">
      <c r="B18" t="s">
        <v>347</v>
      </c>
      <c r="C18">
        <v>0.19372928894524399</v>
      </c>
      <c r="D18">
        <v>0.196839675342774</v>
      </c>
      <c r="E18">
        <v>0.2010764001</v>
      </c>
      <c r="F18">
        <v>0.19345043310000001</v>
      </c>
      <c r="G18">
        <v>0.18013191049999999</v>
      </c>
      <c r="H18">
        <v>0.16433101780000001</v>
      </c>
      <c r="I18">
        <v>0.1590803398</v>
      </c>
      <c r="J18">
        <v>0.1508188493</v>
      </c>
      <c r="K18">
        <v>0.13877265990000001</v>
      </c>
      <c r="L18">
        <v>0.1296458351</v>
      </c>
      <c r="M18">
        <v>0.12311494990000001</v>
      </c>
      <c r="N18">
        <v>0.11784735239999999</v>
      </c>
      <c r="O18">
        <v>0.17784528690000001</v>
      </c>
      <c r="P18">
        <v>0.23638550150000001</v>
      </c>
      <c r="Q18">
        <v>0.28553018209999997</v>
      </c>
      <c r="R18">
        <v>0.33316246300000002</v>
      </c>
      <c r="S18">
        <v>0.38198329730000002</v>
      </c>
      <c r="T18">
        <v>0.35136479990000002</v>
      </c>
      <c r="U18">
        <v>0.32273797230000001</v>
      </c>
      <c r="V18">
        <v>0.29519669370000001</v>
      </c>
      <c r="W18">
        <v>0.3743007941</v>
      </c>
      <c r="X18">
        <v>0.45363355519999998</v>
      </c>
      <c r="Y18">
        <v>0.45319893900000002</v>
      </c>
      <c r="Z18">
        <v>0.4553084389</v>
      </c>
      <c r="AA18">
        <v>0.45813364070000001</v>
      </c>
      <c r="AB18">
        <v>0.46107498260000002</v>
      </c>
      <c r="AC18">
        <v>0.464329824</v>
      </c>
      <c r="AD18">
        <v>0.48441606770000001</v>
      </c>
      <c r="AE18">
        <v>0.50472441339999996</v>
      </c>
      <c r="AF18">
        <v>0.52530361219999999</v>
      </c>
      <c r="AG18">
        <v>0.54626201220000004</v>
      </c>
      <c r="AH18">
        <v>0.56755163630000005</v>
      </c>
      <c r="AI18">
        <v>0.59292224689999995</v>
      </c>
      <c r="AJ18">
        <v>0.61868163860000003</v>
      </c>
      <c r="AK18">
        <v>0.64496188980000002</v>
      </c>
      <c r="AL18">
        <v>0.67214706840000005</v>
      </c>
      <c r="AM18">
        <v>0.69978875230000004</v>
      </c>
      <c r="AN18">
        <v>0.72130672019999997</v>
      </c>
      <c r="AO18">
        <v>0.74260841499999997</v>
      </c>
      <c r="AP18">
        <v>0.76384932640000003</v>
      </c>
      <c r="AQ18">
        <v>0.78505795</v>
      </c>
      <c r="AR18">
        <v>0.80609201200000002</v>
      </c>
      <c r="AS18">
        <v>0.82253613250000002</v>
      </c>
      <c r="AT18">
        <v>0.83899902390000003</v>
      </c>
      <c r="AU18">
        <v>0.85547460529999997</v>
      </c>
      <c r="AV18">
        <v>0.87205821059999999</v>
      </c>
      <c r="AW18">
        <v>0.88897367920000003</v>
      </c>
    </row>
    <row r="19" spans="2:49" x14ac:dyDescent="0.25">
      <c r="B19" t="s">
        <v>348</v>
      </c>
      <c r="C19">
        <v>0.57343869527792402</v>
      </c>
      <c r="D19">
        <v>0.58264543901461296</v>
      </c>
      <c r="E19">
        <v>0.59518614439999995</v>
      </c>
      <c r="F19">
        <v>0.58428282480000004</v>
      </c>
      <c r="G19">
        <v>0.55514415549999996</v>
      </c>
      <c r="H19">
        <v>0.51676889469999998</v>
      </c>
      <c r="I19">
        <v>0.51045214429999997</v>
      </c>
      <c r="J19">
        <v>0.49380541550000001</v>
      </c>
      <c r="K19">
        <v>0.46362392660000001</v>
      </c>
      <c r="L19">
        <v>0.44195922240000002</v>
      </c>
      <c r="M19">
        <v>0.42824877249999999</v>
      </c>
      <c r="N19">
        <v>0.41827977630000002</v>
      </c>
      <c r="O19">
        <v>0.61609687300000004</v>
      </c>
      <c r="P19">
        <v>0.80886635809999996</v>
      </c>
      <c r="Q19">
        <v>0.96977517530000001</v>
      </c>
      <c r="R19">
        <v>1.125915955</v>
      </c>
      <c r="S19">
        <v>1.2862913929999999</v>
      </c>
      <c r="T19">
        <v>1.1064074820000001</v>
      </c>
      <c r="U19">
        <v>0.93704602059999997</v>
      </c>
      <c r="V19">
        <v>0.77510264139999996</v>
      </c>
      <c r="W19">
        <v>0.77678308330000001</v>
      </c>
      <c r="X19">
        <v>0.780587009</v>
      </c>
      <c r="Y19">
        <v>0.78107958779999997</v>
      </c>
      <c r="Z19">
        <v>0.78596531930000002</v>
      </c>
      <c r="AA19">
        <v>0.79210393739999996</v>
      </c>
      <c r="AB19">
        <v>0.79815751769999999</v>
      </c>
      <c r="AC19">
        <v>0.80476988940000005</v>
      </c>
      <c r="AD19">
        <v>0.80410860760000002</v>
      </c>
      <c r="AE19">
        <v>0.80363861069999998</v>
      </c>
      <c r="AF19">
        <v>0.80341026569999996</v>
      </c>
      <c r="AG19">
        <v>0.8032441843</v>
      </c>
      <c r="AH19">
        <v>0.80335675309999999</v>
      </c>
      <c r="AI19">
        <v>0.80516901959999998</v>
      </c>
      <c r="AJ19">
        <v>0.80726262390000003</v>
      </c>
      <c r="AK19">
        <v>0.80977064379999997</v>
      </c>
      <c r="AL19">
        <v>0.81259383500000004</v>
      </c>
      <c r="AM19">
        <v>0.81566251469999995</v>
      </c>
      <c r="AN19">
        <v>0.8155914245</v>
      </c>
      <c r="AO19">
        <v>0.81524347679999998</v>
      </c>
      <c r="AP19">
        <v>0.81480795660000005</v>
      </c>
      <c r="AQ19">
        <v>0.81432161049999996</v>
      </c>
      <c r="AR19">
        <v>0.81364488710000005</v>
      </c>
      <c r="AS19">
        <v>0.81456965550000004</v>
      </c>
      <c r="AT19">
        <v>0.8154681345</v>
      </c>
      <c r="AU19">
        <v>0.8163359134</v>
      </c>
      <c r="AV19">
        <v>0.81726394189999996</v>
      </c>
      <c r="AW19">
        <v>0.81845508099999997</v>
      </c>
    </row>
    <row r="20" spans="2:49" x14ac:dyDescent="0.25">
      <c r="B20" t="s">
        <v>349</v>
      </c>
      <c r="C20">
        <v>0.19372928894524399</v>
      </c>
      <c r="D20">
        <v>0.196839675342774</v>
      </c>
      <c r="E20">
        <v>0.2010764001</v>
      </c>
      <c r="F20">
        <v>0.2051998082</v>
      </c>
      <c r="G20">
        <v>0.20267731550000001</v>
      </c>
      <c r="H20">
        <v>0.19612875769999999</v>
      </c>
      <c r="I20">
        <v>0.2013935171</v>
      </c>
      <c r="J20">
        <v>0.20253115690000001</v>
      </c>
      <c r="K20">
        <v>0.19767301079999999</v>
      </c>
      <c r="L20">
        <v>0.19588865229999999</v>
      </c>
      <c r="M20">
        <v>0.19731892719999999</v>
      </c>
      <c r="N20">
        <v>0.20034800720000001</v>
      </c>
      <c r="O20">
        <v>0.2336703252</v>
      </c>
      <c r="P20">
        <v>0.2650876231</v>
      </c>
      <c r="Q20">
        <v>0.28728021440000001</v>
      </c>
      <c r="R20">
        <v>0.30962401630000003</v>
      </c>
      <c r="S20">
        <v>0.33406140919999999</v>
      </c>
      <c r="T20">
        <v>0.31809238620000002</v>
      </c>
      <c r="U20">
        <v>0.30332803069999997</v>
      </c>
      <c r="V20">
        <v>0.28898337359999998</v>
      </c>
      <c r="W20">
        <v>0.2900902716</v>
      </c>
      <c r="X20">
        <v>0.29198532189999998</v>
      </c>
      <c r="Y20">
        <v>0.29522746550000001</v>
      </c>
      <c r="Z20">
        <v>0.3001508229</v>
      </c>
      <c r="AA20">
        <v>0.30559545770000002</v>
      </c>
      <c r="AB20">
        <v>0.3111581007</v>
      </c>
      <c r="AC20">
        <v>0.3169921886</v>
      </c>
      <c r="AD20">
        <v>0.31698928170000001</v>
      </c>
      <c r="AE20">
        <v>0.31706312640000001</v>
      </c>
      <c r="AF20">
        <v>0.31723380960000003</v>
      </c>
      <c r="AG20">
        <v>0.31744854259999999</v>
      </c>
      <c r="AH20">
        <v>0.31777528599999999</v>
      </c>
      <c r="AI20">
        <v>0.31870733699999998</v>
      </c>
      <c r="AJ20">
        <v>0.3197523713</v>
      </c>
      <c r="AK20">
        <v>0.320963369</v>
      </c>
      <c r="AL20">
        <v>0.32232980049999999</v>
      </c>
      <c r="AM20">
        <v>0.32379612410000003</v>
      </c>
      <c r="AN20">
        <v>0.32410905870000001</v>
      </c>
      <c r="AO20">
        <v>0.3243124242</v>
      </c>
      <c r="AP20">
        <v>0.3244812527</v>
      </c>
      <c r="AQ20">
        <v>0.32463008360000001</v>
      </c>
      <c r="AR20">
        <v>0.32470316220000001</v>
      </c>
      <c r="AS20">
        <v>0.32521881460000002</v>
      </c>
      <c r="AT20">
        <v>0.32572439869999997</v>
      </c>
      <c r="AU20">
        <v>0.32621813820000001</v>
      </c>
      <c r="AV20">
        <v>0.32673637789999999</v>
      </c>
      <c r="AW20">
        <v>0.32736029010000001</v>
      </c>
    </row>
    <row r="21" spans="2:49" x14ac:dyDescent="0.25">
      <c r="B21" t="s">
        <v>350</v>
      </c>
      <c r="C21">
        <v>0.38745857789048899</v>
      </c>
      <c r="D21">
        <v>0.39367935068554899</v>
      </c>
      <c r="E21">
        <v>0.4021528003</v>
      </c>
      <c r="F21">
        <v>0.5257915796</v>
      </c>
      <c r="G21">
        <v>0.66534745549999996</v>
      </c>
      <c r="H21">
        <v>0.82488102789999995</v>
      </c>
      <c r="I21">
        <v>1.0851810580000001</v>
      </c>
      <c r="J21">
        <v>1.39815475</v>
      </c>
      <c r="K21">
        <v>1.7483060349999999</v>
      </c>
      <c r="L21">
        <v>2.219657867</v>
      </c>
      <c r="M21">
        <v>2.864522161</v>
      </c>
      <c r="N21">
        <v>3.7262771080000001</v>
      </c>
      <c r="O21">
        <v>3.4892111219999999</v>
      </c>
      <c r="P21">
        <v>3.223864839</v>
      </c>
      <c r="Q21">
        <v>2.8711400020000002</v>
      </c>
      <c r="R21">
        <v>2.5551921059999998</v>
      </c>
      <c r="S21">
        <v>2.2790933830000002</v>
      </c>
      <c r="T21">
        <v>2.3247403320000002</v>
      </c>
      <c r="U21">
        <v>2.3709231279999998</v>
      </c>
      <c r="V21">
        <v>2.412393319</v>
      </c>
      <c r="W21">
        <v>2.4887902620000002</v>
      </c>
      <c r="X21">
        <v>2.5712701199999999</v>
      </c>
      <c r="Y21">
        <v>2.7035298280000002</v>
      </c>
      <c r="Z21">
        <v>2.8518805440000001</v>
      </c>
      <c r="AA21">
        <v>3.0066064730000002</v>
      </c>
      <c r="AB21">
        <v>3.1710275870000002</v>
      </c>
      <c r="AC21">
        <v>3.340018095</v>
      </c>
      <c r="AD21">
        <v>3.4586272810000001</v>
      </c>
      <c r="AE21">
        <v>3.578692835</v>
      </c>
      <c r="AF21">
        <v>3.7005405420000002</v>
      </c>
      <c r="AG21">
        <v>3.8288353979999998</v>
      </c>
      <c r="AH21">
        <v>3.9593267160000001</v>
      </c>
      <c r="AI21">
        <v>4.0424226259999996</v>
      </c>
      <c r="AJ21">
        <v>4.1274901069999999</v>
      </c>
      <c r="AK21">
        <v>4.2153022069999997</v>
      </c>
      <c r="AL21">
        <v>4.3080115220000001</v>
      </c>
      <c r="AM21">
        <v>4.4028152040000004</v>
      </c>
      <c r="AN21">
        <v>4.4774548980000004</v>
      </c>
      <c r="AO21">
        <v>4.5506740529999998</v>
      </c>
      <c r="AP21">
        <v>4.6234703899999996</v>
      </c>
      <c r="AQ21">
        <v>4.6960317260000002</v>
      </c>
      <c r="AR21">
        <v>4.7675263939999999</v>
      </c>
      <c r="AS21">
        <v>4.8745794709999997</v>
      </c>
      <c r="AT21">
        <v>4.9817718419999997</v>
      </c>
      <c r="AU21">
        <v>5.0890664599999997</v>
      </c>
      <c r="AV21">
        <v>5.1970304650000001</v>
      </c>
      <c r="AW21">
        <v>5.3070021489999997</v>
      </c>
    </row>
    <row r="22" spans="2:49" x14ac:dyDescent="0.25">
      <c r="B22" t="s">
        <v>351</v>
      </c>
      <c r="C22">
        <v>5.5705789795526002</v>
      </c>
      <c r="D22">
        <v>5.6600164269241402</v>
      </c>
      <c r="E22">
        <v>5.7508898210000003</v>
      </c>
      <c r="F22">
        <v>5.7856541960000003</v>
      </c>
      <c r="G22">
        <v>4.8264782000000004</v>
      </c>
      <c r="H22">
        <v>4.2259373470000003</v>
      </c>
      <c r="I22">
        <v>4.0882330930000004</v>
      </c>
      <c r="J22">
        <v>3.9029970719999998</v>
      </c>
      <c r="K22">
        <v>3.761011903</v>
      </c>
      <c r="L22">
        <v>3.9908228160000001</v>
      </c>
      <c r="M22">
        <v>4.077100648</v>
      </c>
      <c r="N22">
        <v>4.1322468729999997</v>
      </c>
      <c r="O22">
        <v>3.1804910839999998</v>
      </c>
      <c r="P22">
        <v>2.661605512</v>
      </c>
      <c r="Q22">
        <v>2.341262569</v>
      </c>
      <c r="R22">
        <v>2.1372297389999999</v>
      </c>
      <c r="S22">
        <v>1.9886106530000001</v>
      </c>
      <c r="T22">
        <v>1.944699001</v>
      </c>
      <c r="U22">
        <v>1.9219634299999999</v>
      </c>
      <c r="V22">
        <v>1.9011507510000001</v>
      </c>
      <c r="W22">
        <v>1.8676287110000001</v>
      </c>
      <c r="X22">
        <v>1.823338412</v>
      </c>
      <c r="Y22">
        <v>1.824798186</v>
      </c>
      <c r="Z22">
        <v>1.8372166329999999</v>
      </c>
      <c r="AA22">
        <v>1.8525462669999999</v>
      </c>
      <c r="AB22">
        <v>1.868867506</v>
      </c>
      <c r="AC22">
        <v>1.8865089589999999</v>
      </c>
      <c r="AD22">
        <v>1.896729213</v>
      </c>
      <c r="AE22">
        <v>1.9079609040000001</v>
      </c>
      <c r="AF22">
        <v>1.921210713</v>
      </c>
      <c r="AG22">
        <v>1.9360160470000001</v>
      </c>
      <c r="AH22">
        <v>1.952049017</v>
      </c>
      <c r="AI22">
        <v>1.970779338</v>
      </c>
      <c r="AJ22">
        <v>1.990725112</v>
      </c>
      <c r="AK22">
        <v>2.012440303</v>
      </c>
      <c r="AL22">
        <v>2.0357133859999998</v>
      </c>
      <c r="AM22">
        <v>2.060142414</v>
      </c>
      <c r="AN22">
        <v>2.0617727499999998</v>
      </c>
      <c r="AO22">
        <v>2.058822497</v>
      </c>
      <c r="AP22">
        <v>2.0536939639999998</v>
      </c>
      <c r="AQ22">
        <v>2.047016926</v>
      </c>
      <c r="AR22">
        <v>2.0382880249999999</v>
      </c>
      <c r="AS22">
        <v>2.043622821</v>
      </c>
      <c r="AT22">
        <v>2.051180537</v>
      </c>
      <c r="AU22">
        <v>2.0588219759999999</v>
      </c>
      <c r="AV22">
        <v>2.0663694389999998</v>
      </c>
      <c r="AW22">
        <v>2.074527308</v>
      </c>
    </row>
    <row r="23" spans="2:49" x14ac:dyDescent="0.25">
      <c r="B23" t="s">
        <v>352</v>
      </c>
      <c r="C23">
        <v>155.572754408756</v>
      </c>
      <c r="D23">
        <v>158.07052530222199</v>
      </c>
      <c r="E23">
        <v>160.99302710000001</v>
      </c>
      <c r="F23">
        <v>163.56736530000001</v>
      </c>
      <c r="G23">
        <v>160.3509617</v>
      </c>
      <c r="H23">
        <v>154.2720491</v>
      </c>
      <c r="I23">
        <v>155.7609765</v>
      </c>
      <c r="J23">
        <v>156.01955659999999</v>
      </c>
      <c r="K23">
        <v>153.8027922</v>
      </c>
      <c r="L23">
        <v>152.60315679999999</v>
      </c>
      <c r="M23">
        <v>153.31997319999999</v>
      </c>
      <c r="N23">
        <v>154.49890970000001</v>
      </c>
      <c r="O23">
        <v>151.10860539999999</v>
      </c>
      <c r="P23">
        <v>149.02691569999999</v>
      </c>
      <c r="Q23">
        <v>145.56196349999999</v>
      </c>
      <c r="R23">
        <v>142.5319619</v>
      </c>
      <c r="S23">
        <v>140.1495821</v>
      </c>
      <c r="T23">
        <v>139.47567280000001</v>
      </c>
      <c r="U23">
        <v>138.85241260000001</v>
      </c>
      <c r="V23">
        <v>138.2799536</v>
      </c>
      <c r="W23">
        <v>137.8053266</v>
      </c>
      <c r="X23">
        <v>137.22330030000001</v>
      </c>
      <c r="Y23">
        <v>137.1413326</v>
      </c>
      <c r="Z23">
        <v>137.4474984</v>
      </c>
      <c r="AA23">
        <v>137.87300010000001</v>
      </c>
      <c r="AB23">
        <v>138.35168859999999</v>
      </c>
      <c r="AC23">
        <v>138.8708498</v>
      </c>
      <c r="AD23">
        <v>138.9773424</v>
      </c>
      <c r="AE23">
        <v>139.1124935</v>
      </c>
      <c r="AF23">
        <v>139.3118791</v>
      </c>
      <c r="AG23">
        <v>139.55942400000001</v>
      </c>
      <c r="AH23">
        <v>139.83048199999999</v>
      </c>
      <c r="AI23">
        <v>140.21690190000001</v>
      </c>
      <c r="AJ23">
        <v>140.64358530000001</v>
      </c>
      <c r="AK23">
        <v>141.13267590000001</v>
      </c>
      <c r="AL23">
        <v>141.67632889999999</v>
      </c>
      <c r="AM23">
        <v>142.2565156</v>
      </c>
      <c r="AN23">
        <v>142.50883709999999</v>
      </c>
      <c r="AO23">
        <v>142.72169489999999</v>
      </c>
      <c r="AP23">
        <v>142.92296339999999</v>
      </c>
      <c r="AQ23">
        <v>143.12587930000001</v>
      </c>
      <c r="AR23">
        <v>143.30938420000001</v>
      </c>
      <c r="AS23">
        <v>143.60578709999999</v>
      </c>
      <c r="AT23">
        <v>143.90215480000001</v>
      </c>
      <c r="AU23">
        <v>144.19050730000001</v>
      </c>
      <c r="AV23">
        <v>144.47130670000001</v>
      </c>
      <c r="AW23">
        <v>144.79959909999999</v>
      </c>
    </row>
    <row r="24" spans="2:49" x14ac:dyDescent="0.25">
      <c r="B24" t="s">
        <v>353</v>
      </c>
      <c r="C24">
        <v>2.7703288319169999</v>
      </c>
      <c r="D24">
        <v>2.8148073574016701</v>
      </c>
      <c r="E24">
        <v>2.86</v>
      </c>
      <c r="F24">
        <v>2.95153745</v>
      </c>
      <c r="G24">
        <v>2.8457699519999999</v>
      </c>
      <c r="H24">
        <v>2.976730334</v>
      </c>
      <c r="I24">
        <v>3.089377528</v>
      </c>
      <c r="J24">
        <v>2.9593074370000001</v>
      </c>
      <c r="K24">
        <v>2.8768953150000001</v>
      </c>
      <c r="L24">
        <v>2.7990780580000001</v>
      </c>
      <c r="M24">
        <v>2.973112848</v>
      </c>
      <c r="N24">
        <v>3.1136802910000001</v>
      </c>
      <c r="O24">
        <v>3.174366236</v>
      </c>
      <c r="P24">
        <v>3.1847868140000002</v>
      </c>
      <c r="Q24">
        <v>2.9826696699999999</v>
      </c>
      <c r="R24">
        <v>2.9628917870000002</v>
      </c>
      <c r="S24">
        <v>2.9696945019999998</v>
      </c>
      <c r="T24">
        <v>2.9795691739999999</v>
      </c>
      <c r="U24">
        <v>2.9673778</v>
      </c>
      <c r="V24">
        <v>2.957303107</v>
      </c>
      <c r="W24">
        <v>2.93861785</v>
      </c>
      <c r="X24">
        <v>2.9194299109999999</v>
      </c>
      <c r="Y24">
        <v>2.91839212</v>
      </c>
      <c r="Z24">
        <v>2.9391891929999998</v>
      </c>
      <c r="AA24">
        <v>2.9675780330000001</v>
      </c>
      <c r="AB24">
        <v>2.9983788429999998</v>
      </c>
      <c r="AC24">
        <v>3.029545057</v>
      </c>
      <c r="AD24">
        <v>3.0578182749999998</v>
      </c>
      <c r="AE24">
        <v>3.0928297489999999</v>
      </c>
      <c r="AF24">
        <v>3.1301530259999999</v>
      </c>
      <c r="AG24">
        <v>3.169172793</v>
      </c>
      <c r="AH24">
        <v>3.2132391569999998</v>
      </c>
      <c r="AI24">
        <v>3.256196257</v>
      </c>
      <c r="AJ24">
        <v>3.301980624</v>
      </c>
      <c r="AK24">
        <v>3.350560309</v>
      </c>
      <c r="AL24">
        <v>3.4018016929999999</v>
      </c>
      <c r="AM24">
        <v>3.4548885130000002</v>
      </c>
      <c r="AN24">
        <v>3.502084102</v>
      </c>
      <c r="AO24">
        <v>3.5473387970000001</v>
      </c>
      <c r="AP24">
        <v>3.5924018879999999</v>
      </c>
      <c r="AQ24">
        <v>3.6375756149999998</v>
      </c>
      <c r="AR24">
        <v>3.682331596</v>
      </c>
      <c r="AS24">
        <v>3.7242326010000002</v>
      </c>
      <c r="AT24">
        <v>3.7645518180000002</v>
      </c>
      <c r="AU24">
        <v>3.803904433</v>
      </c>
      <c r="AV24">
        <v>3.8424938590000002</v>
      </c>
      <c r="AW24">
        <v>3.8812480360000001</v>
      </c>
    </row>
    <row r="25" spans="2:49" x14ac:dyDescent="0.25">
      <c r="B25" t="s">
        <v>354</v>
      </c>
      <c r="C25">
        <v>46.663857241186399</v>
      </c>
      <c r="D25">
        <v>47.413060563046002</v>
      </c>
      <c r="E25">
        <v>48.17429259</v>
      </c>
      <c r="F25">
        <v>48.990370630000001</v>
      </c>
      <c r="G25">
        <v>46.428231279999999</v>
      </c>
      <c r="H25">
        <v>42.344245190000002</v>
      </c>
      <c r="I25">
        <v>42.21691715</v>
      </c>
      <c r="J25">
        <v>42.617227460000002</v>
      </c>
      <c r="K25">
        <v>40.553558510000002</v>
      </c>
      <c r="L25">
        <v>40.047522360000002</v>
      </c>
      <c r="M25">
        <v>40.397261499999999</v>
      </c>
      <c r="N25">
        <v>40.959548810000001</v>
      </c>
      <c r="O25">
        <v>38.403529849999998</v>
      </c>
      <c r="P25">
        <v>36.601865949999997</v>
      </c>
      <c r="Q25">
        <v>34.53290767</v>
      </c>
      <c r="R25">
        <v>33.031793700000001</v>
      </c>
      <c r="S25">
        <v>32.215988799999998</v>
      </c>
      <c r="T25">
        <v>32.243845159999999</v>
      </c>
      <c r="U25">
        <v>32.421624870000002</v>
      </c>
      <c r="V25">
        <v>32.683579450000003</v>
      </c>
      <c r="W25">
        <v>32.854804139999999</v>
      </c>
      <c r="X25">
        <v>32.926932749999999</v>
      </c>
      <c r="Y25">
        <v>33.298616789999997</v>
      </c>
      <c r="Z25">
        <v>33.848608570000003</v>
      </c>
      <c r="AA25">
        <v>34.463970019999998</v>
      </c>
      <c r="AB25">
        <v>35.118884360000003</v>
      </c>
      <c r="AC25">
        <v>35.814035869999998</v>
      </c>
      <c r="AD25">
        <v>36.181860579999999</v>
      </c>
      <c r="AE25">
        <v>36.592717319999998</v>
      </c>
      <c r="AF25">
        <v>37.04854718</v>
      </c>
      <c r="AG25">
        <v>37.537160069999999</v>
      </c>
      <c r="AH25">
        <v>38.065559299999997</v>
      </c>
      <c r="AI25">
        <v>38.639204749999998</v>
      </c>
      <c r="AJ25">
        <v>39.236201610000002</v>
      </c>
      <c r="AK25">
        <v>39.871428530000003</v>
      </c>
      <c r="AL25">
        <v>40.540280629999998</v>
      </c>
      <c r="AM25">
        <v>41.233868899999997</v>
      </c>
      <c r="AN25">
        <v>41.752301869999997</v>
      </c>
      <c r="AO25">
        <v>42.255783460000004</v>
      </c>
      <c r="AP25">
        <v>42.757075870000001</v>
      </c>
      <c r="AQ25">
        <v>43.263185839999998</v>
      </c>
      <c r="AR25">
        <v>43.760545120000003</v>
      </c>
      <c r="AS25">
        <v>44.357232580000002</v>
      </c>
      <c r="AT25">
        <v>44.966911420000002</v>
      </c>
      <c r="AU25">
        <v>45.576930760000003</v>
      </c>
      <c r="AV25">
        <v>46.186304249999999</v>
      </c>
      <c r="AW25">
        <v>46.820935509999998</v>
      </c>
    </row>
    <row r="26" spans="2:49" x14ac:dyDescent="0.25">
      <c r="B26" t="s">
        <v>355</v>
      </c>
      <c r="C26">
        <v>39.525714811669303</v>
      </c>
      <c r="D26">
        <v>40.160312947925298</v>
      </c>
      <c r="E26">
        <v>40.805099759999997</v>
      </c>
      <c r="F26">
        <v>40.539139939999998</v>
      </c>
      <c r="G26">
        <v>40.043678210000003</v>
      </c>
      <c r="H26">
        <v>39.751411859999997</v>
      </c>
      <c r="I26">
        <v>39.49646499</v>
      </c>
      <c r="J26">
        <v>39.09203213</v>
      </c>
      <c r="K26">
        <v>38.566498189999997</v>
      </c>
      <c r="L26">
        <v>38.121847690000003</v>
      </c>
      <c r="M26">
        <v>37.75627325</v>
      </c>
      <c r="N26">
        <v>37.506639710000002</v>
      </c>
      <c r="O26">
        <v>37.458728379999997</v>
      </c>
      <c r="P26">
        <v>37.310704610000002</v>
      </c>
      <c r="Q26">
        <v>36.934085860000003</v>
      </c>
      <c r="R26">
        <v>36.47031861</v>
      </c>
      <c r="S26">
        <v>35.935648880000002</v>
      </c>
      <c r="T26">
        <v>35.23071736</v>
      </c>
      <c r="U26">
        <v>34.758157509999997</v>
      </c>
      <c r="V26">
        <v>34.23129256</v>
      </c>
      <c r="W26">
        <v>33.730619789999999</v>
      </c>
      <c r="X26">
        <v>33.235184519999997</v>
      </c>
      <c r="Y26">
        <v>32.878163620000002</v>
      </c>
      <c r="Z26">
        <v>32.590277489999998</v>
      </c>
      <c r="AA26">
        <v>32.342651539999999</v>
      </c>
      <c r="AB26">
        <v>32.123380859999997</v>
      </c>
      <c r="AC26">
        <v>31.92990116</v>
      </c>
      <c r="AD26">
        <v>31.763704929999999</v>
      </c>
      <c r="AE26">
        <v>31.60965461</v>
      </c>
      <c r="AF26">
        <v>31.46489966</v>
      </c>
      <c r="AG26">
        <v>31.327791340000001</v>
      </c>
      <c r="AH26">
        <v>31.198288009999999</v>
      </c>
      <c r="AI26">
        <v>31.071387349999998</v>
      </c>
      <c r="AJ26">
        <v>30.947594179999999</v>
      </c>
      <c r="AK26">
        <v>30.82603482</v>
      </c>
      <c r="AL26">
        <v>30.704349709999999</v>
      </c>
      <c r="AM26">
        <v>30.580387290000001</v>
      </c>
      <c r="AN26">
        <v>30.437924460000001</v>
      </c>
      <c r="AO26">
        <v>30.28221847</v>
      </c>
      <c r="AP26">
        <v>30.110364929999999</v>
      </c>
      <c r="AQ26">
        <v>29.922363480000001</v>
      </c>
      <c r="AR26">
        <v>29.71675626</v>
      </c>
      <c r="AS26">
        <v>29.493588930000001</v>
      </c>
      <c r="AT26">
        <v>29.255091010000001</v>
      </c>
      <c r="AU26">
        <v>29.001734549999998</v>
      </c>
      <c r="AV26">
        <v>28.7351736</v>
      </c>
      <c r="AW26">
        <v>28.47139301</v>
      </c>
    </row>
    <row r="27" spans="2:49" x14ac:dyDescent="0.25">
      <c r="B27" t="s">
        <v>356</v>
      </c>
      <c r="C27">
        <v>21.072806770403201</v>
      </c>
      <c r="D27">
        <v>21.411137499294501</v>
      </c>
      <c r="E27">
        <v>21.754900240000001</v>
      </c>
      <c r="F27">
        <v>23.067522189999998</v>
      </c>
      <c r="G27">
        <v>23.787509709999998</v>
      </c>
      <c r="H27">
        <v>23.390005649999999</v>
      </c>
      <c r="I27">
        <v>24.522766619999999</v>
      </c>
      <c r="J27">
        <v>25.308113850000002</v>
      </c>
      <c r="K27">
        <v>25.666390360000001</v>
      </c>
      <c r="L27">
        <v>26.142271600000001</v>
      </c>
      <c r="M27">
        <v>26.934586020000001</v>
      </c>
      <c r="N27">
        <v>27.91614599</v>
      </c>
      <c r="O27">
        <v>27.443545530000002</v>
      </c>
      <c r="P27">
        <v>27.038125050000001</v>
      </c>
      <c r="Q27">
        <v>26.404701379999999</v>
      </c>
      <c r="R27">
        <v>25.445393729999999</v>
      </c>
      <c r="S27">
        <v>24.62195328</v>
      </c>
      <c r="T27">
        <v>24.58584162</v>
      </c>
      <c r="U27">
        <v>24.481906599999999</v>
      </c>
      <c r="V27">
        <v>24.388974560000001</v>
      </c>
      <c r="W27">
        <v>24.554011859999999</v>
      </c>
      <c r="X27">
        <v>24.751945710000001</v>
      </c>
      <c r="Y27">
        <v>24.90561417</v>
      </c>
      <c r="Z27">
        <v>25.0694333</v>
      </c>
      <c r="AA27">
        <v>25.199325170000002</v>
      </c>
      <c r="AB27">
        <v>25.29778057</v>
      </c>
      <c r="AC27">
        <v>25.36492471</v>
      </c>
      <c r="AD27">
        <v>25.403158179999998</v>
      </c>
      <c r="AE27">
        <v>25.422130320000001</v>
      </c>
      <c r="AF27">
        <v>25.423753260000002</v>
      </c>
      <c r="AG27">
        <v>25.409454839999999</v>
      </c>
      <c r="AH27">
        <v>25.380381799999999</v>
      </c>
      <c r="AI27">
        <v>25.337908760000001</v>
      </c>
      <c r="AJ27">
        <v>25.281068099999999</v>
      </c>
      <c r="AK27">
        <v>25.211291710000001</v>
      </c>
      <c r="AL27">
        <v>25.129512559999998</v>
      </c>
      <c r="AM27">
        <v>25.036606290000002</v>
      </c>
      <c r="AN27">
        <v>24.794330290000001</v>
      </c>
      <c r="AO27">
        <v>24.523404790000001</v>
      </c>
      <c r="AP27">
        <v>24.246995949999999</v>
      </c>
      <c r="AQ27">
        <v>23.96948201</v>
      </c>
      <c r="AR27">
        <v>23.691804550000001</v>
      </c>
      <c r="AS27">
        <v>23.416106110000001</v>
      </c>
      <c r="AT27">
        <v>23.140606259999998</v>
      </c>
      <c r="AU27">
        <v>22.865232200000001</v>
      </c>
      <c r="AV27">
        <v>22.589066200000001</v>
      </c>
      <c r="AW27">
        <v>22.313716769999999</v>
      </c>
    </row>
    <row r="28" spans="2:49" x14ac:dyDescent="0.25">
      <c r="B28" t="s">
        <v>357</v>
      </c>
      <c r="C28">
        <v>23.690458989791001</v>
      </c>
      <c r="D28">
        <v>24.070816971768199</v>
      </c>
      <c r="E28">
        <v>24.457281720000001</v>
      </c>
      <c r="F28">
        <v>24.571344239999998</v>
      </c>
      <c r="G28">
        <v>24.62876747</v>
      </c>
      <c r="H28">
        <v>24.828608240000001</v>
      </c>
      <c r="I28">
        <v>24.993584460000001</v>
      </c>
      <c r="J28">
        <v>25.096539180000001</v>
      </c>
      <c r="K28">
        <v>24.9777691</v>
      </c>
      <c r="L28">
        <v>24.787624009999998</v>
      </c>
      <c r="M28">
        <v>24.60497788</v>
      </c>
      <c r="N28">
        <v>24.346843880000002</v>
      </c>
      <c r="O28">
        <v>24.151620179999998</v>
      </c>
      <c r="P28">
        <v>24.146291470000001</v>
      </c>
      <c r="Q28">
        <v>24.143545769999999</v>
      </c>
      <c r="R28">
        <v>24.139672869999998</v>
      </c>
      <c r="S28">
        <v>23.909442970000001</v>
      </c>
      <c r="T28">
        <v>23.576110660000001</v>
      </c>
      <c r="U28">
        <v>23.0920457</v>
      </c>
      <c r="V28">
        <v>22.559229349999999</v>
      </c>
      <c r="W28">
        <v>22.03230537</v>
      </c>
      <c r="X28">
        <v>21.50573528</v>
      </c>
      <c r="Y28">
        <v>21.088389360000001</v>
      </c>
      <c r="Z28">
        <v>20.718534429999998</v>
      </c>
      <c r="AA28">
        <v>20.37228653</v>
      </c>
      <c r="AB28">
        <v>20.035709929999999</v>
      </c>
      <c r="AC28">
        <v>19.701275710000001</v>
      </c>
      <c r="AD28">
        <v>19.366895060000001</v>
      </c>
      <c r="AE28">
        <v>19.002132</v>
      </c>
      <c r="AF28">
        <v>18.630835869999999</v>
      </c>
      <c r="AG28">
        <v>18.262592890000001</v>
      </c>
      <c r="AH28">
        <v>17.872767549999999</v>
      </c>
      <c r="AI28">
        <v>17.50831737</v>
      </c>
      <c r="AJ28">
        <v>17.163016070000001</v>
      </c>
      <c r="AK28">
        <v>16.832426810000001</v>
      </c>
      <c r="AL28">
        <v>16.51504074</v>
      </c>
      <c r="AM28">
        <v>16.209745099999999</v>
      </c>
      <c r="AN28">
        <v>15.906534840000001</v>
      </c>
      <c r="AO28">
        <v>15.607822260000001</v>
      </c>
      <c r="AP28">
        <v>15.31618626</v>
      </c>
      <c r="AQ28">
        <v>15.03279738</v>
      </c>
      <c r="AR28">
        <v>14.75798357</v>
      </c>
      <c r="AS28">
        <v>14.49004334</v>
      </c>
      <c r="AT28">
        <v>14.22924044</v>
      </c>
      <c r="AU28">
        <v>13.9762652</v>
      </c>
      <c r="AV28">
        <v>13.7314854</v>
      </c>
      <c r="AW28">
        <v>13.4952025</v>
      </c>
    </row>
    <row r="29" spans="2:49" x14ac:dyDescent="0.25">
      <c r="B29" t="s">
        <v>358</v>
      </c>
      <c r="C29">
        <v>22.212930412666701</v>
      </c>
      <c r="D29">
        <v>22.569566195417998</v>
      </c>
      <c r="E29">
        <v>22.941452770000001</v>
      </c>
      <c r="F29">
        <v>23.447450870000001</v>
      </c>
      <c r="G29">
        <v>22.617006180000001</v>
      </c>
      <c r="H29">
        <v>20.98104704</v>
      </c>
      <c r="I29">
        <v>21.442087690000001</v>
      </c>
      <c r="J29">
        <v>20.946336670000001</v>
      </c>
      <c r="K29">
        <v>21.161680610000001</v>
      </c>
      <c r="L29">
        <v>20.704811620000001</v>
      </c>
      <c r="M29">
        <v>20.65376316</v>
      </c>
      <c r="N29">
        <v>20.656050950000001</v>
      </c>
      <c r="O29">
        <v>20.476815120000001</v>
      </c>
      <c r="P29">
        <v>20.74514173</v>
      </c>
      <c r="Q29">
        <v>20.564057980000001</v>
      </c>
      <c r="R29">
        <v>20.481891090000001</v>
      </c>
      <c r="S29">
        <v>20.496853510000001</v>
      </c>
      <c r="T29">
        <v>20.859588800000001</v>
      </c>
      <c r="U29">
        <v>21.13130001</v>
      </c>
      <c r="V29">
        <v>21.459574499999999</v>
      </c>
      <c r="W29">
        <v>21.694978280000001</v>
      </c>
      <c r="X29">
        <v>21.88407046</v>
      </c>
      <c r="Y29">
        <v>22.05215664</v>
      </c>
      <c r="Z29">
        <v>22.281455470000001</v>
      </c>
      <c r="AA29">
        <v>22.527188850000002</v>
      </c>
      <c r="AB29">
        <v>22.777553999999999</v>
      </c>
      <c r="AC29">
        <v>23.031167270000001</v>
      </c>
      <c r="AD29">
        <v>23.203905339999999</v>
      </c>
      <c r="AE29">
        <v>23.39302949</v>
      </c>
      <c r="AF29">
        <v>23.613690160000001</v>
      </c>
      <c r="AG29">
        <v>23.85325203</v>
      </c>
      <c r="AH29">
        <v>24.100246160000001</v>
      </c>
      <c r="AI29">
        <v>24.403887430000001</v>
      </c>
      <c r="AJ29">
        <v>24.713724750000001</v>
      </c>
      <c r="AK29">
        <v>25.040933760000001</v>
      </c>
      <c r="AL29">
        <v>25.385343540000001</v>
      </c>
      <c r="AM29">
        <v>25.7410195</v>
      </c>
      <c r="AN29">
        <v>26.11566157</v>
      </c>
      <c r="AO29">
        <v>26.505127099999999</v>
      </c>
      <c r="AP29">
        <v>26.899938559999999</v>
      </c>
      <c r="AQ29">
        <v>27.300475030000001</v>
      </c>
      <c r="AR29">
        <v>27.699963109999999</v>
      </c>
      <c r="AS29">
        <v>28.124583510000001</v>
      </c>
      <c r="AT29">
        <v>28.545753810000001</v>
      </c>
      <c r="AU29">
        <v>28.966440129999999</v>
      </c>
      <c r="AV29">
        <v>29.38678341</v>
      </c>
      <c r="AW29">
        <v>29.817103289999999</v>
      </c>
    </row>
    <row r="30" spans="2:49" x14ac:dyDescent="0.25">
      <c r="B30" t="s">
        <v>359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35948.063860000002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37144.004200000003</v>
      </c>
      <c r="T30">
        <v>36972.990010000001</v>
      </c>
      <c r="U30">
        <v>36603.426149999999</v>
      </c>
      <c r="V30">
        <v>36181.688600000001</v>
      </c>
      <c r="W30">
        <v>35767.406260000003</v>
      </c>
      <c r="X30">
        <v>35350.509980000003</v>
      </c>
      <c r="Y30">
        <v>35182.434990000002</v>
      </c>
      <c r="Z30">
        <v>35126.724920000001</v>
      </c>
      <c r="AA30">
        <v>35132.230609999999</v>
      </c>
      <c r="AB30">
        <v>35167.356339999998</v>
      </c>
      <c r="AC30">
        <v>35212.625670000001</v>
      </c>
      <c r="AD30">
        <v>35260.02908</v>
      </c>
      <c r="AE30">
        <v>35211.544329999997</v>
      </c>
      <c r="AF30">
        <v>35134.507400000002</v>
      </c>
      <c r="AG30">
        <v>35050.880859999997</v>
      </c>
      <c r="AH30">
        <v>34867.269610000003</v>
      </c>
      <c r="AI30">
        <v>34752.641920000002</v>
      </c>
      <c r="AJ30">
        <v>34669.241020000001</v>
      </c>
      <c r="AK30">
        <v>34603.121760000002</v>
      </c>
      <c r="AL30">
        <v>34548.947829999997</v>
      </c>
      <c r="AM30">
        <v>34502.664700000001</v>
      </c>
      <c r="AN30">
        <v>34433.688199999997</v>
      </c>
      <c r="AO30">
        <v>34353.68217</v>
      </c>
      <c r="AP30">
        <v>34269.541790000003</v>
      </c>
      <c r="AQ30">
        <v>34184.249250000001</v>
      </c>
      <c r="AR30">
        <v>34098.43823</v>
      </c>
      <c r="AS30">
        <v>34001.760199999997</v>
      </c>
      <c r="AT30">
        <v>33899.280980000003</v>
      </c>
      <c r="AU30">
        <v>33793.308230000002</v>
      </c>
      <c r="AV30">
        <v>33685.261109999999</v>
      </c>
      <c r="AW30">
        <v>33576.484880000004</v>
      </c>
    </row>
    <row r="31" spans="2:49" x14ac:dyDescent="0.25">
      <c r="B31" t="s">
        <v>360</v>
      </c>
      <c r="C31">
        <v>17.998489648965599</v>
      </c>
      <c r="D31">
        <v>18.287461222056098</v>
      </c>
      <c r="E31">
        <v>18.581072330000001</v>
      </c>
      <c r="F31">
        <v>17.559113350000001</v>
      </c>
      <c r="G31">
        <v>47.77235846</v>
      </c>
      <c r="H31">
        <v>68.411829929999996</v>
      </c>
      <c r="I31">
        <v>79.582501899999997</v>
      </c>
      <c r="J31">
        <v>104.3768087</v>
      </c>
      <c r="K31">
        <v>133.19331249999999</v>
      </c>
      <c r="L31">
        <v>159.53090030000001</v>
      </c>
      <c r="M31">
        <v>185.60469889999999</v>
      </c>
      <c r="N31">
        <v>203.83871629999999</v>
      </c>
      <c r="O31">
        <v>222.4274063</v>
      </c>
      <c r="P31">
        <v>237.12685880000001</v>
      </c>
      <c r="Q31">
        <v>273.23110630000002</v>
      </c>
      <c r="R31">
        <v>313.35896309999998</v>
      </c>
      <c r="S31">
        <v>365.43997839999997</v>
      </c>
      <c r="T31">
        <v>401.40544829999999</v>
      </c>
      <c r="U31">
        <v>456.99426519999997</v>
      </c>
      <c r="V31">
        <v>521.28599699999995</v>
      </c>
      <c r="W31">
        <v>583.24916270000006</v>
      </c>
      <c r="X31">
        <v>642.44926469999996</v>
      </c>
      <c r="Y31">
        <v>710.02261859999999</v>
      </c>
      <c r="Z31">
        <v>778.17473110000003</v>
      </c>
      <c r="AA31">
        <v>844.05355989999998</v>
      </c>
      <c r="AB31">
        <v>906.26601489999996</v>
      </c>
      <c r="AC31">
        <v>963.96139640000001</v>
      </c>
      <c r="AD31">
        <v>1016.9000590000001</v>
      </c>
      <c r="AE31">
        <v>1060.5355059999999</v>
      </c>
      <c r="AF31">
        <v>1098.343633</v>
      </c>
      <c r="AG31">
        <v>1131.867839</v>
      </c>
      <c r="AH31">
        <v>1157.199406</v>
      </c>
      <c r="AI31">
        <v>1182.2958140000001</v>
      </c>
      <c r="AJ31">
        <v>1206.0160920000001</v>
      </c>
      <c r="AK31">
        <v>1227.919521</v>
      </c>
      <c r="AL31">
        <v>1248.0465139999999</v>
      </c>
      <c r="AM31">
        <v>1266.474594</v>
      </c>
      <c r="AN31">
        <v>1283.0605109999999</v>
      </c>
      <c r="AO31">
        <v>1298.5052129999999</v>
      </c>
      <c r="AP31">
        <v>1313.21495</v>
      </c>
      <c r="AQ31">
        <v>1327.436203</v>
      </c>
      <c r="AR31">
        <v>1341.311383</v>
      </c>
      <c r="AS31">
        <v>1354.5168369999999</v>
      </c>
      <c r="AT31">
        <v>1367.360782</v>
      </c>
      <c r="AU31">
        <v>1380.028043</v>
      </c>
      <c r="AV31">
        <v>1392.654106</v>
      </c>
      <c r="AW31">
        <v>1405.3711069999999</v>
      </c>
    </row>
    <row r="32" spans="2:49" x14ac:dyDescent="0.25">
      <c r="B32" t="s">
        <v>361</v>
      </c>
      <c r="C32">
        <v>1571.8931047778699</v>
      </c>
      <c r="D32">
        <v>1597.13035701831</v>
      </c>
      <c r="E32">
        <v>1622.772802</v>
      </c>
      <c r="F32">
        <v>1972.279479</v>
      </c>
      <c r="G32">
        <v>2310.9053589999999</v>
      </c>
      <c r="H32">
        <v>2674.7410920000002</v>
      </c>
      <c r="I32">
        <v>2999.8475589999998</v>
      </c>
      <c r="J32">
        <v>3300.7615139999998</v>
      </c>
      <c r="K32">
        <v>3523.0796190000001</v>
      </c>
      <c r="L32">
        <v>3711.374918</v>
      </c>
      <c r="M32">
        <v>3891.0517880000002</v>
      </c>
      <c r="N32">
        <v>4039.280409</v>
      </c>
      <c r="O32">
        <v>4198.6695490000002</v>
      </c>
      <c r="P32">
        <v>4381.7338220000001</v>
      </c>
      <c r="Q32">
        <v>4571.8940860000002</v>
      </c>
      <c r="R32">
        <v>4757.049008</v>
      </c>
      <c r="S32">
        <v>4876.1389120000003</v>
      </c>
      <c r="T32">
        <v>4938.6675009999999</v>
      </c>
      <c r="U32">
        <v>4976.4697260000003</v>
      </c>
      <c r="V32">
        <v>5000.655898</v>
      </c>
      <c r="W32">
        <v>5011.5113220000003</v>
      </c>
      <c r="X32">
        <v>5007.4848430000002</v>
      </c>
      <c r="Y32">
        <v>5030.6576800000003</v>
      </c>
      <c r="Z32">
        <v>5056.7841390000003</v>
      </c>
      <c r="AA32">
        <v>5077.3631519999999</v>
      </c>
      <c r="AB32">
        <v>5088.045983</v>
      </c>
      <c r="AC32">
        <v>5086.879903</v>
      </c>
      <c r="AD32">
        <v>5073.9130260000002</v>
      </c>
      <c r="AE32">
        <v>5037.814155</v>
      </c>
      <c r="AF32">
        <v>4989.1758540000001</v>
      </c>
      <c r="AG32">
        <v>4932.1931619999996</v>
      </c>
      <c r="AH32">
        <v>4857.5048690000003</v>
      </c>
      <c r="AI32">
        <v>4785.4857240000001</v>
      </c>
      <c r="AJ32">
        <v>4712.6668110000001</v>
      </c>
      <c r="AK32">
        <v>4638.2227810000004</v>
      </c>
      <c r="AL32">
        <v>4562.2737500000003</v>
      </c>
      <c r="AM32">
        <v>4485.0280030000004</v>
      </c>
      <c r="AN32">
        <v>4403.873063</v>
      </c>
      <c r="AO32">
        <v>4320.4741210000002</v>
      </c>
      <c r="AP32">
        <v>4235.9102599999997</v>
      </c>
      <c r="AQ32">
        <v>4150.8264150000005</v>
      </c>
      <c r="AR32">
        <v>4065.6050829999999</v>
      </c>
      <c r="AS32">
        <v>3979.6829760000001</v>
      </c>
      <c r="AT32">
        <v>3893.7384350000002</v>
      </c>
      <c r="AU32">
        <v>3808.1778450000002</v>
      </c>
      <c r="AV32">
        <v>3723.2948839999999</v>
      </c>
      <c r="AW32">
        <v>3639.342056</v>
      </c>
    </row>
    <row r="33" spans="2:49" x14ac:dyDescent="0.25">
      <c r="B33" t="s">
        <v>362</v>
      </c>
      <c r="C33">
        <v>3720.5673609549599</v>
      </c>
      <c r="D33">
        <v>3780.3022733867101</v>
      </c>
      <c r="E33">
        <v>3840.9962489999998</v>
      </c>
      <c r="F33">
        <v>4323.3634419999998</v>
      </c>
      <c r="G33">
        <v>4769.4727400000002</v>
      </c>
      <c r="H33">
        <v>5258.321336</v>
      </c>
      <c r="I33">
        <v>5699.7353819999998</v>
      </c>
      <c r="J33">
        <v>6100.4360029999998</v>
      </c>
      <c r="K33">
        <v>6379.8539769999998</v>
      </c>
      <c r="L33">
        <v>6608.828638</v>
      </c>
      <c r="M33">
        <v>6825.2601780000005</v>
      </c>
      <c r="N33">
        <v>7001.0141880000001</v>
      </c>
      <c r="O33">
        <v>7193.8614729999999</v>
      </c>
      <c r="P33">
        <v>7435.221477</v>
      </c>
      <c r="Q33">
        <v>7677.2375849999999</v>
      </c>
      <c r="R33">
        <v>7911.3610090000002</v>
      </c>
      <c r="S33">
        <v>8034.4169920000004</v>
      </c>
      <c r="T33">
        <v>8085.7029560000001</v>
      </c>
      <c r="U33">
        <v>8081.9659760000004</v>
      </c>
      <c r="V33">
        <v>8051.3331449999996</v>
      </c>
      <c r="W33">
        <v>8003.8969660000002</v>
      </c>
      <c r="X33">
        <v>7937.3462049999998</v>
      </c>
      <c r="Y33">
        <v>7910.7406300000002</v>
      </c>
      <c r="Z33">
        <v>7890.0777330000001</v>
      </c>
      <c r="AA33">
        <v>7863.4614819999997</v>
      </c>
      <c r="AB33">
        <v>7824.6922500000001</v>
      </c>
      <c r="AC33">
        <v>7771.0848930000002</v>
      </c>
      <c r="AD33">
        <v>7702.7763940000004</v>
      </c>
      <c r="AE33">
        <v>7604.3934950000003</v>
      </c>
      <c r="AF33">
        <v>7490.6315100000002</v>
      </c>
      <c r="AG33">
        <v>7367.1608310000001</v>
      </c>
      <c r="AH33">
        <v>7221.3373279999996</v>
      </c>
      <c r="AI33">
        <v>7080.815885</v>
      </c>
      <c r="AJ33">
        <v>6940.6671329999999</v>
      </c>
      <c r="AK33">
        <v>6799.8022899999996</v>
      </c>
      <c r="AL33">
        <v>6658.343777</v>
      </c>
      <c r="AM33">
        <v>6516.5353279999999</v>
      </c>
      <c r="AN33">
        <v>6370.3320370000001</v>
      </c>
      <c r="AO33">
        <v>6221.9669590000003</v>
      </c>
      <c r="AP33">
        <v>6072.9089020000001</v>
      </c>
      <c r="AQ33">
        <v>5924.0303670000003</v>
      </c>
      <c r="AR33">
        <v>5775.8475230000004</v>
      </c>
      <c r="AS33">
        <v>5627.6578559999998</v>
      </c>
      <c r="AT33">
        <v>5480.3623079999998</v>
      </c>
      <c r="AU33">
        <v>5334.4935969999997</v>
      </c>
      <c r="AV33">
        <v>5190.4358099999999</v>
      </c>
      <c r="AW33">
        <v>5048.513414</v>
      </c>
    </row>
    <row r="34" spans="2:49" x14ac:dyDescent="0.25">
      <c r="B34" t="s">
        <v>363</v>
      </c>
      <c r="C34">
        <v>5208.7853750706299</v>
      </c>
      <c r="D34">
        <v>5292.4141090967596</v>
      </c>
      <c r="E34">
        <v>5377.3855290000001</v>
      </c>
      <c r="F34">
        <v>5765.9868159999996</v>
      </c>
      <c r="G34">
        <v>6121.4144290000004</v>
      </c>
      <c r="H34">
        <v>6524.3597719999998</v>
      </c>
      <c r="I34">
        <v>6887.3643259999999</v>
      </c>
      <c r="J34">
        <v>7211.5191290000002</v>
      </c>
      <c r="K34">
        <v>7418.4843129999999</v>
      </c>
      <c r="L34">
        <v>7579.0947459999998</v>
      </c>
      <c r="M34">
        <v>7730.2261490000001</v>
      </c>
      <c r="N34">
        <v>7834.9736560000001</v>
      </c>
      <c r="O34">
        <v>7959.1976070000001</v>
      </c>
      <c r="P34">
        <v>8140.535672</v>
      </c>
      <c r="Q34">
        <v>8316.7639830000007</v>
      </c>
      <c r="R34">
        <v>8489.6407799999997</v>
      </c>
      <c r="S34">
        <v>8547.6110919999901</v>
      </c>
      <c r="T34">
        <v>8554.2898060000007</v>
      </c>
      <c r="U34">
        <v>8497.9795809999996</v>
      </c>
      <c r="V34">
        <v>8412.7245000000003</v>
      </c>
      <c r="W34">
        <v>8314.0823349999901</v>
      </c>
      <c r="X34">
        <v>8199.7543480000004</v>
      </c>
      <c r="Y34">
        <v>8124.7721149999998</v>
      </c>
      <c r="Z34">
        <v>8057.4183860000003</v>
      </c>
      <c r="AA34">
        <v>7986.5652449999998</v>
      </c>
      <c r="AB34">
        <v>7906.33223</v>
      </c>
      <c r="AC34">
        <v>7814.1873990000004</v>
      </c>
      <c r="AD34">
        <v>7710.2363640000003</v>
      </c>
      <c r="AE34">
        <v>7580.3739660000001</v>
      </c>
      <c r="AF34">
        <v>7438.145383</v>
      </c>
      <c r="AG34">
        <v>7288.6765329999998</v>
      </c>
      <c r="AH34">
        <v>7120.3970069999996</v>
      </c>
      <c r="AI34">
        <v>6958.5394409999999</v>
      </c>
      <c r="AJ34">
        <v>6798.4520940000002</v>
      </c>
      <c r="AK34">
        <v>6639.1160669999999</v>
      </c>
      <c r="AL34">
        <v>6480.5872790000003</v>
      </c>
      <c r="AM34">
        <v>6323.035441</v>
      </c>
      <c r="AN34">
        <v>6162.4282279999998</v>
      </c>
      <c r="AO34">
        <v>6000.773193</v>
      </c>
      <c r="AP34">
        <v>5839.3959089999998</v>
      </c>
      <c r="AQ34">
        <v>5679.0748309999999</v>
      </c>
      <c r="AR34">
        <v>5520.2639570000001</v>
      </c>
      <c r="AS34">
        <v>5362.335427</v>
      </c>
      <c r="AT34">
        <v>5206.0872200000003</v>
      </c>
      <c r="AU34">
        <v>5051.9833369999997</v>
      </c>
      <c r="AV34">
        <v>4900.3547959999996</v>
      </c>
      <c r="AW34">
        <v>4751.4770840000001</v>
      </c>
    </row>
    <row r="35" spans="2:49" x14ac:dyDescent="0.25">
      <c r="B35" t="s">
        <v>364</v>
      </c>
      <c r="C35">
        <v>13521.9613593495</v>
      </c>
      <c r="D35">
        <v>13739.0608227762</v>
      </c>
      <c r="E35">
        <v>13959.64589</v>
      </c>
      <c r="F35">
        <v>13632.74063</v>
      </c>
      <c r="G35">
        <v>13306.45681</v>
      </c>
      <c r="H35">
        <v>13041.117910000001</v>
      </c>
      <c r="I35">
        <v>12784.251609999999</v>
      </c>
      <c r="J35">
        <v>12524.848980000001</v>
      </c>
      <c r="K35">
        <v>12214.100759999999</v>
      </c>
      <c r="L35">
        <v>11902.615519999999</v>
      </c>
      <c r="M35">
        <v>11606.39661</v>
      </c>
      <c r="N35">
        <v>11291.477650000001</v>
      </c>
      <c r="O35">
        <v>11008.23869</v>
      </c>
      <c r="P35">
        <v>10806.422269999999</v>
      </c>
      <c r="Q35">
        <v>10608.96423</v>
      </c>
      <c r="R35">
        <v>10417.42194</v>
      </c>
      <c r="S35">
        <v>10157.04646</v>
      </c>
      <c r="T35">
        <v>9897.2518820000005</v>
      </c>
      <c r="U35">
        <v>9565.9980009999999</v>
      </c>
      <c r="V35">
        <v>9213.8604429999996</v>
      </c>
      <c r="W35">
        <v>8871.6133659999996</v>
      </c>
      <c r="X35">
        <v>8537.1241599999994</v>
      </c>
      <c r="Y35">
        <v>8237.528311</v>
      </c>
      <c r="Z35">
        <v>7955.9756740000003</v>
      </c>
      <c r="AA35">
        <v>7686.1132559999996</v>
      </c>
      <c r="AB35">
        <v>7424.2048940000004</v>
      </c>
      <c r="AC35">
        <v>7168.3583989999997</v>
      </c>
      <c r="AD35">
        <v>6918.0620399999998</v>
      </c>
      <c r="AE35">
        <v>6665.9555899999996</v>
      </c>
      <c r="AF35">
        <v>6418.2199430000001</v>
      </c>
      <c r="AG35">
        <v>6176.7847169999995</v>
      </c>
      <c r="AH35">
        <v>5935.6363620000002</v>
      </c>
      <c r="AI35">
        <v>5706.4330570000002</v>
      </c>
      <c r="AJ35">
        <v>5486.366145</v>
      </c>
      <c r="AK35">
        <v>5274.5488290000003</v>
      </c>
      <c r="AL35">
        <v>5070.5916440000001</v>
      </c>
      <c r="AM35">
        <v>4874.1830040000004</v>
      </c>
      <c r="AN35">
        <v>4682.2234250000001</v>
      </c>
      <c r="AO35">
        <v>4495.4372489999996</v>
      </c>
      <c r="AP35">
        <v>4314.2449790000001</v>
      </c>
      <c r="AQ35">
        <v>4138.8094069999997</v>
      </c>
      <c r="AR35">
        <v>3969.1460430000002</v>
      </c>
      <c r="AS35">
        <v>3804.7945989999998</v>
      </c>
      <c r="AT35">
        <v>3645.9380660000002</v>
      </c>
      <c r="AU35">
        <v>3492.6085979999998</v>
      </c>
      <c r="AV35">
        <v>3344.783281</v>
      </c>
      <c r="AW35">
        <v>3202.4175599999999</v>
      </c>
    </row>
    <row r="36" spans="2:49" x14ac:dyDescent="0.25">
      <c r="B36" t="s">
        <v>365</v>
      </c>
      <c r="C36">
        <v>4769.5635809194901</v>
      </c>
      <c r="D36">
        <v>4846.1404669702097</v>
      </c>
      <c r="E36">
        <v>4923.9468200000001</v>
      </c>
      <c r="F36">
        <v>4801.0535989999998</v>
      </c>
      <c r="G36">
        <v>4669.3222169999999</v>
      </c>
      <c r="H36">
        <v>4559.0510400000003</v>
      </c>
      <c r="I36">
        <v>4458.0928190000004</v>
      </c>
      <c r="J36">
        <v>4352.6137909999998</v>
      </c>
      <c r="K36">
        <v>4229.396968</v>
      </c>
      <c r="L36">
        <v>4103.6539860000003</v>
      </c>
      <c r="M36">
        <v>3982.7405560000002</v>
      </c>
      <c r="N36">
        <v>3852.2895779999999</v>
      </c>
      <c r="O36">
        <v>3730.688314</v>
      </c>
      <c r="P36">
        <v>3644.1976060000002</v>
      </c>
      <c r="Q36">
        <v>3555.8518469999999</v>
      </c>
      <c r="R36">
        <v>3467.5869859999998</v>
      </c>
      <c r="S36">
        <v>3354.6543409999999</v>
      </c>
      <c r="T36">
        <v>3226.8151499999999</v>
      </c>
      <c r="U36">
        <v>3074.6541470000002</v>
      </c>
      <c r="V36">
        <v>2916.9170429999999</v>
      </c>
      <c r="W36">
        <v>2766.5320700000002</v>
      </c>
      <c r="X36">
        <v>2622.9291429999998</v>
      </c>
      <c r="Y36">
        <v>2488.8101940000001</v>
      </c>
      <c r="Z36">
        <v>2362.0775100000001</v>
      </c>
      <c r="AA36">
        <v>2241.7939310000002</v>
      </c>
      <c r="AB36">
        <v>2127.284627</v>
      </c>
      <c r="AC36">
        <v>2018.133214</v>
      </c>
      <c r="AD36">
        <v>1914.084249</v>
      </c>
      <c r="AE36">
        <v>1814.2921879999999</v>
      </c>
      <c r="AF36">
        <v>1719.1526100000001</v>
      </c>
      <c r="AG36">
        <v>1628.615898</v>
      </c>
      <c r="AH36">
        <v>1541.9942530000001</v>
      </c>
      <c r="AI36">
        <v>1460.0748450000001</v>
      </c>
      <c r="AJ36">
        <v>1382.3948419999999</v>
      </c>
      <c r="AK36">
        <v>1308.714815</v>
      </c>
      <c r="AL36">
        <v>1238.8309489999999</v>
      </c>
      <c r="AM36">
        <v>1172.5545950000001</v>
      </c>
      <c r="AN36">
        <v>1109.1630210000001</v>
      </c>
      <c r="AO36">
        <v>1048.618422</v>
      </c>
      <c r="AP36">
        <v>990.86392579999995</v>
      </c>
      <c r="AQ36">
        <v>935.82245850000004</v>
      </c>
      <c r="AR36">
        <v>883.40712540000004</v>
      </c>
      <c r="AS36">
        <v>833.50493440000002</v>
      </c>
      <c r="AT36">
        <v>786.04196820000004</v>
      </c>
      <c r="AU36">
        <v>740.93530759999999</v>
      </c>
      <c r="AV36">
        <v>698.1001794</v>
      </c>
      <c r="AW36">
        <v>657.45177430000001</v>
      </c>
    </row>
    <row r="37" spans="2:49" x14ac:dyDescent="0.25">
      <c r="B37" t="s">
        <v>366</v>
      </c>
      <c r="C37">
        <v>2185.3248924602099</v>
      </c>
      <c r="D37">
        <v>2220.4109904720199</v>
      </c>
      <c r="E37">
        <v>2256.0604069999999</v>
      </c>
      <c r="F37">
        <v>2169.573926</v>
      </c>
      <c r="G37">
        <v>2078.2510990000001</v>
      </c>
      <c r="H37">
        <v>1997.17299</v>
      </c>
      <c r="I37">
        <v>1923.9806819999999</v>
      </c>
      <c r="J37">
        <v>1848.597941</v>
      </c>
      <c r="K37">
        <v>1769.9170140000001</v>
      </c>
      <c r="L37">
        <v>1689.853856</v>
      </c>
      <c r="M37">
        <v>1613.2281290000001</v>
      </c>
      <c r="N37">
        <v>1540.6015070000001</v>
      </c>
      <c r="O37">
        <v>1470.477259</v>
      </c>
      <c r="P37">
        <v>1416.151836</v>
      </c>
      <c r="Q37">
        <v>1359.7699560000001</v>
      </c>
      <c r="R37">
        <v>1302.35833</v>
      </c>
      <c r="S37">
        <v>1241.8253239999999</v>
      </c>
      <c r="T37">
        <v>1180.421652</v>
      </c>
      <c r="U37">
        <v>1114.842672</v>
      </c>
      <c r="V37">
        <v>1049.2636910000001</v>
      </c>
      <c r="W37">
        <v>987.54229750000002</v>
      </c>
      <c r="X37">
        <v>929.45157410000002</v>
      </c>
      <c r="Y37">
        <v>874.77795209999999</v>
      </c>
      <c r="Z37">
        <v>823.32042550000006</v>
      </c>
      <c r="AA37">
        <v>774.88981220000005</v>
      </c>
      <c r="AB37">
        <v>729.30805859999998</v>
      </c>
      <c r="AC37">
        <v>686.40758449999998</v>
      </c>
      <c r="AD37">
        <v>646.03066779999995</v>
      </c>
      <c r="AE37">
        <v>608.02886379999995</v>
      </c>
      <c r="AF37">
        <v>572.2624601</v>
      </c>
      <c r="AG37">
        <v>538.59996239999998</v>
      </c>
      <c r="AH37">
        <v>506.91761170000001</v>
      </c>
      <c r="AI37">
        <v>477.09892860000002</v>
      </c>
      <c r="AJ37">
        <v>449.03428580000002</v>
      </c>
      <c r="AK37">
        <v>422.62050429999999</v>
      </c>
      <c r="AL37">
        <v>397.76047460000001</v>
      </c>
      <c r="AM37">
        <v>374.36279960000002</v>
      </c>
      <c r="AN37">
        <v>352.21115470000001</v>
      </c>
      <c r="AO37">
        <v>331.24620499999997</v>
      </c>
      <c r="AP37">
        <v>311.4111029</v>
      </c>
      <c r="AQ37">
        <v>292.65139790000001</v>
      </c>
      <c r="AR37">
        <v>274.91494949999998</v>
      </c>
      <c r="AS37">
        <v>258.15184290000002</v>
      </c>
      <c r="AT37">
        <v>242.31430649999999</v>
      </c>
      <c r="AU37">
        <v>227.3566333</v>
      </c>
      <c r="AV37">
        <v>213.2351032</v>
      </c>
      <c r="AW37">
        <v>199.9079093</v>
      </c>
    </row>
    <row r="38" spans="2:49" x14ac:dyDescent="0.25">
      <c r="B38" t="s">
        <v>367</v>
      </c>
      <c r="C38">
        <v>6.9573204344700098E-3</v>
      </c>
      <c r="D38">
        <v>7.06902246445449E-3</v>
      </c>
      <c r="E38">
        <v>7.1825179100000001E-3</v>
      </c>
      <c r="F38">
        <v>2.1967632800000001E-2</v>
      </c>
      <c r="G38">
        <v>5.3426009599999998E-2</v>
      </c>
      <c r="H38">
        <v>0.10487459609999999</v>
      </c>
      <c r="I38">
        <v>0.17538225090000001</v>
      </c>
      <c r="J38">
        <v>0.2849576606</v>
      </c>
      <c r="K38">
        <v>0.43217381519999998</v>
      </c>
      <c r="L38">
        <v>0.64882183459999998</v>
      </c>
      <c r="M38">
        <v>0.99946277949999995</v>
      </c>
      <c r="N38">
        <v>1.516830589</v>
      </c>
      <c r="O38">
        <v>2.3242289779999998</v>
      </c>
      <c r="P38">
        <v>2.9486254999999999</v>
      </c>
      <c r="Q38">
        <v>3.9528404460000002</v>
      </c>
      <c r="R38">
        <v>5.4758867049999997</v>
      </c>
      <c r="S38">
        <v>7.3589150999999999</v>
      </c>
      <c r="T38">
        <v>9.6513090259999998</v>
      </c>
      <c r="U38">
        <v>14.476065650000001</v>
      </c>
      <c r="V38">
        <v>21.930956940000002</v>
      </c>
      <c r="W38">
        <v>30.98966957</v>
      </c>
      <c r="X38">
        <v>41.80407288</v>
      </c>
      <c r="Y38">
        <v>56.505693200000003</v>
      </c>
      <c r="Z38">
        <v>74.796564340000003</v>
      </c>
      <c r="AA38">
        <v>96.599441959999893</v>
      </c>
      <c r="AB38">
        <v>121.76429899999999</v>
      </c>
      <c r="AC38">
        <v>150.09135040000001</v>
      </c>
      <c r="AD38">
        <v>181.38494</v>
      </c>
      <c r="AE38">
        <v>213.66122680000001</v>
      </c>
      <c r="AF38">
        <v>247.7313719</v>
      </c>
      <c r="AG38">
        <v>283.82392160000001</v>
      </c>
      <c r="AH38">
        <v>319.42232669999999</v>
      </c>
      <c r="AI38">
        <v>358.45614690000002</v>
      </c>
      <c r="AJ38">
        <v>400.06732460000001</v>
      </c>
      <c r="AK38">
        <v>443.84640660000002</v>
      </c>
      <c r="AL38">
        <v>489.56878549999999</v>
      </c>
      <c r="AM38">
        <v>537.02535330000001</v>
      </c>
      <c r="AN38">
        <v>586.07271309999999</v>
      </c>
      <c r="AO38">
        <v>636.97985849999998</v>
      </c>
      <c r="AP38">
        <v>689.91924970000002</v>
      </c>
      <c r="AQ38">
        <v>744.95884699999999</v>
      </c>
      <c r="AR38">
        <v>802.08247070000004</v>
      </c>
      <c r="AS38">
        <v>860.73779739999998</v>
      </c>
      <c r="AT38">
        <v>921.08309259999999</v>
      </c>
      <c r="AU38">
        <v>983.18189319999999</v>
      </c>
      <c r="AV38">
        <v>1047.0713720000001</v>
      </c>
      <c r="AW38">
        <v>1112.8065220000001</v>
      </c>
    </row>
    <row r="39" spans="2:49" x14ac:dyDescent="0.25">
      <c r="B39" t="s">
        <v>368</v>
      </c>
      <c r="C39">
        <v>1.59483191497851E-2</v>
      </c>
      <c r="D39">
        <v>1.6204374572364899E-2</v>
      </c>
      <c r="E39">
        <v>1.6464540999999999E-2</v>
      </c>
      <c r="F39">
        <v>4.2929097800000003E-2</v>
      </c>
      <c r="G39">
        <v>9.02318644E-2</v>
      </c>
      <c r="H39">
        <v>0.16602663279999999</v>
      </c>
      <c r="I39">
        <v>0.26848886519999998</v>
      </c>
      <c r="J39">
        <v>0.41533916789999997</v>
      </c>
      <c r="K39">
        <v>0.59858577769999999</v>
      </c>
      <c r="L39">
        <v>0.84981732099999996</v>
      </c>
      <c r="M39">
        <v>1.2244206559999999</v>
      </c>
      <c r="N39">
        <v>1.7375505979999999</v>
      </c>
      <c r="O39">
        <v>2.5057275360000002</v>
      </c>
      <c r="P39">
        <v>3.2416758470000002</v>
      </c>
      <c r="Q39">
        <v>4.3315865960000002</v>
      </c>
      <c r="R39">
        <v>5.8864388119999997</v>
      </c>
      <c r="S39">
        <v>7.6880124639999998</v>
      </c>
      <c r="T39">
        <v>9.8054788899999998</v>
      </c>
      <c r="U39">
        <v>13.65925302</v>
      </c>
      <c r="V39">
        <v>19.327536120000001</v>
      </c>
      <c r="W39">
        <v>26.162189949999998</v>
      </c>
      <c r="X39">
        <v>34.24670029</v>
      </c>
      <c r="Y39">
        <v>45.208743759999997</v>
      </c>
      <c r="Z39">
        <v>58.732464499999999</v>
      </c>
      <c r="AA39">
        <v>74.699835829999998</v>
      </c>
      <c r="AB39">
        <v>92.948875549999997</v>
      </c>
      <c r="AC39">
        <v>113.2884765</v>
      </c>
      <c r="AD39">
        <v>135.5428402</v>
      </c>
      <c r="AE39">
        <v>158.2292837</v>
      </c>
      <c r="AF39">
        <v>181.944976</v>
      </c>
      <c r="AG39">
        <v>206.8382167</v>
      </c>
      <c r="AH39">
        <v>231.0877088</v>
      </c>
      <c r="AI39">
        <v>257.50202940000003</v>
      </c>
      <c r="AJ39">
        <v>285.4193128</v>
      </c>
      <c r="AK39">
        <v>314.51896670000002</v>
      </c>
      <c r="AL39">
        <v>344.61989160000002</v>
      </c>
      <c r="AM39">
        <v>375.55653949999999</v>
      </c>
      <c r="AN39">
        <v>407.05634980000002</v>
      </c>
      <c r="AO39">
        <v>439.2780826</v>
      </c>
      <c r="AP39">
        <v>472.30621880000001</v>
      </c>
      <c r="AQ39">
        <v>506.14857110000003</v>
      </c>
      <c r="AR39">
        <v>540.75533770000004</v>
      </c>
      <c r="AS39">
        <v>575.72802960000001</v>
      </c>
      <c r="AT39">
        <v>611.13765239999998</v>
      </c>
      <c r="AU39">
        <v>646.98784709999995</v>
      </c>
      <c r="AV39">
        <v>683.26246319999996</v>
      </c>
      <c r="AW39">
        <v>719.95277729999998</v>
      </c>
    </row>
    <row r="40" spans="2:49" x14ac:dyDescent="0.25">
      <c r="B40" t="s">
        <v>369</v>
      </c>
      <c r="C40">
        <v>6.5291776385026298E-2</v>
      </c>
      <c r="D40">
        <v>6.63400569741113E-2</v>
      </c>
      <c r="E40">
        <v>6.7405168000000001E-2</v>
      </c>
      <c r="F40">
        <v>0.16406549340000001</v>
      </c>
      <c r="G40">
        <v>0.31879839030000001</v>
      </c>
      <c r="H40">
        <v>0.56301641840000005</v>
      </c>
      <c r="I40">
        <v>0.88974717950000004</v>
      </c>
      <c r="J40">
        <v>1.3277105170000001</v>
      </c>
      <c r="K40">
        <v>1.8371468259999999</v>
      </c>
      <c r="L40">
        <v>2.483581799</v>
      </c>
      <c r="M40">
        <v>3.3516511879999999</v>
      </c>
      <c r="N40">
        <v>4.4142591400000004</v>
      </c>
      <c r="O40">
        <v>5.8953420559999996</v>
      </c>
      <c r="P40">
        <v>7.8243942940000002</v>
      </c>
      <c r="Q40">
        <v>10.40570441</v>
      </c>
      <c r="R40">
        <v>13.77868243</v>
      </c>
      <c r="S40">
        <v>17.28870628</v>
      </c>
      <c r="T40">
        <v>21.15303432</v>
      </c>
      <c r="U40">
        <v>26.16457467</v>
      </c>
      <c r="V40">
        <v>32.569113430000002</v>
      </c>
      <c r="W40">
        <v>40.132183779999998</v>
      </c>
      <c r="X40">
        <v>48.849236009999998</v>
      </c>
      <c r="Y40">
        <v>60.615365509999997</v>
      </c>
      <c r="Z40">
        <v>74.788387279999995</v>
      </c>
      <c r="AA40">
        <v>91.060365360000006</v>
      </c>
      <c r="AB40">
        <v>109.1162453</v>
      </c>
      <c r="AC40">
        <v>128.6402463</v>
      </c>
      <c r="AD40">
        <v>149.37422169999999</v>
      </c>
      <c r="AE40">
        <v>169.73313540000001</v>
      </c>
      <c r="AF40">
        <v>190.36052369999999</v>
      </c>
      <c r="AG40">
        <v>211.375451</v>
      </c>
      <c r="AH40">
        <v>231.0038203</v>
      </c>
      <c r="AI40">
        <v>251.93711920000001</v>
      </c>
      <c r="AJ40">
        <v>273.43803680000002</v>
      </c>
      <c r="AK40">
        <v>295.1537654</v>
      </c>
      <c r="AL40">
        <v>316.88608749999997</v>
      </c>
      <c r="AM40">
        <v>338.46517720000003</v>
      </c>
      <c r="AN40">
        <v>359.27187020000002</v>
      </c>
      <c r="AO40">
        <v>379.42714649999999</v>
      </c>
      <c r="AP40">
        <v>398.97311009999999</v>
      </c>
      <c r="AQ40">
        <v>417.8803565</v>
      </c>
      <c r="AR40">
        <v>436.07625250000001</v>
      </c>
      <c r="AS40">
        <v>453.24639120000001</v>
      </c>
      <c r="AT40">
        <v>469.42776930000002</v>
      </c>
      <c r="AU40">
        <v>484.60082849999998</v>
      </c>
      <c r="AV40">
        <v>498.73031600000002</v>
      </c>
      <c r="AW40">
        <v>511.78196739999998</v>
      </c>
    </row>
    <row r="41" spans="2:49" x14ac:dyDescent="0.25">
      <c r="B41" t="s">
        <v>370</v>
      </c>
      <c r="C41">
        <v>1.5338215665531501</v>
      </c>
      <c r="D41">
        <v>1.55844756793281</v>
      </c>
      <c r="E41">
        <v>1.5834689479999999</v>
      </c>
      <c r="F41">
        <v>3.8226450860000001</v>
      </c>
      <c r="G41">
        <v>7.3535118239999999</v>
      </c>
      <c r="H41">
        <v>12.91420847</v>
      </c>
      <c r="I41">
        <v>20.34237401</v>
      </c>
      <c r="J41">
        <v>30.198591919999998</v>
      </c>
      <c r="K41">
        <v>41.533433070000001</v>
      </c>
      <c r="L41">
        <v>55.724765220000002</v>
      </c>
      <c r="M41">
        <v>74.410431799999998</v>
      </c>
      <c r="N41">
        <v>96.760033849999999</v>
      </c>
      <c r="O41">
        <v>127.427093</v>
      </c>
      <c r="P41">
        <v>169.91190879999999</v>
      </c>
      <c r="Q41">
        <v>225.7175024</v>
      </c>
      <c r="R41">
        <v>297.37773559999999</v>
      </c>
      <c r="S41">
        <v>370.24234209999997</v>
      </c>
      <c r="T41">
        <v>449.26670050000001</v>
      </c>
      <c r="U41">
        <v>543.11697059999995</v>
      </c>
      <c r="V41">
        <v>658.66355350000003</v>
      </c>
      <c r="W41">
        <v>794.59624050000002</v>
      </c>
      <c r="X41">
        <v>950.46986949999996</v>
      </c>
      <c r="Y41">
        <v>1161.1102989999999</v>
      </c>
      <c r="Z41">
        <v>1413.7639369999999</v>
      </c>
      <c r="AA41">
        <v>1702.329915</v>
      </c>
      <c r="AB41">
        <v>2020.819017</v>
      </c>
      <c r="AC41">
        <v>2363.4051089999998</v>
      </c>
      <c r="AD41">
        <v>2725.478736</v>
      </c>
      <c r="AE41">
        <v>3078.8629470000001</v>
      </c>
      <c r="AF41">
        <v>3435.3879000000002</v>
      </c>
      <c r="AG41">
        <v>3797.3547370000001</v>
      </c>
      <c r="AH41">
        <v>4133.7329289999998</v>
      </c>
      <c r="AI41">
        <v>4492.1604310000002</v>
      </c>
      <c r="AJ41">
        <v>4859.7745930000001</v>
      </c>
      <c r="AK41">
        <v>5230.6283359999998</v>
      </c>
      <c r="AL41">
        <v>5601.5511409999999</v>
      </c>
      <c r="AM41">
        <v>5969.9080169999997</v>
      </c>
      <c r="AN41">
        <v>6325.381257</v>
      </c>
      <c r="AO41">
        <v>6670.7452649999996</v>
      </c>
      <c r="AP41">
        <v>7007.4269260000001</v>
      </c>
      <c r="AQ41">
        <v>7335.6564589999998</v>
      </c>
      <c r="AR41">
        <v>7654.9546149999996</v>
      </c>
      <c r="AS41">
        <v>7960.6722140000002</v>
      </c>
      <c r="AT41">
        <v>8254.2537229999998</v>
      </c>
      <c r="AU41">
        <v>8536.2045400000006</v>
      </c>
      <c r="AV41">
        <v>8806.7880619999996</v>
      </c>
      <c r="AW41">
        <v>9066.3281339999994</v>
      </c>
    </row>
    <row r="42" spans="2:49" x14ac:dyDescent="0.25">
      <c r="B42" t="s">
        <v>371</v>
      </c>
      <c r="C42">
        <v>0.60453762790594801</v>
      </c>
      <c r="D42">
        <v>0.61424367506521405</v>
      </c>
      <c r="E42">
        <v>0.62410555599999995</v>
      </c>
      <c r="F42">
        <v>1.504149175</v>
      </c>
      <c r="G42">
        <v>2.8874473260000002</v>
      </c>
      <c r="H42">
        <v>5.0649459180000003</v>
      </c>
      <c r="I42">
        <v>7.9727570029999999</v>
      </c>
      <c r="J42">
        <v>11.822366089999999</v>
      </c>
      <c r="K42" s="100">
        <v>16.23799374</v>
      </c>
      <c r="L42" s="100">
        <v>21.74885759</v>
      </c>
      <c r="M42" s="100">
        <v>28.96948282</v>
      </c>
      <c r="N42" s="100">
        <v>37.552717489999999</v>
      </c>
      <c r="O42" s="100">
        <v>49.27725401</v>
      </c>
      <c r="P42">
        <v>65.788341380000006</v>
      </c>
      <c r="Q42">
        <v>87.376399259999999</v>
      </c>
      <c r="R42">
        <v>114.9708543</v>
      </c>
      <c r="S42">
        <v>142.84741159999999</v>
      </c>
      <c r="T42">
        <v>172.94470530000001</v>
      </c>
      <c r="U42">
        <v>207.55256259999999</v>
      </c>
      <c r="V42">
        <v>249.35453200000001</v>
      </c>
      <c r="W42">
        <v>298.3816056</v>
      </c>
      <c r="X42">
        <v>354.37894669999997</v>
      </c>
      <c r="Y42">
        <v>430.01090260000001</v>
      </c>
      <c r="Z42">
        <v>520.38990520000004</v>
      </c>
      <c r="AA42">
        <v>623.14700870000001</v>
      </c>
      <c r="AB42">
        <v>735.99702779999996</v>
      </c>
      <c r="AC42">
        <v>856.74653439999997</v>
      </c>
      <c r="AD42">
        <v>983.68171129999996</v>
      </c>
      <c r="AE42">
        <v>1106.7005340000001</v>
      </c>
      <c r="AF42">
        <v>1230.065124</v>
      </c>
      <c r="AG42">
        <v>1354.574824</v>
      </c>
      <c r="AH42">
        <v>1469.2746500000001</v>
      </c>
      <c r="AI42">
        <v>1590.9695489999999</v>
      </c>
      <c r="AJ42">
        <v>1715.0343479999999</v>
      </c>
      <c r="AK42">
        <v>1839.3437899999999</v>
      </c>
      <c r="AL42">
        <v>1962.774334</v>
      </c>
      <c r="AM42">
        <v>2084.4062159999999</v>
      </c>
      <c r="AN42">
        <v>2200.2978159999998</v>
      </c>
      <c r="AO42">
        <v>2311.4349539999998</v>
      </c>
      <c r="AP42">
        <v>2418.3244770000001</v>
      </c>
      <c r="AQ42">
        <v>2521.0578260000002</v>
      </c>
      <c r="AR42">
        <v>2619.4917289999999</v>
      </c>
      <c r="AS42">
        <v>2712.1061869999999</v>
      </c>
      <c r="AT42">
        <v>2799.4323300000001</v>
      </c>
      <c r="AU42">
        <v>2881.6823300000001</v>
      </c>
      <c r="AV42">
        <v>2958.9894100000001</v>
      </c>
      <c r="AW42">
        <v>3031.506206</v>
      </c>
    </row>
    <row r="43" spans="2:49" x14ac:dyDescent="0.25">
      <c r="B43" t="s">
        <v>372</v>
      </c>
      <c r="C43">
        <v>8.2417488223721705E-3</v>
      </c>
      <c r="D43">
        <v>8.3740727655845504E-3</v>
      </c>
      <c r="E43">
        <v>8.5085212099999998E-3</v>
      </c>
      <c r="F43">
        <v>1.7018431800000001E-2</v>
      </c>
      <c r="G43">
        <v>2.4294971299999999E-2</v>
      </c>
      <c r="H43">
        <v>3.4327700099999997E-2</v>
      </c>
      <c r="I43">
        <v>4.6397337099999998E-2</v>
      </c>
      <c r="J43">
        <v>5.0458446400000002E-2</v>
      </c>
      <c r="K43">
        <v>6.7477799399999996E-2</v>
      </c>
      <c r="L43">
        <v>8.8862943099999994E-2</v>
      </c>
      <c r="M43">
        <v>0.11711062360000001</v>
      </c>
      <c r="N43">
        <v>0.15095960920000001</v>
      </c>
      <c r="O43">
        <v>0.19750350250000001</v>
      </c>
      <c r="P43">
        <v>0.26204941910000001</v>
      </c>
      <c r="Q43">
        <v>0.34690513740000001</v>
      </c>
      <c r="R43">
        <v>0.45593917119999999</v>
      </c>
      <c r="S43">
        <v>0.56684572440000003</v>
      </c>
      <c r="T43">
        <v>0.68717419550000003</v>
      </c>
      <c r="U43">
        <v>0.83042703309999999</v>
      </c>
      <c r="V43">
        <v>1.0071861019999999</v>
      </c>
      <c r="W43">
        <v>1.215259401</v>
      </c>
      <c r="X43">
        <v>1.4540198070000001</v>
      </c>
      <c r="Y43">
        <v>1.776787404</v>
      </c>
      <c r="Z43">
        <v>2.16418497</v>
      </c>
      <c r="AA43">
        <v>2.6069752660000001</v>
      </c>
      <c r="AB43">
        <v>3.096074422</v>
      </c>
      <c r="AC43">
        <v>3.6226344789999998</v>
      </c>
      <c r="AD43">
        <v>4.1796498270000004</v>
      </c>
      <c r="AE43">
        <v>4.7239354100000002</v>
      </c>
      <c r="AF43">
        <v>5.2736445109999996</v>
      </c>
      <c r="AG43">
        <v>5.8323501359999996</v>
      </c>
      <c r="AH43">
        <v>6.3523790590000004</v>
      </c>
      <c r="AI43">
        <v>6.9069956579999996</v>
      </c>
      <c r="AJ43">
        <v>7.4765275410000003</v>
      </c>
      <c r="AK43">
        <v>8.0518896459999905</v>
      </c>
      <c r="AL43">
        <v>8.6282493339999995</v>
      </c>
      <c r="AM43">
        <v>9.2015864100000009</v>
      </c>
      <c r="AN43">
        <v>9.7564113219999999</v>
      </c>
      <c r="AO43">
        <v>10.297056469999999</v>
      </c>
      <c r="AP43">
        <v>10.825791280000001</v>
      </c>
      <c r="AQ43">
        <v>11.343046060000001</v>
      </c>
      <c r="AR43">
        <v>11.848150800000001</v>
      </c>
      <c r="AS43">
        <v>12.33393955</v>
      </c>
      <c r="AT43">
        <v>12.802703490000001</v>
      </c>
      <c r="AU43">
        <v>13.25528424</v>
      </c>
      <c r="AV43">
        <v>13.692148769999999</v>
      </c>
      <c r="AW43">
        <v>14.113863739999999</v>
      </c>
    </row>
    <row r="44" spans="2:49" x14ac:dyDescent="0.25">
      <c r="B44" t="s">
        <v>373</v>
      </c>
      <c r="C44">
        <v>0.101255771246286</v>
      </c>
      <c r="D44">
        <v>0.10288146540575301</v>
      </c>
      <c r="E44">
        <v>0.1045332606</v>
      </c>
      <c r="F44">
        <v>0.24922272710000001</v>
      </c>
      <c r="G44">
        <v>0.47198892549999999</v>
      </c>
      <c r="H44">
        <v>0.82158016020000002</v>
      </c>
      <c r="I44">
        <v>1.2874204899999999</v>
      </c>
      <c r="J44">
        <v>1.8952048509999999</v>
      </c>
      <c r="K44">
        <v>2.580730773</v>
      </c>
      <c r="L44">
        <v>3.4189456909999998</v>
      </c>
      <c r="M44">
        <v>4.4831929529999996</v>
      </c>
      <c r="N44">
        <v>5.6992963970000003</v>
      </c>
      <c r="O44">
        <v>7.3140045489999999</v>
      </c>
      <c r="P44">
        <v>9.8378377439999998</v>
      </c>
      <c r="Q44">
        <v>13.04242548</v>
      </c>
      <c r="R44">
        <v>17.021291600000001</v>
      </c>
      <c r="S44">
        <v>20.878871180000001</v>
      </c>
      <c r="T44">
        <v>24.927212659999999</v>
      </c>
      <c r="U44">
        <v>28.72192841</v>
      </c>
      <c r="V44">
        <v>32.795009380000003</v>
      </c>
      <c r="W44">
        <v>37.501590659999998</v>
      </c>
      <c r="X44">
        <v>42.767595450000002</v>
      </c>
      <c r="Y44">
        <v>49.897694129999998</v>
      </c>
      <c r="Z44">
        <v>58.260881500000004</v>
      </c>
      <c r="AA44">
        <v>67.54663008</v>
      </c>
      <c r="AB44">
        <v>77.480748009999999</v>
      </c>
      <c r="AC44">
        <v>87.818530490000001</v>
      </c>
      <c r="AD44">
        <v>98.384183010000001</v>
      </c>
      <c r="AE44">
        <v>108.2395068</v>
      </c>
      <c r="AF44">
        <v>117.8124633</v>
      </c>
      <c r="AG44">
        <v>127.18242100000001</v>
      </c>
      <c r="AH44">
        <v>135.4089601</v>
      </c>
      <c r="AI44">
        <v>143.9659589</v>
      </c>
      <c r="AJ44">
        <v>152.43347439999999</v>
      </c>
      <c r="AK44">
        <v>160.63380240000001</v>
      </c>
      <c r="AL44">
        <v>168.48494880000001</v>
      </c>
      <c r="AM44">
        <v>175.92804100000001</v>
      </c>
      <c r="AN44">
        <v>182.56034829999999</v>
      </c>
      <c r="AO44">
        <v>188.49844519999999</v>
      </c>
      <c r="AP44">
        <v>193.81599299999999</v>
      </c>
      <c r="AQ44">
        <v>198.5530622</v>
      </c>
      <c r="AR44">
        <v>202.73361059999999</v>
      </c>
      <c r="AS44">
        <v>206.2911733</v>
      </c>
      <c r="AT44">
        <v>209.30061839999999</v>
      </c>
      <c r="AU44">
        <v>211.81214639999999</v>
      </c>
      <c r="AV44">
        <v>213.8691795</v>
      </c>
      <c r="AW44">
        <v>215.51450209999999</v>
      </c>
    </row>
    <row r="45" spans="2:49" x14ac:dyDescent="0.25">
      <c r="B45" t="s">
        <v>374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375</v>
      </c>
      <c r="C46">
        <v>30996.0941631817</v>
      </c>
      <c r="D46">
        <v>31493.7464809423</v>
      </c>
      <c r="E46">
        <v>31999.388770000001</v>
      </c>
      <c r="F46">
        <v>32682.557000000001</v>
      </c>
      <c r="G46">
        <v>33303.595009999997</v>
      </c>
      <c r="H46">
        <v>34123.175969999997</v>
      </c>
      <c r="I46">
        <v>34832.854879999999</v>
      </c>
      <c r="J46">
        <v>35443.154170000002</v>
      </c>
      <c r="K46">
        <v>35668.025959999999</v>
      </c>
      <c r="L46">
        <v>35754.952559999998</v>
      </c>
      <c r="M46">
        <v>35834.508110000002</v>
      </c>
      <c r="N46">
        <v>35763.475700000003</v>
      </c>
      <c r="O46">
        <v>35783.560290000001</v>
      </c>
      <c r="P46">
        <v>36061.389539999996</v>
      </c>
      <c r="Q46">
        <v>36363.712789999998</v>
      </c>
      <c r="R46">
        <v>36658.777020000001</v>
      </c>
      <c r="S46">
        <v>36577.133090000003</v>
      </c>
      <c r="T46">
        <v>36284.554400000001</v>
      </c>
      <c r="U46">
        <v>35768.904369999997</v>
      </c>
      <c r="V46">
        <v>35166.040719999997</v>
      </c>
      <c r="W46">
        <v>34538.427519999997</v>
      </c>
      <c r="X46">
        <v>33876.539539999998</v>
      </c>
      <c r="Y46">
        <v>33377.309500000003</v>
      </c>
      <c r="Z46">
        <v>32923.828600000001</v>
      </c>
      <c r="AA46">
        <v>32474.240440000001</v>
      </c>
      <c r="AB46">
        <v>32006.13406</v>
      </c>
      <c r="AC46">
        <v>31509.012790000001</v>
      </c>
      <c r="AD46">
        <v>30982.002799999998</v>
      </c>
      <c r="AE46">
        <v>30371.393759999999</v>
      </c>
      <c r="AF46">
        <v>29725.931390000002</v>
      </c>
      <c r="AG46">
        <v>29063.898939999999</v>
      </c>
      <c r="AH46">
        <v>28340.986840000001</v>
      </c>
      <c r="AI46">
        <v>27650.743689999999</v>
      </c>
      <c r="AJ46">
        <v>26975.597399999999</v>
      </c>
      <c r="AK46" s="100">
        <v>26310.944810000001</v>
      </c>
      <c r="AL46" s="100">
        <v>25656.434389999999</v>
      </c>
      <c r="AM46" s="100">
        <v>25012.173760000001</v>
      </c>
      <c r="AN46" s="100">
        <v>24363.291440000001</v>
      </c>
      <c r="AO46" s="100">
        <v>23717.021359999999</v>
      </c>
      <c r="AP46" s="100">
        <v>23077.95003</v>
      </c>
      <c r="AQ46" s="100">
        <v>22448.65108</v>
      </c>
      <c r="AR46" s="100">
        <v>21830.496060000001</v>
      </c>
      <c r="AS46" s="100">
        <v>21220.644469999999</v>
      </c>
      <c r="AT46" s="100">
        <v>20621.843089999998</v>
      </c>
      <c r="AU46" s="100">
        <v>20035.583360000001</v>
      </c>
      <c r="AV46" s="100">
        <v>19462.85816</v>
      </c>
      <c r="AW46">
        <v>18904.480899999999</v>
      </c>
    </row>
    <row r="47" spans="2:49" x14ac:dyDescent="0.25">
      <c r="B47" t="s">
        <v>376</v>
      </c>
      <c r="C47">
        <v>2.3360541304970401</v>
      </c>
      <c r="D47" s="100">
        <v>2.3735602351802898</v>
      </c>
      <c r="E47" s="100">
        <v>2.411668513</v>
      </c>
      <c r="F47">
        <v>5.8219976439999996</v>
      </c>
      <c r="G47">
        <v>11.19969931</v>
      </c>
      <c r="H47">
        <v>19.6689799</v>
      </c>
      <c r="I47">
        <v>30.98256713</v>
      </c>
      <c r="J47">
        <v>45.994628650000003</v>
      </c>
      <c r="K47">
        <v>63.2875418</v>
      </c>
      <c r="L47">
        <v>84.963652400000001</v>
      </c>
      <c r="M47">
        <v>113.55575279999999</v>
      </c>
      <c r="N47" s="100">
        <v>147.83164769999999</v>
      </c>
      <c r="O47" s="100">
        <v>194.94115360000001</v>
      </c>
      <c r="P47" s="100">
        <v>259.81483300000002</v>
      </c>
      <c r="Q47" s="100">
        <v>345.17336369999998</v>
      </c>
      <c r="R47" s="100">
        <v>454.96682859999999</v>
      </c>
      <c r="S47" s="100">
        <v>566.8711045</v>
      </c>
      <c r="T47" s="100">
        <v>688.43561490000002</v>
      </c>
      <c r="U47" s="100">
        <v>834.52178200000003</v>
      </c>
      <c r="V47" s="100">
        <v>1015.647887</v>
      </c>
      <c r="W47" s="100">
        <v>1228.9787389999999</v>
      </c>
      <c r="X47" s="100">
        <v>1473.9704409999999</v>
      </c>
      <c r="Y47" s="100">
        <v>1805.1254859999999</v>
      </c>
      <c r="Z47" s="100">
        <v>2202.8963250000002</v>
      </c>
      <c r="AA47" s="100">
        <v>2657.9901719999998</v>
      </c>
      <c r="AB47" s="100">
        <v>3161.2222870000001</v>
      </c>
      <c r="AC47" s="100">
        <v>3703.612881</v>
      </c>
      <c r="AD47" s="100">
        <v>4278.0262819999998</v>
      </c>
      <c r="AE47" s="100">
        <v>4840.1505690000004</v>
      </c>
      <c r="AF47" s="100">
        <v>5408.5760030000001</v>
      </c>
      <c r="AG47">
        <v>5986.9819219999999</v>
      </c>
      <c r="AH47">
        <v>6526.2827740000002</v>
      </c>
      <c r="AI47">
        <v>7101.8982299999998</v>
      </c>
      <c r="AJ47">
        <v>7693.6436160000003</v>
      </c>
      <c r="AK47">
        <v>8292.1769559999902</v>
      </c>
      <c r="AL47">
        <v>8892.513438</v>
      </c>
      <c r="AM47">
        <v>9490.4909310000003</v>
      </c>
      <c r="AN47">
        <v>10070.396769999999</v>
      </c>
      <c r="AO47">
        <v>10636.660809999999</v>
      </c>
      <c r="AP47">
        <v>11191.591770000001</v>
      </c>
      <c r="AQ47">
        <v>11735.598169999999</v>
      </c>
      <c r="AR47">
        <v>12267.94217</v>
      </c>
      <c r="AS47">
        <v>12781.11573</v>
      </c>
      <c r="AT47">
        <v>13277.437889999999</v>
      </c>
      <c r="AU47">
        <v>13757.72487</v>
      </c>
      <c r="AV47">
        <v>14222.40295</v>
      </c>
      <c r="AW47">
        <v>14672.00397</v>
      </c>
    </row>
    <row r="48" spans="2:49" x14ac:dyDescent="0.25">
      <c r="B48" t="s">
        <v>377</v>
      </c>
      <c r="C48">
        <v>2.1906436884240502E-2</v>
      </c>
      <c r="D48" s="100">
        <v>2.2258151814254699E-2</v>
      </c>
      <c r="E48" s="100">
        <v>2.2615513600000001E-2</v>
      </c>
      <c r="F48">
        <v>2.1810419599999999E-2</v>
      </c>
      <c r="G48">
        <v>5.62837183E-2</v>
      </c>
      <c r="H48">
        <v>7.9965857099999996E-2</v>
      </c>
      <c r="I48" s="100">
        <v>9.2911495699999999E-2</v>
      </c>
      <c r="J48" s="100">
        <v>0.1212248111</v>
      </c>
      <c r="K48" s="100">
        <v>0.15400377530000001</v>
      </c>
      <c r="L48" s="100">
        <v>0.18394805810000001</v>
      </c>
      <c r="M48" s="100">
        <v>0.21358569559999999</v>
      </c>
      <c r="N48" s="100">
        <v>0.23433456529999999</v>
      </c>
      <c r="O48" s="100">
        <v>0.2554953016</v>
      </c>
      <c r="P48" s="100">
        <v>0.272285685</v>
      </c>
      <c r="Q48" s="100">
        <v>0.31326612349999999</v>
      </c>
      <c r="R48" s="100">
        <v>0.35878739700000001</v>
      </c>
      <c r="S48" s="100">
        <v>0.41774718440000003</v>
      </c>
      <c r="T48" s="100">
        <v>0.45844320150000001</v>
      </c>
      <c r="U48" s="100">
        <v>0.52128478639999998</v>
      </c>
      <c r="V48" s="100">
        <v>0.59394523600000004</v>
      </c>
      <c r="W48" s="100">
        <v>0.66396156009999996</v>
      </c>
      <c r="X48" s="100">
        <v>0.73084131620000004</v>
      </c>
      <c r="Y48" s="100">
        <v>0.80720830170000002</v>
      </c>
      <c r="Z48" s="100">
        <v>0.88423211749999997</v>
      </c>
      <c r="AA48" s="100">
        <v>0.95868204889999997</v>
      </c>
      <c r="AB48" s="100">
        <v>1.0289798450000001</v>
      </c>
      <c r="AC48" s="100">
        <v>1.0941624409999999</v>
      </c>
      <c r="AD48" s="100">
        <v>1.153959135</v>
      </c>
      <c r="AE48" s="100">
        <v>1.203222</v>
      </c>
      <c r="AF48" s="100">
        <v>1.2458886689999999</v>
      </c>
      <c r="AG48" s="100">
        <v>1.2837070559999999</v>
      </c>
      <c r="AH48" s="100">
        <v>1.312251761</v>
      </c>
      <c r="AI48" s="100">
        <v>1.3405334550000001</v>
      </c>
      <c r="AJ48" s="100">
        <v>1.3672596079999999</v>
      </c>
      <c r="AK48" s="100">
        <v>1.3919314759999999</v>
      </c>
      <c r="AL48">
        <v>1.414594836</v>
      </c>
      <c r="AM48">
        <v>1.435337482</v>
      </c>
      <c r="AN48">
        <v>1.453994958</v>
      </c>
      <c r="AO48">
        <v>1.4713608540000001</v>
      </c>
      <c r="AP48">
        <v>1.487895229</v>
      </c>
      <c r="AQ48">
        <v>1.5038771989999999</v>
      </c>
      <c r="AR48">
        <v>1.51946804</v>
      </c>
      <c r="AS48">
        <v>1.53430153</v>
      </c>
      <c r="AT48">
        <v>1.5487265670000001</v>
      </c>
      <c r="AU48">
        <v>1.562952372</v>
      </c>
      <c r="AV48">
        <v>1.577132311</v>
      </c>
      <c r="AW48">
        <v>1.59141592</v>
      </c>
    </row>
    <row r="49" spans="2:49" x14ac:dyDescent="0.25">
      <c r="B49" t="s">
        <v>378</v>
      </c>
      <c r="C49">
        <v>2298.5980133353301</v>
      </c>
      <c r="D49">
        <v>2335.5027479420201</v>
      </c>
      <c r="E49">
        <v>2373</v>
      </c>
      <c r="F49">
        <v>2446.6775899999998</v>
      </c>
      <c r="G49">
        <v>2424.2765530000001</v>
      </c>
      <c r="H49">
        <v>2660.3639440000002</v>
      </c>
      <c r="I49">
        <v>2598.8489709999999</v>
      </c>
      <c r="J49">
        <v>2542.822412</v>
      </c>
      <c r="K49">
        <v>2194.0678939999998</v>
      </c>
      <c r="L49">
        <v>2073.8249529999998</v>
      </c>
      <c r="M49">
        <v>2079.3430400000002</v>
      </c>
      <c r="N49">
        <v>1940.3869999999999</v>
      </c>
      <c r="O49">
        <v>2042.316</v>
      </c>
      <c r="P49">
        <v>2141.6280000000002</v>
      </c>
      <c r="Q49">
        <v>2203.7420000000002</v>
      </c>
      <c r="R49">
        <v>2240.3020000000001</v>
      </c>
      <c r="S49">
        <v>1885.947539</v>
      </c>
      <c r="T49">
        <v>1686.186021</v>
      </c>
      <c r="U49">
        <v>1684.491141</v>
      </c>
      <c r="V49">
        <v>1731.4051689999999</v>
      </c>
      <c r="W49">
        <v>1714.0522800000001</v>
      </c>
      <c r="X49">
        <v>1687.0687949999999</v>
      </c>
      <c r="Y49">
        <v>1911.3667700000001</v>
      </c>
      <c r="Z49">
        <v>2013.844938</v>
      </c>
      <c r="AA49">
        <v>2071.7836219999999</v>
      </c>
      <c r="AB49">
        <v>2101.727535</v>
      </c>
      <c r="AC49">
        <v>2113.9373460000002</v>
      </c>
      <c r="AD49">
        <v>2118.7343340000002</v>
      </c>
      <c r="AE49">
        <v>2025.6346080000001</v>
      </c>
      <c r="AF49">
        <v>1994.2303770000001</v>
      </c>
      <c r="AG49">
        <v>1983.1091960000001</v>
      </c>
      <c r="AH49">
        <v>1878.205269</v>
      </c>
      <c r="AI49">
        <v>1936.3881730000001</v>
      </c>
      <c r="AJ49">
        <v>1960.872149</v>
      </c>
      <c r="AK49">
        <v>1973.247865</v>
      </c>
      <c r="AL49">
        <v>1981.303811</v>
      </c>
      <c r="AM49">
        <v>1986.0079189999999</v>
      </c>
      <c r="AN49">
        <v>1972.601302</v>
      </c>
      <c r="AO49">
        <v>1969.6182650000001</v>
      </c>
      <c r="AP49">
        <v>1972.966338</v>
      </c>
      <c r="AQ49">
        <v>1979.1376829999999</v>
      </c>
      <c r="AR49">
        <v>1985.961665</v>
      </c>
      <c r="AS49">
        <v>1982.4950369999999</v>
      </c>
      <c r="AT49">
        <v>1983.518329</v>
      </c>
      <c r="AU49">
        <v>1986.575462</v>
      </c>
      <c r="AV49">
        <v>1990.916127</v>
      </c>
      <c r="AW49">
        <v>1996.5525849999999</v>
      </c>
    </row>
    <row r="50" spans="2:49" x14ac:dyDescent="0.25">
      <c r="B50" t="s">
        <v>379</v>
      </c>
      <c r="C50">
        <v>2297.4487143286601</v>
      </c>
      <c r="D50">
        <v>2334.33499656805</v>
      </c>
      <c r="E50">
        <v>2370.8210429999999</v>
      </c>
      <c r="F50">
        <v>2443.1346189999999</v>
      </c>
      <c r="G50">
        <v>2418.5786419999999</v>
      </c>
      <c r="H50">
        <v>2651.2786799999999</v>
      </c>
      <c r="I50">
        <v>2586.4535900000001</v>
      </c>
      <c r="J50">
        <v>2526.1063089999998</v>
      </c>
      <c r="K50">
        <v>2174.245277</v>
      </c>
      <c r="L50">
        <v>2048.668028</v>
      </c>
      <c r="M50">
        <v>2046.077939</v>
      </c>
      <c r="N50">
        <v>1899.8655389999999</v>
      </c>
      <c r="O50">
        <v>1987.0757530000001</v>
      </c>
      <c r="P50">
        <v>2067.007263</v>
      </c>
      <c r="Q50">
        <v>2105.3927279999998</v>
      </c>
      <c r="R50">
        <v>2113.249867</v>
      </c>
      <c r="S50">
        <v>1751.2949229999999</v>
      </c>
      <c r="T50">
        <v>1536.277955</v>
      </c>
      <c r="U50">
        <v>1500.158551</v>
      </c>
      <c r="V50">
        <v>1501.1895469999999</v>
      </c>
      <c r="W50">
        <v>1440.9774339999999</v>
      </c>
      <c r="X50">
        <v>1369.7842270000001</v>
      </c>
      <c r="Y50">
        <v>1493.5075810000001</v>
      </c>
      <c r="Z50">
        <v>1509.8902459999999</v>
      </c>
      <c r="AA50">
        <v>1487.1076390000001</v>
      </c>
      <c r="AB50">
        <v>1442.143057</v>
      </c>
      <c r="AC50">
        <v>1385.5924990000001</v>
      </c>
      <c r="AD50">
        <v>1326.461352</v>
      </c>
      <c r="AE50">
        <v>1211.8617159999999</v>
      </c>
      <c r="AF50">
        <v>1141.090205</v>
      </c>
      <c r="AG50">
        <v>1086.5517480000001</v>
      </c>
      <c r="AH50">
        <v>986.72900890000005</v>
      </c>
      <c r="AI50">
        <v>976.87373109999999</v>
      </c>
      <c r="AJ50">
        <v>951.3680425</v>
      </c>
      <c r="AK50">
        <v>922.14725320000002</v>
      </c>
      <c r="AL50">
        <v>893.19221449999998</v>
      </c>
      <c r="AM50">
        <v>864.94140049999999</v>
      </c>
      <c r="AN50">
        <v>831.12795630000005</v>
      </c>
      <c r="AO50">
        <v>803.9258423</v>
      </c>
      <c r="AP50" s="100">
        <v>781.10958440000002</v>
      </c>
      <c r="AQ50" s="100">
        <v>760.93900580000002</v>
      </c>
      <c r="AR50" s="100">
        <v>742.36929229999998</v>
      </c>
      <c r="AS50" s="100">
        <v>721.2762176</v>
      </c>
      <c r="AT50" s="100">
        <v>703.07864159999997</v>
      </c>
      <c r="AU50">
        <v>686.69355189999999</v>
      </c>
      <c r="AV50">
        <v>671.72097069999995</v>
      </c>
      <c r="AW50">
        <v>658.05137999999999</v>
      </c>
    </row>
    <row r="51" spans="2:49" x14ac:dyDescent="0.25">
      <c r="B51" t="s">
        <v>380</v>
      </c>
      <c r="C51" s="100">
        <v>1.1492990066676601</v>
      </c>
      <c r="D51" s="100">
        <v>1.1677513739710099</v>
      </c>
      <c r="E51" s="100">
        <v>1.1860035229999999</v>
      </c>
      <c r="F51" s="100">
        <v>0</v>
      </c>
      <c r="G51" s="100">
        <v>31.178996349999998</v>
      </c>
      <c r="H51" s="100">
        <v>23.26695118</v>
      </c>
      <c r="I51" s="100">
        <v>14.93332262</v>
      </c>
      <c r="J51" s="100">
        <v>29.171344380000001</v>
      </c>
      <c r="K51" s="100">
        <v>34.557228299999998</v>
      </c>
      <c r="L51" s="100">
        <v>33.66321997</v>
      </c>
      <c r="M51">
        <v>34.847998150000002</v>
      </c>
      <c r="N51">
        <v>28.442275850000001</v>
      </c>
      <c r="O51">
        <v>29.799819379999999</v>
      </c>
      <c r="P51">
        <v>25.820822840000002</v>
      </c>
      <c r="Q51">
        <v>47.960590420000003</v>
      </c>
      <c r="R51">
        <v>53.789412110000001</v>
      </c>
      <c r="S51">
        <v>67.748963419999995</v>
      </c>
      <c r="T51">
        <v>54.237468819999997</v>
      </c>
      <c r="U51">
        <v>77.889119629999996</v>
      </c>
      <c r="V51">
        <v>91.173747399999996</v>
      </c>
      <c r="W51">
        <v>92.627047840000003</v>
      </c>
      <c r="X51">
        <v>93.508876330000007</v>
      </c>
      <c r="Y51">
        <v>105.36448710000001</v>
      </c>
      <c r="Z51">
        <v>109.91814890000001</v>
      </c>
      <c r="AA51">
        <v>111.653813</v>
      </c>
      <c r="AB51">
        <v>111.8626644</v>
      </c>
      <c r="AC51">
        <v>111.0051471</v>
      </c>
      <c r="AD51">
        <v>109.6422743</v>
      </c>
      <c r="AE51">
        <v>103.4530973</v>
      </c>
      <c r="AF51">
        <v>100.1925683</v>
      </c>
      <c r="AG51">
        <v>98.132655330000006</v>
      </c>
      <c r="AH51">
        <v>91.912027980000005</v>
      </c>
      <c r="AI51">
        <v>93.166961540000003</v>
      </c>
      <c r="AJ51">
        <v>93.267090539999998</v>
      </c>
      <c r="AK51">
        <v>92.845552409999996</v>
      </c>
      <c r="AL51">
        <v>92.357552420000005</v>
      </c>
      <c r="AM51">
        <v>91.842581420000002</v>
      </c>
      <c r="AN51" s="100">
        <v>91.525241739999998</v>
      </c>
      <c r="AO51" s="100">
        <v>91.817351380000005</v>
      </c>
      <c r="AP51" s="100">
        <v>92.46454009</v>
      </c>
      <c r="AQ51" s="100">
        <v>93.330587570000006</v>
      </c>
      <c r="AR51" s="100">
        <v>94.325858909999994</v>
      </c>
      <c r="AS51" s="100">
        <v>94.992733740000006</v>
      </c>
      <c r="AT51">
        <v>95.943136929999994</v>
      </c>
      <c r="AU51">
        <v>97.072247329999996</v>
      </c>
      <c r="AV51">
        <v>98.342091109999998</v>
      </c>
      <c r="AW51">
        <v>99.757882719999998</v>
      </c>
    </row>
    <row r="52" spans="2:49" x14ac:dyDescent="0.25">
      <c r="B52" t="s">
        <v>381</v>
      </c>
      <c r="C52">
        <v>413.74764240035898</v>
      </c>
      <c r="D52">
        <v>420.39049462956399</v>
      </c>
      <c r="E52">
        <v>426.96126850000002</v>
      </c>
      <c r="F52">
        <v>438.75918109999998</v>
      </c>
      <c r="G52">
        <v>447.1012518</v>
      </c>
      <c r="H52">
        <v>490.93552770000002</v>
      </c>
      <c r="I52">
        <v>472.2172271</v>
      </c>
      <c r="J52">
        <v>465.9055712</v>
      </c>
      <c r="K52">
        <v>403.85998799999999</v>
      </c>
      <c r="L52">
        <v>382.0646782</v>
      </c>
      <c r="M52">
        <v>383.80249070000002</v>
      </c>
      <c r="N52">
        <v>362.23646910000002</v>
      </c>
      <c r="O52">
        <v>381.54956249999998</v>
      </c>
      <c r="P52">
        <v>392.99775060000002</v>
      </c>
      <c r="Q52">
        <v>409.24695489999999</v>
      </c>
      <c r="R52">
        <v>413.74962579999999</v>
      </c>
      <c r="S52">
        <v>356.94235450000002</v>
      </c>
      <c r="T52">
        <v>306.33553460000002</v>
      </c>
      <c r="U52">
        <v>312.17264219999998</v>
      </c>
      <c r="V52">
        <v>316.9196847</v>
      </c>
      <c r="W52">
        <v>305.01165400000002</v>
      </c>
      <c r="X52">
        <v>290.76830380000001</v>
      </c>
      <c r="Y52">
        <v>317.73076909999997</v>
      </c>
      <c r="Z52">
        <v>322.0474997</v>
      </c>
      <c r="AA52">
        <v>318.03690289999997</v>
      </c>
      <c r="AB52">
        <v>309.35125240000002</v>
      </c>
      <c r="AC52">
        <v>298.13074169999999</v>
      </c>
      <c r="AD52">
        <v>286.26135310000001</v>
      </c>
      <c r="AE52">
        <v>262.36660069999999</v>
      </c>
      <c r="AF52">
        <v>247.70370829999999</v>
      </c>
      <c r="AG52">
        <v>236.49824029999999</v>
      </c>
      <c r="AH52">
        <v>215.44071700000001</v>
      </c>
      <c r="AI52">
        <v>213.71643570000001</v>
      </c>
      <c r="AJ52">
        <v>208.68024689999999</v>
      </c>
      <c r="AK52">
        <v>202.77166500000001</v>
      </c>
      <c r="AL52">
        <v>196.88760260000001</v>
      </c>
      <c r="AM52">
        <v>191.1232972</v>
      </c>
      <c r="AN52">
        <v>184.23133279999999</v>
      </c>
      <c r="AO52" s="100">
        <v>178.7363593</v>
      </c>
      <c r="AP52" s="100">
        <v>174.14716369999999</v>
      </c>
      <c r="AQ52" s="100">
        <v>170.09147200000001</v>
      </c>
      <c r="AR52" s="100">
        <v>166.34390590000001</v>
      </c>
      <c r="AS52" s="100">
        <v>161.98064199999999</v>
      </c>
      <c r="AT52">
        <v>158.2077889</v>
      </c>
      <c r="AU52">
        <v>154.79363380000001</v>
      </c>
      <c r="AV52">
        <v>151.64982420000001</v>
      </c>
      <c r="AW52">
        <v>148.75310239999999</v>
      </c>
    </row>
    <row r="53" spans="2:49" x14ac:dyDescent="0.25">
      <c r="B53" t="s">
        <v>382</v>
      </c>
      <c r="C53">
        <v>652.80183578723302</v>
      </c>
      <c r="D53">
        <v>663.28278041553403</v>
      </c>
      <c r="E53">
        <v>673.65000129999999</v>
      </c>
      <c r="F53">
        <v>693.62198620000004</v>
      </c>
      <c r="G53">
        <v>683.89428740000005</v>
      </c>
      <c r="H53">
        <v>751.16959670000006</v>
      </c>
      <c r="I53">
        <v>730.62171950000004</v>
      </c>
      <c r="J53">
        <v>714.18606750000004</v>
      </c>
      <c r="K53">
        <v>614.94195420000005</v>
      </c>
      <c r="L53">
        <v>579.86662920000003</v>
      </c>
      <c r="M53">
        <v>579.91711559999999</v>
      </c>
      <c r="N53">
        <v>551.14331990000005</v>
      </c>
      <c r="O53">
        <v>577.9030649</v>
      </c>
      <c r="P53">
        <v>601.05307740000001</v>
      </c>
      <c r="Q53">
        <v>613.77718249999998</v>
      </c>
      <c r="R53">
        <v>617.98530319999998</v>
      </c>
      <c r="S53">
        <v>518.62403289999997</v>
      </c>
      <c r="T53">
        <v>453.00681379999997</v>
      </c>
      <c r="U53">
        <v>445.46874009999999</v>
      </c>
      <c r="V53">
        <v>444.7769318</v>
      </c>
      <c r="W53">
        <v>426.1716528</v>
      </c>
      <c r="X53">
        <v>404.2667083</v>
      </c>
      <c r="Y53">
        <v>440.29714230000002</v>
      </c>
      <c r="Z53">
        <v>444.67478740000001</v>
      </c>
      <c r="AA53">
        <v>437.50596910000002</v>
      </c>
      <c r="AB53">
        <v>423.7873252</v>
      </c>
      <c r="AC53">
        <v>406.66865799999999</v>
      </c>
      <c r="AD53">
        <v>388.81414169999999</v>
      </c>
      <c r="AE53">
        <v>354.72159429999999</v>
      </c>
      <c r="AF53">
        <v>333.55527990000002</v>
      </c>
      <c r="AG53">
        <v>317.15470429999999</v>
      </c>
      <c r="AH53">
        <v>287.53889839999999</v>
      </c>
      <c r="AI53">
        <v>284.26310569999998</v>
      </c>
      <c r="AJ53">
        <v>276.3698291</v>
      </c>
      <c r="AK53">
        <v>267.40969460000002</v>
      </c>
      <c r="AL53">
        <v>258.52985740000003</v>
      </c>
      <c r="AM53">
        <v>249.85883140000001</v>
      </c>
      <c r="AN53">
        <v>239.39051570000001</v>
      </c>
      <c r="AO53" s="100">
        <v>230.82135310000001</v>
      </c>
      <c r="AP53" s="100">
        <v>223.514814</v>
      </c>
      <c r="AQ53" s="100">
        <v>216.95935130000001</v>
      </c>
      <c r="AR53" s="100">
        <v>210.84929930000001</v>
      </c>
      <c r="AS53" s="100">
        <v>203.99615739999999</v>
      </c>
      <c r="AT53">
        <v>197.9595353</v>
      </c>
      <c r="AU53">
        <v>192.42525900000001</v>
      </c>
      <c r="AV53">
        <v>187.27721890000001</v>
      </c>
      <c r="AW53">
        <v>182.4798419</v>
      </c>
    </row>
    <row r="54" spans="2:49" x14ac:dyDescent="0.25">
      <c r="B54" t="s">
        <v>383</v>
      </c>
      <c r="C54">
        <v>643.60744373389196</v>
      </c>
      <c r="D54">
        <v>653.94076942376603</v>
      </c>
      <c r="E54">
        <v>664.16197309999995</v>
      </c>
      <c r="F54">
        <v>684.35749009999995</v>
      </c>
      <c r="G54">
        <v>672.55688810000004</v>
      </c>
      <c r="H54">
        <v>739.62313659999995</v>
      </c>
      <c r="I54">
        <v>721.84434160000001</v>
      </c>
      <c r="J54">
        <v>702.95984069999997</v>
      </c>
      <c r="K54">
        <v>603.59873670000002</v>
      </c>
      <c r="L54">
        <v>568.62707030000001</v>
      </c>
      <c r="M54">
        <v>567.98161419999997</v>
      </c>
      <c r="N54">
        <v>529.90994490000003</v>
      </c>
      <c r="O54">
        <v>555.14750149999998</v>
      </c>
      <c r="P54">
        <v>579.29794530000004</v>
      </c>
      <c r="Q54">
        <v>583.25509460000001</v>
      </c>
      <c r="R54">
        <v>588.71499610000001</v>
      </c>
      <c r="S54">
        <v>482.45235129999998</v>
      </c>
      <c r="T54">
        <v>434.05926890000001</v>
      </c>
      <c r="U54">
        <v>418.92809779999999</v>
      </c>
      <c r="V54">
        <v>414.62607070000001</v>
      </c>
      <c r="W54">
        <v>396.22398199999998</v>
      </c>
      <c r="X54">
        <v>374.73568</v>
      </c>
      <c r="Y54">
        <v>407.3562574</v>
      </c>
      <c r="Z54">
        <v>410.5740424</v>
      </c>
      <c r="AA54">
        <v>403.11264670000003</v>
      </c>
      <c r="AB54">
        <v>389.56494040000001</v>
      </c>
      <c r="AC54">
        <v>372.9335355</v>
      </c>
      <c r="AD54">
        <v>355.70704719999998</v>
      </c>
      <c r="AE54">
        <v>323.6809174</v>
      </c>
      <c r="AF54">
        <v>303.67576839999998</v>
      </c>
      <c r="AG54">
        <v>288.0691132</v>
      </c>
      <c r="AH54">
        <v>260.46615250000002</v>
      </c>
      <c r="AI54">
        <v>256.98931709999999</v>
      </c>
      <c r="AJ54">
        <v>249.23850289999999</v>
      </c>
      <c r="AK54">
        <v>240.57291979999999</v>
      </c>
      <c r="AL54">
        <v>232.00745119999999</v>
      </c>
      <c r="AM54">
        <v>223.65917830000001</v>
      </c>
      <c r="AN54">
        <v>213.53689589999999</v>
      </c>
      <c r="AO54" s="100">
        <v>205.15616850000001</v>
      </c>
      <c r="AP54" s="100">
        <v>197.95045210000001</v>
      </c>
      <c r="AQ54" s="100">
        <v>191.4497599</v>
      </c>
      <c r="AR54" s="100">
        <v>185.3754792</v>
      </c>
      <c r="AS54" s="100">
        <v>178.6729311</v>
      </c>
      <c r="AT54">
        <v>172.72942639999999</v>
      </c>
      <c r="AU54">
        <v>167.25952559999999</v>
      </c>
      <c r="AV54">
        <v>162.15924419999999</v>
      </c>
      <c r="AW54">
        <v>157.3944631</v>
      </c>
    </row>
    <row r="55" spans="2:49" x14ac:dyDescent="0.25">
      <c r="B55" t="s">
        <v>384</v>
      </c>
      <c r="C55">
        <v>413.74764240035898</v>
      </c>
      <c r="D55">
        <v>420.39049462956399</v>
      </c>
      <c r="E55">
        <v>426.96126850000002</v>
      </c>
      <c r="F55">
        <v>440.87526609999998</v>
      </c>
      <c r="G55">
        <v>423.51691360000001</v>
      </c>
      <c r="H55">
        <v>466.51622129999998</v>
      </c>
      <c r="I55">
        <v>460.3951854</v>
      </c>
      <c r="J55">
        <v>443.73121250000003</v>
      </c>
      <c r="K55">
        <v>378.11847340000003</v>
      </c>
      <c r="L55">
        <v>360.29030130000001</v>
      </c>
      <c r="M55">
        <v>358.42494629999999</v>
      </c>
      <c r="N55">
        <v>323.43285109999999</v>
      </c>
      <c r="O55">
        <v>337.7923065</v>
      </c>
      <c r="P55">
        <v>348.59551950000002</v>
      </c>
      <c r="Q55">
        <v>342.86307240000002</v>
      </c>
      <c r="R55">
        <v>338.90592659999999</v>
      </c>
      <c r="S55">
        <v>260.49560889999998</v>
      </c>
      <c r="T55">
        <v>248.0577485</v>
      </c>
      <c r="U55">
        <v>218.5934455</v>
      </c>
      <c r="V55">
        <v>210.5682071</v>
      </c>
      <c r="W55">
        <v>199.74471320000001</v>
      </c>
      <c r="X55">
        <v>187.37040440000001</v>
      </c>
      <c r="Y55">
        <v>202.58792439999999</v>
      </c>
      <c r="Z55">
        <v>203.00785189999999</v>
      </c>
      <c r="AA55">
        <v>198.13615110000001</v>
      </c>
      <c r="AB55">
        <v>190.21594719999999</v>
      </c>
      <c r="AC55">
        <v>180.87143990000001</v>
      </c>
      <c r="AD55">
        <v>171.37178220000001</v>
      </c>
      <c r="AE55">
        <v>154.83837579999999</v>
      </c>
      <c r="AF55">
        <v>144.37938779999999</v>
      </c>
      <c r="AG55">
        <v>136.10712330000001</v>
      </c>
      <c r="AH55">
        <v>122.191923</v>
      </c>
      <c r="AI55">
        <v>119.95177459999999</v>
      </c>
      <c r="AJ55">
        <v>115.6056205</v>
      </c>
      <c r="AK55">
        <v>110.9101046</v>
      </c>
      <c r="AL55">
        <v>106.3103928</v>
      </c>
      <c r="AM55">
        <v>101.861457</v>
      </c>
      <c r="AN55" s="100">
        <v>96.453616190000005</v>
      </c>
      <c r="AO55" s="100">
        <v>91.917599730000006</v>
      </c>
      <c r="AP55" s="100">
        <v>87.995588760000004</v>
      </c>
      <c r="AQ55" s="100">
        <v>84.458704440000005</v>
      </c>
      <c r="AR55" s="100">
        <v>81.173569430000001</v>
      </c>
      <c r="AS55" s="100">
        <v>77.669656309999894</v>
      </c>
      <c r="AT55">
        <v>74.566448309999998</v>
      </c>
      <c r="AU55">
        <v>71.728437560000003</v>
      </c>
      <c r="AV55">
        <v>69.106893990000003</v>
      </c>
      <c r="AW55">
        <v>66.683233720000004</v>
      </c>
    </row>
    <row r="56" spans="2:49" x14ac:dyDescent="0.25">
      <c r="B56" t="s">
        <v>385</v>
      </c>
      <c r="C56">
        <v>137.915880800119</v>
      </c>
      <c r="D56">
        <v>140.13016487652101</v>
      </c>
      <c r="E56">
        <v>142.32042279999999</v>
      </c>
      <c r="F56">
        <v>147.9238545</v>
      </c>
      <c r="G56">
        <v>132.32656610000001</v>
      </c>
      <c r="H56">
        <v>146.5415442</v>
      </c>
      <c r="I56">
        <v>149.78958700000001</v>
      </c>
      <c r="J56">
        <v>139.71607660000001</v>
      </c>
      <c r="K56">
        <v>116.1769358</v>
      </c>
      <c r="L56">
        <v>106.8738512</v>
      </c>
      <c r="M56">
        <v>104.7875392</v>
      </c>
      <c r="N56">
        <v>88.599752480000006</v>
      </c>
      <c r="O56">
        <v>90.274663250000003</v>
      </c>
      <c r="P56">
        <v>100.0437077</v>
      </c>
      <c r="Q56">
        <v>93.864120619999994</v>
      </c>
      <c r="R56">
        <v>89.527731979999999</v>
      </c>
      <c r="S56">
        <v>60.446703499999998</v>
      </c>
      <c r="T56">
        <v>39.89352658</v>
      </c>
      <c r="U56">
        <v>27.106505370000001</v>
      </c>
      <c r="V56">
        <v>23.124904829999998</v>
      </c>
      <c r="W56">
        <v>21.198381999999999</v>
      </c>
      <c r="X56">
        <v>19.134253780000002</v>
      </c>
      <c r="Y56">
        <v>20.171000530000001</v>
      </c>
      <c r="Z56">
        <v>19.667915919999999</v>
      </c>
      <c r="AA56">
        <v>18.662156230000001</v>
      </c>
      <c r="AB56">
        <v>17.360927400000001</v>
      </c>
      <c r="AC56">
        <v>15.982976539999999</v>
      </c>
      <c r="AD56">
        <v>14.66475395</v>
      </c>
      <c r="AE56">
        <v>12.801130329999999</v>
      </c>
      <c r="AF56">
        <v>11.583492</v>
      </c>
      <c r="AG56">
        <v>10.58991138</v>
      </c>
      <c r="AH56">
        <v>9.1792900979999903</v>
      </c>
      <c r="AI56">
        <v>8.7861363919999995</v>
      </c>
      <c r="AJ56">
        <v>8.2067527929999997</v>
      </c>
      <c r="AK56">
        <v>7.6373169409999999</v>
      </c>
      <c r="AL56">
        <v>7.099357973</v>
      </c>
      <c r="AM56" s="100">
        <v>6.5960551110000001</v>
      </c>
      <c r="AN56" s="100">
        <v>5.9903541459999996</v>
      </c>
      <c r="AO56" s="100">
        <v>5.4770102459999999</v>
      </c>
      <c r="AP56" s="100">
        <v>5.0370257430000001</v>
      </c>
      <c r="AQ56" s="100">
        <v>4.6491305580000004</v>
      </c>
      <c r="AR56" s="100">
        <v>4.3011795780000002</v>
      </c>
      <c r="AS56">
        <v>3.9640970819999999</v>
      </c>
      <c r="AT56">
        <v>3.6723058599999998</v>
      </c>
      <c r="AU56">
        <v>3.4144486079999998</v>
      </c>
      <c r="AV56">
        <v>3.1856983489999999</v>
      </c>
      <c r="AW56">
        <v>2.9828560749999999</v>
      </c>
    </row>
    <row r="57" spans="2:49" x14ac:dyDescent="0.25">
      <c r="B57" t="s">
        <v>386</v>
      </c>
      <c r="C57">
        <v>34.478970200029899</v>
      </c>
      <c r="D57">
        <v>35.032541219130302</v>
      </c>
      <c r="E57">
        <v>35.580105699999997</v>
      </c>
      <c r="F57">
        <v>37.596841380000001</v>
      </c>
      <c r="G57">
        <v>28.0037384</v>
      </c>
      <c r="H57" s="100">
        <v>33.225702079999998</v>
      </c>
      <c r="I57">
        <v>36.65220635</v>
      </c>
      <c r="J57">
        <v>30.436195959999999</v>
      </c>
      <c r="K57">
        <v>22.99195989</v>
      </c>
      <c r="L57">
        <v>17.282277669999999</v>
      </c>
      <c r="M57">
        <v>16.316234919999999</v>
      </c>
      <c r="N57">
        <v>16.100925400000001</v>
      </c>
      <c r="O57">
        <v>14.608835300000001</v>
      </c>
      <c r="P57">
        <v>19.198439400000002</v>
      </c>
      <c r="Q57">
        <v>14.425712280000001</v>
      </c>
      <c r="R57">
        <v>10.57687112</v>
      </c>
      <c r="S57">
        <v>4.5849110560000002</v>
      </c>
      <c r="T57">
        <v>0.68759456730000001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2:49" x14ac:dyDescent="0.25">
      <c r="B58" t="s">
        <v>387</v>
      </c>
      <c r="C58" s="100">
        <v>1.1492990066676601</v>
      </c>
      <c r="D58" s="100">
        <v>1.1677513739710099</v>
      </c>
      <c r="E58" s="100">
        <v>2.178956575</v>
      </c>
      <c r="F58" s="100">
        <v>3.5429708999999998</v>
      </c>
      <c r="G58" s="100">
        <v>5.6979115379999996</v>
      </c>
      <c r="H58" s="100">
        <v>9.0852640470000008</v>
      </c>
      <c r="I58">
        <v>12.395381130000001</v>
      </c>
      <c r="J58">
        <v>16.7161027</v>
      </c>
      <c r="K58" s="100">
        <v>19.822617739999998</v>
      </c>
      <c r="L58" s="100">
        <v>25.156925399999999</v>
      </c>
      <c r="M58">
        <v>33.265101299999998</v>
      </c>
      <c r="N58">
        <v>40.521461250000002</v>
      </c>
      <c r="O58">
        <v>55.240246579999997</v>
      </c>
      <c r="P58">
        <v>74.620737070000004</v>
      </c>
      <c r="Q58">
        <v>98.349272360000001</v>
      </c>
      <c r="R58">
        <v>127.05213310000001</v>
      </c>
      <c r="S58">
        <v>134.6526169</v>
      </c>
      <c r="T58">
        <v>149.90806549999999</v>
      </c>
      <c r="U58">
        <v>184.3325902</v>
      </c>
      <c r="V58">
        <v>230.215622</v>
      </c>
      <c r="W58">
        <v>273.07484570000003</v>
      </c>
      <c r="X58">
        <v>317.28456829999999</v>
      </c>
      <c r="Y58">
        <v>417.85918900000001</v>
      </c>
      <c r="Z58">
        <v>503.95469129999998</v>
      </c>
      <c r="AA58">
        <v>584.67598339999995</v>
      </c>
      <c r="AB58">
        <v>659.58447860000001</v>
      </c>
      <c r="AC58">
        <v>728.34484659999998</v>
      </c>
      <c r="AD58">
        <v>792.27298180000003</v>
      </c>
      <c r="AE58">
        <v>813.77289240000005</v>
      </c>
      <c r="AF58">
        <v>853.14017279999996</v>
      </c>
      <c r="AG58">
        <v>896.5574484</v>
      </c>
      <c r="AH58">
        <v>891.47625979999998</v>
      </c>
      <c r="AI58">
        <v>959.51444200000003</v>
      </c>
      <c r="AJ58">
        <v>1009.504106</v>
      </c>
      <c r="AK58">
        <v>1051.1006110000001</v>
      </c>
      <c r="AL58">
        <v>1088.1115970000001</v>
      </c>
      <c r="AM58">
        <v>1121.0665180000001</v>
      </c>
      <c r="AN58">
        <v>1141.4733450000001</v>
      </c>
      <c r="AO58">
        <v>1165.6924220000001</v>
      </c>
      <c r="AP58">
        <v>1191.8567539999999</v>
      </c>
      <c r="AQ58">
        <v>1218.1986770000001</v>
      </c>
      <c r="AR58">
        <v>1243.5923720000001</v>
      </c>
      <c r="AS58">
        <v>1261.2188200000001</v>
      </c>
      <c r="AT58">
        <v>1280.4396879999999</v>
      </c>
      <c r="AU58">
        <v>1299.8819109999999</v>
      </c>
      <c r="AV58">
        <v>1319.195156</v>
      </c>
      <c r="AW58">
        <v>1338.501205</v>
      </c>
    </row>
    <row r="59" spans="2:49" x14ac:dyDescent="0.25">
      <c r="B59" t="s">
        <v>388</v>
      </c>
      <c r="C59" s="100">
        <v>3.4228836395600501E-3</v>
      </c>
      <c r="D59" s="100">
        <v>3.4778391435562701E-3</v>
      </c>
      <c r="E59" s="100">
        <v>6.4894468400000004E-3</v>
      </c>
      <c r="F59" s="100">
        <v>1.5180153300000001E-2</v>
      </c>
      <c r="G59" s="100">
        <v>3.26665966E-2</v>
      </c>
      <c r="H59" s="100">
        <v>5.4387017099999997E-2</v>
      </c>
      <c r="I59" s="100">
        <v>7.6275757599999897E-2</v>
      </c>
      <c r="J59" s="100">
        <v>0.11922143339999999</v>
      </c>
      <c r="K59" s="100">
        <v>0.16288882599999999</v>
      </c>
      <c r="L59" s="100">
        <v>0.24041757920000001</v>
      </c>
      <c r="M59">
        <v>0.38632614580000002</v>
      </c>
      <c r="N59">
        <v>0.57233826200000004</v>
      </c>
      <c r="O59">
        <v>0.89082407139999997</v>
      </c>
      <c r="P59">
        <v>0.74060797099999998</v>
      </c>
      <c r="Q59">
        <v>1.151646221</v>
      </c>
      <c r="R59">
        <v>1.7206882809999999</v>
      </c>
      <c r="S59">
        <v>2.15682273</v>
      </c>
      <c r="T59">
        <v>2.660339681</v>
      </c>
      <c r="U59">
        <v>5.3609404620000003</v>
      </c>
      <c r="V59">
        <v>8.3064245579999998</v>
      </c>
      <c r="W59">
        <v>10.348768919999999</v>
      </c>
      <c r="X59">
        <v>12.63732506</v>
      </c>
      <c r="Y59">
        <v>17.160683429999999</v>
      </c>
      <c r="Z59">
        <v>21.61473544</v>
      </c>
      <c r="AA59">
        <v>26.20267553</v>
      </c>
      <c r="AB59">
        <v>30.847177139999999</v>
      </c>
      <c r="AC59">
        <v>35.489657270000002</v>
      </c>
      <c r="AD59">
        <v>40.122492540000003</v>
      </c>
      <c r="AE59">
        <v>42.945989140000002</v>
      </c>
      <c r="AF59">
        <v>46.638452540000003</v>
      </c>
      <c r="AG59">
        <v>50.664983329999998</v>
      </c>
      <c r="AH59">
        <v>52.293929900000002</v>
      </c>
      <c r="AI59">
        <v>57.823368879999997</v>
      </c>
      <c r="AJ59">
        <v>62.696833359999999</v>
      </c>
      <c r="AK59">
        <v>67.312454090000003</v>
      </c>
      <c r="AL59">
        <v>71.830991049999994</v>
      </c>
      <c r="AM59">
        <v>76.254731640000003</v>
      </c>
      <c r="AN59">
        <v>80.824007949999995</v>
      </c>
      <c r="AO59">
        <v>85.792425929999894</v>
      </c>
      <c r="AP59">
        <v>91.081897720000001</v>
      </c>
      <c r="AQ59">
        <v>96.600997829999997</v>
      </c>
      <c r="AR59">
        <v>102.27264479999999</v>
      </c>
      <c r="AS59">
        <v>107.5627944</v>
      </c>
      <c r="AT59">
        <v>113.151295</v>
      </c>
      <c r="AU59">
        <v>118.95578159999999</v>
      </c>
      <c r="AV59">
        <v>124.9566768</v>
      </c>
      <c r="AW59">
        <v>131.17711130000001</v>
      </c>
    </row>
    <row r="60" spans="2:49" x14ac:dyDescent="0.25">
      <c r="B60" t="s">
        <v>389</v>
      </c>
      <c r="C60" s="100">
        <v>7.8463024968376607E-3</v>
      </c>
      <c r="D60" s="100">
        <v>7.9722774213828399E-3</v>
      </c>
      <c r="E60" s="100">
        <v>1.4875808900000001E-2</v>
      </c>
      <c r="F60" s="100">
        <v>2.7370106500000001E-2</v>
      </c>
      <c r="G60" s="100">
        <v>4.9663867E-2</v>
      </c>
      <c r="H60" s="100">
        <v>8.0757520799999996E-2</v>
      </c>
      <c r="I60" s="100">
        <v>0.1115936973</v>
      </c>
      <c r="J60" s="100">
        <v>0.16161719029999999</v>
      </c>
      <c r="K60" s="100">
        <v>0.206090264</v>
      </c>
      <c r="L60" s="100">
        <v>0.284153761</v>
      </c>
      <c r="M60">
        <v>0.4213432876</v>
      </c>
      <c r="N60">
        <v>0.58047307820000005</v>
      </c>
      <c r="O60">
        <v>0.86374222099999998</v>
      </c>
      <c r="P60">
        <v>0.86123468759999999</v>
      </c>
      <c r="Q60">
        <v>1.251994541</v>
      </c>
      <c r="R60">
        <v>1.7714315460000001</v>
      </c>
      <c r="S60">
        <v>2.0958955920000002</v>
      </c>
      <c r="T60">
        <v>2.5018670489999999</v>
      </c>
      <c r="U60">
        <v>4.3985229539999997</v>
      </c>
      <c r="V60">
        <v>6.47176858</v>
      </c>
      <c r="W60">
        <v>7.971567716</v>
      </c>
      <c r="X60">
        <v>9.6234626900000002</v>
      </c>
      <c r="Y60">
        <v>12.976555250000001</v>
      </c>
      <c r="Z60">
        <v>16.183058599999999</v>
      </c>
      <c r="AA60">
        <v>19.422222189999999</v>
      </c>
      <c r="AB60">
        <v>22.643147710000001</v>
      </c>
      <c r="AC60">
        <v>25.807181889999999</v>
      </c>
      <c r="AD60">
        <v>28.918391740000001</v>
      </c>
      <c r="AE60">
        <v>30.659551690000001</v>
      </c>
      <c r="AF60">
        <v>33.023297210000003</v>
      </c>
      <c r="AG60">
        <v>35.595886350000001</v>
      </c>
      <c r="AH60">
        <v>36.416446049999998</v>
      </c>
      <c r="AI60">
        <v>40.007715189999999</v>
      </c>
      <c r="AJ60">
        <v>43.064461680000001</v>
      </c>
      <c r="AK60">
        <v>45.889025230000001</v>
      </c>
      <c r="AL60">
        <v>48.602040590000001</v>
      </c>
      <c r="AM60">
        <v>51.208406220000001</v>
      </c>
      <c r="AN60">
        <v>53.722090700000003</v>
      </c>
      <c r="AO60">
        <v>56.451277470000001</v>
      </c>
      <c r="AP60">
        <v>59.332212980000001</v>
      </c>
      <c r="AQ60">
        <v>62.294534130000002</v>
      </c>
      <c r="AR60">
        <v>65.282437630000004</v>
      </c>
      <c r="AS60">
        <v>67.945578339999997</v>
      </c>
      <c r="AT60">
        <v>70.730360849999997</v>
      </c>
      <c r="AU60">
        <v>73.574741059999994</v>
      </c>
      <c r="AV60">
        <v>76.460196699999997</v>
      </c>
      <c r="AW60">
        <v>79.394218069999994</v>
      </c>
    </row>
    <row r="61" spans="2:49" x14ac:dyDescent="0.25">
      <c r="B61" t="s">
        <v>390</v>
      </c>
      <c r="C61" s="100">
        <v>3.2122446463563603E-2</v>
      </c>
      <c r="D61" s="100">
        <v>3.2638182731835802E-2</v>
      </c>
      <c r="E61" s="100">
        <v>6.0900962699999998E-2</v>
      </c>
      <c r="F61" s="100">
        <v>0.1003676096</v>
      </c>
      <c r="G61" s="100">
        <v>0.163756499</v>
      </c>
      <c r="H61" s="100">
        <v>0.26175193949999997</v>
      </c>
      <c r="I61" s="100">
        <v>0.35769666410000001</v>
      </c>
      <c r="J61" s="100">
        <v>0.48689943200000002</v>
      </c>
      <c r="K61" s="100">
        <v>0.58246038769999997</v>
      </c>
      <c r="L61" s="100">
        <v>0.74747804829999998</v>
      </c>
      <c r="M61">
        <v>1.004666388</v>
      </c>
      <c r="N61">
        <v>1.2469487669999999</v>
      </c>
      <c r="O61">
        <v>1.723867169</v>
      </c>
      <c r="P61">
        <v>2.223819341</v>
      </c>
      <c r="Q61">
        <v>2.9725298320000002</v>
      </c>
      <c r="R61">
        <v>3.8932632429999998</v>
      </c>
      <c r="S61">
        <v>4.1989579629999998</v>
      </c>
      <c r="T61">
        <v>4.7287633600000003</v>
      </c>
      <c r="U61">
        <v>6.1867089240000004</v>
      </c>
      <c r="V61">
        <v>7.9436313869999999</v>
      </c>
      <c r="W61">
        <v>9.4789005470000003</v>
      </c>
      <c r="X61">
        <v>11.07776893</v>
      </c>
      <c r="Y61">
        <v>14.639613969999999</v>
      </c>
      <c r="Z61" s="100">
        <v>17.738631510000001</v>
      </c>
      <c r="AA61">
        <v>20.671294979999999</v>
      </c>
      <c r="AB61">
        <v>23.41237198</v>
      </c>
      <c r="AC61">
        <v>25.942603649999999</v>
      </c>
      <c r="AD61">
        <v>28.301048779999999</v>
      </c>
      <c r="AE61">
        <v>29.145632630000001</v>
      </c>
      <c r="AF61">
        <v>30.611690320000001</v>
      </c>
      <c r="AG61">
        <v>32.212605179999997</v>
      </c>
      <c r="AH61">
        <v>32.06221936</v>
      </c>
      <c r="AI61">
        <v>34.521758939999998</v>
      </c>
      <c r="AJ61">
        <v>36.320748190000003</v>
      </c>
      <c r="AK61">
        <v>37.800319010000003</v>
      </c>
      <c r="AL61">
        <v>39.09430828</v>
      </c>
      <c r="AM61">
        <v>40.219447799999998</v>
      </c>
      <c r="AN61">
        <v>40.834218249999999</v>
      </c>
      <c r="AO61">
        <v>41.540506710000002</v>
      </c>
      <c r="AP61">
        <v>42.266151960000002</v>
      </c>
      <c r="AQ61">
        <v>42.941771150000001</v>
      </c>
      <c r="AR61">
        <v>43.5219782</v>
      </c>
      <c r="AS61">
        <v>43.76015409</v>
      </c>
      <c r="AT61">
        <v>43.98790511</v>
      </c>
      <c r="AU61">
        <v>44.150082009999998</v>
      </c>
      <c r="AV61">
        <v>44.22891791</v>
      </c>
      <c r="AW61">
        <v>44.222296120000003</v>
      </c>
    </row>
    <row r="62" spans="2:49" x14ac:dyDescent="0.25">
      <c r="B62" t="s">
        <v>391</v>
      </c>
      <c r="C62" s="100">
        <v>0.75461419315223899</v>
      </c>
      <c r="D62" s="100">
        <v>0.76672976811017601</v>
      </c>
      <c r="E62" s="100">
        <v>1.4306734350000001</v>
      </c>
      <c r="F62" s="100">
        <v>2.3262669310000001</v>
      </c>
      <c r="G62" s="100">
        <v>3.741112217</v>
      </c>
      <c r="H62" s="100">
        <v>5.965139798</v>
      </c>
      <c r="I62">
        <v>8.1384470019999995</v>
      </c>
      <c r="J62">
        <v>10.97504848</v>
      </c>
      <c r="K62" s="100">
        <v>12.99576371</v>
      </c>
      <c r="L62" s="100">
        <v>16.475670969999999</v>
      </c>
      <c r="M62">
        <v>21.750528670000001</v>
      </c>
      <c r="N62">
        <v>26.44217579</v>
      </c>
      <c r="O62">
        <v>35.988861010000001</v>
      </c>
      <c r="P62">
        <v>48.856170480000003</v>
      </c>
      <c r="Q62">
        <v>64.301189010000002</v>
      </c>
      <c r="R62">
        <v>82.946108359999997</v>
      </c>
      <c r="S62">
        <v>87.733493280000005</v>
      </c>
      <c r="T62">
        <v>97.536475490000001</v>
      </c>
      <c r="U62">
        <v>118.8095313</v>
      </c>
      <c r="V62">
        <v>147.49464</v>
      </c>
      <c r="W62">
        <v>174.67760190000001</v>
      </c>
      <c r="X62">
        <v>202.61458440000001</v>
      </c>
      <c r="Y62">
        <v>266.55042209999999</v>
      </c>
      <c r="Z62">
        <v>320.95424379999997</v>
      </c>
      <c r="AA62">
        <v>371.72856180000002</v>
      </c>
      <c r="AB62">
        <v>418.62615670000002</v>
      </c>
      <c r="AC62">
        <v>461.45779820000001</v>
      </c>
      <c r="AD62">
        <v>501.09745679999997</v>
      </c>
      <c r="AE62">
        <v>513.70649040000001</v>
      </c>
      <c r="AF62">
        <v>537.63453730000003</v>
      </c>
      <c r="AG62">
        <v>564.04847859999995</v>
      </c>
      <c r="AH62">
        <v>559.75199999999995</v>
      </c>
      <c r="AI62">
        <v>601.5882623</v>
      </c>
      <c r="AJ62">
        <v>631.85889310000005</v>
      </c>
      <c r="AK62">
        <v>656.72283670000002</v>
      </c>
      <c r="AL62">
        <v>678.60682550000001</v>
      </c>
      <c r="AM62">
        <v>697.85988399999997</v>
      </c>
      <c r="AN62">
        <v>708.72223510000003</v>
      </c>
      <c r="AO62">
        <v>721.87479710000002</v>
      </c>
      <c r="AP62">
        <v>736.12748480000005</v>
      </c>
      <c r="AQ62">
        <v>750.36368519999996</v>
      </c>
      <c r="AR62">
        <v>763.88339610000003</v>
      </c>
      <c r="AS62">
        <v>772.48312439999995</v>
      </c>
      <c r="AT62">
        <v>781.96630760000005</v>
      </c>
      <c r="AU62">
        <v>791.47265140000002</v>
      </c>
      <c r="AV62">
        <v>800.78256239999996</v>
      </c>
      <c r="AW62">
        <v>809.96432530000004</v>
      </c>
    </row>
    <row r="63" spans="2:49" x14ac:dyDescent="0.25">
      <c r="B63" t="s">
        <v>392</v>
      </c>
      <c r="C63" s="100">
        <v>0.29742225840361802</v>
      </c>
      <c r="D63" s="100">
        <v>0.302197468966243</v>
      </c>
      <c r="E63" s="100">
        <v>0.56388301190000001</v>
      </c>
      <c r="F63" s="100">
        <v>0.9143694242</v>
      </c>
      <c r="G63" s="100">
        <v>1.466026356</v>
      </c>
      <c r="H63" s="100">
        <v>2.336308195</v>
      </c>
      <c r="I63" s="100">
        <v>3.18638311</v>
      </c>
      <c r="J63" s="100">
        <v>4.2881107199999997</v>
      </c>
      <c r="K63" s="100">
        <v>5.065857791</v>
      </c>
      <c r="L63" s="100">
        <v>6.4039535069999998</v>
      </c>
      <c r="M63">
        <v>8.4168123910000006</v>
      </c>
      <c r="N63">
        <v>10.176556229999999</v>
      </c>
      <c r="O63">
        <v>13.789935979999999</v>
      </c>
      <c r="P63">
        <v>18.974950069999998</v>
      </c>
      <c r="Q63">
        <v>24.877474939999999</v>
      </c>
      <c r="R63">
        <v>31.963274970000001</v>
      </c>
      <c r="S63">
        <v>33.625100070000002</v>
      </c>
      <c r="T63">
        <v>37.239664230000002</v>
      </c>
      <c r="U63">
        <v>44.215896499999999</v>
      </c>
      <c r="V63">
        <v>54.010943660000002</v>
      </c>
      <c r="W63">
        <v>63.694987230000002</v>
      </c>
      <c r="X63">
        <v>73.549200290000002</v>
      </c>
      <c r="Y63">
        <v>96.477776329999998</v>
      </c>
      <c r="Z63">
        <v>115.6737615</v>
      </c>
      <c r="AA63">
        <v>133.36827450000001</v>
      </c>
      <c r="AB63">
        <v>149.50572539999999</v>
      </c>
      <c r="AC63">
        <v>164.04344939999999</v>
      </c>
      <c r="AD63">
        <v>177.3320319</v>
      </c>
      <c r="AE63">
        <v>180.88245259999999</v>
      </c>
      <c r="AF63">
        <v>188.46462149999999</v>
      </c>
      <c r="AG63">
        <v>196.86647239999999</v>
      </c>
      <c r="AH63">
        <v>194.38069809999999</v>
      </c>
      <c r="AI63">
        <v>208.12281899999999</v>
      </c>
      <c r="AJ63">
        <v>217.6512429</v>
      </c>
      <c r="AK63">
        <v>225.19381580000001</v>
      </c>
      <c r="AL63">
        <v>231.6272376</v>
      </c>
      <c r="AM63">
        <v>237.0891962</v>
      </c>
      <c r="AN63">
        <v>239.2292453</v>
      </c>
      <c r="AO63">
        <v>242.10724680000001</v>
      </c>
      <c r="AP63">
        <v>245.2988014</v>
      </c>
      <c r="AQ63">
        <v>248.41554669999999</v>
      </c>
      <c r="AR63">
        <v>251.2252862</v>
      </c>
      <c r="AS63">
        <v>252.339563</v>
      </c>
      <c r="AT63">
        <v>253.7130263</v>
      </c>
      <c r="AU63">
        <v>255.054464</v>
      </c>
      <c r="AV63">
        <v>256.29356089999999</v>
      </c>
      <c r="AW63">
        <v>257.45363379999998</v>
      </c>
    </row>
    <row r="64" spans="2:49" x14ac:dyDescent="0.25">
      <c r="B64" t="s">
        <v>393</v>
      </c>
      <c r="C64" s="100">
        <v>4.0548006191711396E-3</v>
      </c>
      <c r="D64">
        <v>4.1199017546743504E-3</v>
      </c>
      <c r="E64">
        <v>7.6874985700000004E-3</v>
      </c>
      <c r="F64">
        <v>8.97787928E-3</v>
      </c>
      <c r="G64">
        <v>8.2125532500000008E-3</v>
      </c>
      <c r="H64" s="100">
        <v>1.1368952200000001E-2</v>
      </c>
      <c r="I64">
        <v>1.39576606E-2</v>
      </c>
      <c r="J64">
        <v>6.6129627599999996E-3</v>
      </c>
      <c r="K64">
        <v>1.97945676E-2</v>
      </c>
      <c r="L64">
        <v>2.5096422600000001E-2</v>
      </c>
      <c r="M64">
        <v>3.3135142399999998E-2</v>
      </c>
      <c r="N64">
        <v>4.0290069800000002E-2</v>
      </c>
      <c r="O64" s="100">
        <v>5.4846671899999998E-2</v>
      </c>
      <c r="P64">
        <v>7.4421091699999997E-2</v>
      </c>
      <c r="Q64" s="100">
        <v>9.7958189299999998E-2</v>
      </c>
      <c r="R64" s="100">
        <v>0.1263792906</v>
      </c>
      <c r="S64" s="100">
        <v>0.1337035117</v>
      </c>
      <c r="T64">
        <v>0.14867075730000001</v>
      </c>
      <c r="U64">
        <v>0.18142918180000001</v>
      </c>
      <c r="V64">
        <v>0.2256077179</v>
      </c>
      <c r="W64">
        <v>0.26731954000000002</v>
      </c>
      <c r="X64">
        <v>0.31024625309999998</v>
      </c>
      <c r="Y64">
        <v>0.40829817390000001</v>
      </c>
      <c r="Z64">
        <v>0.49191447269999999</v>
      </c>
      <c r="AA64">
        <v>0.57009529400000003</v>
      </c>
      <c r="AB64">
        <v>0.64245064240000005</v>
      </c>
      <c r="AC64">
        <v>0.70868208129999999</v>
      </c>
      <c r="AD64">
        <v>0.77011149440000004</v>
      </c>
      <c r="AE64">
        <v>0.79014733719999997</v>
      </c>
      <c r="AF64">
        <v>0.82758765479999996</v>
      </c>
      <c r="AG64">
        <v>0.86892000800000002</v>
      </c>
      <c r="AH64">
        <v>0.86310834250000001</v>
      </c>
      <c r="AI64">
        <v>0.92828595589999996</v>
      </c>
      <c r="AJ64">
        <v>0.97582574440000003</v>
      </c>
      <c r="AK64">
        <v>1.0151578429999999</v>
      </c>
      <c r="AL64">
        <v>1.050000255</v>
      </c>
      <c r="AM64">
        <v>1.0808811540000001</v>
      </c>
      <c r="AN64">
        <v>1.099297481</v>
      </c>
      <c r="AO64">
        <v>1.121383918</v>
      </c>
      <c r="AP64">
        <v>1.1453250180000001</v>
      </c>
      <c r="AQ64">
        <v>1.1694108780000001</v>
      </c>
      <c r="AR64">
        <v>1.192562074</v>
      </c>
      <c r="AS64">
        <v>1.2082369690000001</v>
      </c>
      <c r="AT64">
        <v>1.2254473539999999</v>
      </c>
      <c r="AU64">
        <v>1.2428710890000001</v>
      </c>
      <c r="AV64">
        <v>1.260174106</v>
      </c>
      <c r="AW64">
        <v>1.2774742690000001</v>
      </c>
    </row>
    <row r="65" spans="2:49" x14ac:dyDescent="0.25">
      <c r="B65" t="s">
        <v>394</v>
      </c>
      <c r="C65" s="100">
        <v>4.9816121892674002E-2</v>
      </c>
      <c r="D65" s="100">
        <v>5.0615935843142099E-2</v>
      </c>
      <c r="E65" s="100">
        <v>9.4446410999999994E-2</v>
      </c>
      <c r="F65" s="100">
        <v>0.1504387958</v>
      </c>
      <c r="G65" s="100">
        <v>0.23647344840000001</v>
      </c>
      <c r="H65" s="100">
        <v>0.37555062560000002</v>
      </c>
      <c r="I65" s="100">
        <v>0.51102723839999997</v>
      </c>
      <c r="J65" s="100">
        <v>0.67859248829999996</v>
      </c>
      <c r="K65" s="100">
        <v>0.78976218819999999</v>
      </c>
      <c r="L65" s="100">
        <v>0.98015511089999996</v>
      </c>
      <c r="M65" s="100">
        <v>1.2522892750000001</v>
      </c>
      <c r="N65" s="100">
        <v>1.4626790569999999</v>
      </c>
      <c r="O65" s="100">
        <v>1.9281694540000001</v>
      </c>
      <c r="P65" s="100">
        <v>2.889533422</v>
      </c>
      <c r="Q65" s="100">
        <v>3.6964796230000001</v>
      </c>
      <c r="R65" s="100">
        <v>4.6309873939999999</v>
      </c>
      <c r="S65" s="100">
        <v>4.7086441629999998</v>
      </c>
      <c r="T65" s="100">
        <v>5.0922850339999997</v>
      </c>
      <c r="U65" s="100">
        <v>5.1795608949999998</v>
      </c>
      <c r="V65" s="100">
        <v>5.762606173</v>
      </c>
      <c r="W65" s="100">
        <v>6.635699485</v>
      </c>
      <c r="X65" s="100">
        <v>7.4719807039999999</v>
      </c>
      <c r="Y65" s="100">
        <v>9.6458395960000001</v>
      </c>
      <c r="Z65" s="100">
        <v>11.29834584</v>
      </c>
      <c r="AA65" s="100">
        <v>12.712859249999999</v>
      </c>
      <c r="AB65" s="100">
        <v>13.90744911</v>
      </c>
      <c r="AC65" s="100">
        <v>14.895473539999999</v>
      </c>
      <c r="AD65" s="100">
        <v>15.73144843</v>
      </c>
      <c r="AE65" s="100">
        <v>15.642628670000001</v>
      </c>
      <c r="AF65" s="100">
        <v>15.939986279999999</v>
      </c>
      <c r="AG65" s="100">
        <v>16.300102590000002</v>
      </c>
      <c r="AH65" s="100">
        <v>15.707858030000001</v>
      </c>
      <c r="AI65" s="100">
        <v>16.522231720000001</v>
      </c>
      <c r="AJ65" s="100">
        <v>16.936101279999999</v>
      </c>
      <c r="AK65" s="100">
        <v>17.167003050000002</v>
      </c>
      <c r="AL65" s="100">
        <v>17.3001936</v>
      </c>
      <c r="AM65" s="100">
        <v>17.35397146</v>
      </c>
      <c r="AN65" s="100">
        <v>17.042250589999998</v>
      </c>
      <c r="AO65" s="100">
        <v>16.804784349999998</v>
      </c>
      <c r="AP65" s="100">
        <v>16.604879780000001</v>
      </c>
      <c r="AQ65" s="100">
        <v>16.41273142</v>
      </c>
      <c r="AR65" s="100">
        <v>16.21406734</v>
      </c>
      <c r="AS65" s="100">
        <v>15.91936825</v>
      </c>
      <c r="AT65" s="100">
        <v>15.665345289999999</v>
      </c>
      <c r="AU65" s="100">
        <v>15.431319289999999</v>
      </c>
      <c r="AV65" s="100">
        <v>15.213067000000001</v>
      </c>
      <c r="AW65">
        <v>15.012146359999999</v>
      </c>
    </row>
    <row r="66" spans="2:49" x14ac:dyDescent="0.25">
      <c r="B66" t="s">
        <v>395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396</v>
      </c>
      <c r="C67">
        <v>5.2121797950038999</v>
      </c>
      <c r="D67">
        <v>5.29586302754001</v>
      </c>
      <c r="E67">
        <v>5.3808898210000002</v>
      </c>
      <c r="F67">
        <v>5.4246309070000001</v>
      </c>
      <c r="G67">
        <v>4.4747714170000004</v>
      </c>
      <c r="H67">
        <v>3.8833771430000001</v>
      </c>
      <c r="I67">
        <v>3.7533491400000001</v>
      </c>
      <c r="J67">
        <v>3.5755401760000001</v>
      </c>
      <c r="K67">
        <v>3.441443392</v>
      </c>
      <c r="L67">
        <v>3.6797197549999998</v>
      </c>
      <c r="M67">
        <v>3.7741392330000001</v>
      </c>
      <c r="N67">
        <v>3.8362874859999998</v>
      </c>
      <c r="O67">
        <v>2.8895562300000002</v>
      </c>
      <c r="P67">
        <v>2.3750293500000002</v>
      </c>
      <c r="Q67">
        <v>2.059557324</v>
      </c>
      <c r="R67">
        <v>1.862814032</v>
      </c>
      <c r="S67">
        <v>1.7222626590000001</v>
      </c>
      <c r="T67">
        <v>1.687696216</v>
      </c>
      <c r="U67">
        <v>1.6745107770000001</v>
      </c>
      <c r="V67">
        <v>1.6637215869999999</v>
      </c>
      <c r="W67">
        <v>1.6396746250000001</v>
      </c>
      <c r="X67">
        <v>1.604623015</v>
      </c>
      <c r="Y67">
        <v>1.6143854799999999</v>
      </c>
      <c r="Z67">
        <v>1.634222777</v>
      </c>
      <c r="AA67">
        <v>1.65627759</v>
      </c>
      <c r="AB67">
        <v>1.6787213139999999</v>
      </c>
      <c r="AC67">
        <v>1.7019788730000001</v>
      </c>
      <c r="AD67">
        <v>1.7173858420000001</v>
      </c>
      <c r="AE67">
        <v>1.7334537169999999</v>
      </c>
      <c r="AF67">
        <v>1.751249788</v>
      </c>
      <c r="AG67">
        <v>1.7703555259999999</v>
      </c>
      <c r="AH67">
        <v>1.7904767239999999</v>
      </c>
      <c r="AI67">
        <v>1.8131200789999999</v>
      </c>
      <c r="AJ67">
        <v>1.836828474</v>
      </c>
      <c r="AK67">
        <v>1.862175033</v>
      </c>
      <c r="AL67">
        <v>1.888966409</v>
      </c>
      <c r="AM67">
        <v>1.916815677</v>
      </c>
      <c r="AN67">
        <v>1.921797091</v>
      </c>
      <c r="AO67">
        <v>1.9221776779999999</v>
      </c>
      <c r="AP67">
        <v>1.9203814910000001</v>
      </c>
      <c r="AQ67">
        <v>1.9170420420000001</v>
      </c>
      <c r="AR67">
        <v>1.91165623</v>
      </c>
      <c r="AS67">
        <v>1.920334038</v>
      </c>
      <c r="AT67">
        <v>1.9312273129999999</v>
      </c>
      <c r="AU67">
        <v>1.9421914650000001</v>
      </c>
      <c r="AV67">
        <v>1.953042411</v>
      </c>
      <c r="AW67">
        <v>1.964436785</v>
      </c>
    </row>
    <row r="68" spans="2:49" x14ac:dyDescent="0.25">
      <c r="B68" t="s">
        <v>397</v>
      </c>
      <c r="C68">
        <v>0.35839918454870201</v>
      </c>
      <c r="D68">
        <v>0.36415339938413299</v>
      </c>
      <c r="E68">
        <v>0.37</v>
      </c>
      <c r="F68">
        <v>0.36102328849999998</v>
      </c>
      <c r="G68">
        <v>0.35170678329999999</v>
      </c>
      <c r="H68">
        <v>0.3425602049</v>
      </c>
      <c r="I68">
        <v>0.3348839529</v>
      </c>
      <c r="J68">
        <v>0.32745689649999998</v>
      </c>
      <c r="K68">
        <v>0.31956851120000002</v>
      </c>
      <c r="L68">
        <v>0.3111030608</v>
      </c>
      <c r="M68">
        <v>0.30296141399999998</v>
      </c>
      <c r="N68" s="100">
        <v>0.29595938710000003</v>
      </c>
      <c r="O68" s="100">
        <v>0.29093485390000001</v>
      </c>
      <c r="P68" s="100">
        <v>0.28657616120000001</v>
      </c>
      <c r="Q68" s="100">
        <v>0.28170524470000002</v>
      </c>
      <c r="R68" s="100">
        <v>0.27441570739999999</v>
      </c>
      <c r="S68" s="100">
        <v>0.266347995</v>
      </c>
      <c r="T68" s="100">
        <v>0.25700278560000001</v>
      </c>
      <c r="U68" s="100">
        <v>0.24745265259999999</v>
      </c>
      <c r="V68" s="100">
        <v>0.23742916410000001</v>
      </c>
      <c r="W68" s="100">
        <v>0.22795408559999999</v>
      </c>
      <c r="X68" s="100">
        <v>0.2187153966</v>
      </c>
      <c r="Y68" s="100">
        <v>0.2104127059</v>
      </c>
      <c r="Z68" s="100">
        <v>0.20299385540000001</v>
      </c>
      <c r="AA68" s="100">
        <v>0.196268677</v>
      </c>
      <c r="AB68" s="100">
        <v>0.1901461921</v>
      </c>
      <c r="AC68" s="100">
        <v>0.18453008639999999</v>
      </c>
      <c r="AD68">
        <v>0.17934337049999999</v>
      </c>
      <c r="AE68">
        <v>0.17450718709999999</v>
      </c>
      <c r="AF68">
        <v>0.1699609255</v>
      </c>
      <c r="AG68">
        <v>0.16566052149999999</v>
      </c>
      <c r="AH68">
        <v>0.16157229300000001</v>
      </c>
      <c r="AI68">
        <v>0.15765925959999999</v>
      </c>
      <c r="AJ68">
        <v>0.15389663749999999</v>
      </c>
      <c r="AK68">
        <v>0.1502652693</v>
      </c>
      <c r="AL68">
        <v>0.14674697689999999</v>
      </c>
      <c r="AM68">
        <v>0.1433267372</v>
      </c>
      <c r="AN68">
        <v>0.13997565919999999</v>
      </c>
      <c r="AO68" s="100">
        <v>0.1366448193</v>
      </c>
      <c r="AP68" s="100">
        <v>0.13331247339999999</v>
      </c>
      <c r="AQ68" s="100">
        <v>0.12997488439999999</v>
      </c>
      <c r="AR68" s="100">
        <v>0.12663179499999999</v>
      </c>
      <c r="AS68" s="100">
        <v>0.1232887828</v>
      </c>
      <c r="AT68" s="100">
        <v>0.1199532244</v>
      </c>
      <c r="AU68" s="100">
        <v>0.11663051050000001</v>
      </c>
      <c r="AV68" s="100">
        <v>0.11332702729999999</v>
      </c>
      <c r="AW68" s="100">
        <v>0.11009052280000001</v>
      </c>
    </row>
    <row r="69" spans="2:49" x14ac:dyDescent="0.25">
      <c r="B69" t="s">
        <v>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399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400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401</v>
      </c>
      <c r="C72">
        <v>2.1503951072922098</v>
      </c>
      <c r="D72">
        <v>2.1849203963048001</v>
      </c>
      <c r="E72">
        <v>2.2200000000000002</v>
      </c>
      <c r="F72">
        <v>2.2876435380000002</v>
      </c>
      <c r="G72">
        <v>2.1892956749999999</v>
      </c>
      <c r="H72">
        <v>2.3224173810000002</v>
      </c>
      <c r="I72">
        <v>2.3967274779999999</v>
      </c>
      <c r="J72">
        <v>2.2705648510000001</v>
      </c>
      <c r="K72">
        <v>2.1864263770000001</v>
      </c>
      <c r="L72">
        <v>2.1278977069999998</v>
      </c>
      <c r="M72">
        <v>2.2731512559999998</v>
      </c>
      <c r="N72">
        <v>2.4192470880000001</v>
      </c>
      <c r="O72">
        <v>2.4969519720000002</v>
      </c>
      <c r="P72">
        <v>2.5009165069999999</v>
      </c>
      <c r="Q72">
        <v>2.3201065779999999</v>
      </c>
      <c r="R72">
        <v>2.314119738</v>
      </c>
      <c r="S72">
        <v>2.321345939</v>
      </c>
      <c r="T72">
        <v>2.3257145050000001</v>
      </c>
      <c r="U72">
        <v>2.3120330939999998</v>
      </c>
      <c r="V72">
        <v>2.2986189430000001</v>
      </c>
      <c r="W72">
        <v>2.2786191360000001</v>
      </c>
      <c r="X72">
        <v>2.2577023020000002</v>
      </c>
      <c r="Y72">
        <v>2.256318738</v>
      </c>
      <c r="Z72">
        <v>2.2711616160000001</v>
      </c>
      <c r="AA72">
        <v>2.2922896939999999</v>
      </c>
      <c r="AB72">
        <v>2.315425007</v>
      </c>
      <c r="AC72">
        <v>2.3391062470000001</v>
      </c>
      <c r="AD72">
        <v>2.360833156</v>
      </c>
      <c r="AE72">
        <v>2.387696016</v>
      </c>
      <c r="AF72">
        <v>2.4162469359999998</v>
      </c>
      <c r="AG72">
        <v>2.4459595840000001</v>
      </c>
      <c r="AH72">
        <v>2.479480884</v>
      </c>
      <c r="AI72">
        <v>2.511981032</v>
      </c>
      <c r="AJ72">
        <v>2.5467037810000002</v>
      </c>
      <c r="AK72">
        <v>2.5835801360000001</v>
      </c>
      <c r="AL72">
        <v>2.6224978769999998</v>
      </c>
      <c r="AM72">
        <v>2.6628228809999999</v>
      </c>
      <c r="AN72">
        <v>2.6971379799999999</v>
      </c>
      <c r="AO72">
        <v>2.7293821079999998</v>
      </c>
      <c r="AP72">
        <v>2.7612517369999998</v>
      </c>
      <c r="AQ72">
        <v>2.793052968</v>
      </c>
      <c r="AR72">
        <v>2.824394898</v>
      </c>
      <c r="AS72">
        <v>2.852685202</v>
      </c>
      <c r="AT72">
        <v>2.8794506719999999</v>
      </c>
      <c r="AU72">
        <v>2.905326225</v>
      </c>
      <c r="AV72">
        <v>2.9305952039999998</v>
      </c>
      <c r="AW72">
        <v>2.9558344559999998</v>
      </c>
    </row>
    <row r="73" spans="2:49" x14ac:dyDescent="0.25">
      <c r="B73" t="s">
        <v>402</v>
      </c>
      <c r="C73">
        <v>17.283948650263198</v>
      </c>
      <c r="D73">
        <v>17.561448036494799</v>
      </c>
      <c r="E73">
        <v>17.843402770000001</v>
      </c>
      <c r="F73">
        <v>18.089941629999998</v>
      </c>
      <c r="G73">
        <v>16.95633218</v>
      </c>
      <c r="H73">
        <v>15.99054432</v>
      </c>
      <c r="I73">
        <v>14.87309153</v>
      </c>
      <c r="J73">
        <v>14.78573029</v>
      </c>
      <c r="K73">
        <v>13.60861865</v>
      </c>
      <c r="L73">
        <v>13.27611003</v>
      </c>
      <c r="M73">
        <v>13.499045519999999</v>
      </c>
      <c r="N73">
        <v>14.04825707</v>
      </c>
      <c r="O73">
        <v>13.047796480000001</v>
      </c>
      <c r="P73">
        <v>11.75725658</v>
      </c>
      <c r="Q73">
        <v>10.42650858</v>
      </c>
      <c r="R73">
        <v>9.5937784429999997</v>
      </c>
      <c r="S73">
        <v>8.9744064029999997</v>
      </c>
      <c r="T73">
        <v>8.8171785870000008</v>
      </c>
      <c r="U73">
        <v>8.7164163200000004</v>
      </c>
      <c r="V73">
        <v>8.6224516569999903</v>
      </c>
      <c r="W73">
        <v>8.4790062640000006</v>
      </c>
      <c r="X73">
        <v>8.2850506290000006</v>
      </c>
      <c r="Y73">
        <v>8.3589308469999999</v>
      </c>
      <c r="Z73">
        <v>8.4963567159999904</v>
      </c>
      <c r="AA73">
        <v>8.6602775780000005</v>
      </c>
      <c r="AB73">
        <v>8.8380958060000001</v>
      </c>
      <c r="AC73">
        <v>9.0306857800000007</v>
      </c>
      <c r="AD73">
        <v>9.1239977559999996</v>
      </c>
      <c r="AE73">
        <v>9.2284930719999902</v>
      </c>
      <c r="AF73">
        <v>9.3423785289999994</v>
      </c>
      <c r="AG73">
        <v>9.4626870570000001</v>
      </c>
      <c r="AH73">
        <v>9.5943629090000009</v>
      </c>
      <c r="AI73">
        <v>9.7310062169999902</v>
      </c>
      <c r="AJ73">
        <v>9.8726898980000009</v>
      </c>
      <c r="AK73">
        <v>10.024705880000001</v>
      </c>
      <c r="AL73">
        <v>10.184794439999999</v>
      </c>
      <c r="AM73">
        <v>10.35048347</v>
      </c>
      <c r="AN73">
        <v>10.37262379</v>
      </c>
      <c r="AO73">
        <v>10.36840198</v>
      </c>
      <c r="AP73">
        <v>10.357116830000001</v>
      </c>
      <c r="AQ73">
        <v>10.34482274</v>
      </c>
      <c r="AR73">
        <v>10.327728179999999</v>
      </c>
      <c r="AS73">
        <v>10.38285632</v>
      </c>
      <c r="AT73">
        <v>10.44888171</v>
      </c>
      <c r="AU73">
        <v>10.514955609999999</v>
      </c>
      <c r="AV73">
        <v>10.58063069</v>
      </c>
      <c r="AW73">
        <v>10.654108040000001</v>
      </c>
    </row>
    <row r="74" spans="2:49" x14ac:dyDescent="0.25">
      <c r="B74" t="s">
        <v>403</v>
      </c>
      <c r="C74">
        <v>9.6518912203120095</v>
      </c>
      <c r="D74">
        <v>9.8068554558467902</v>
      </c>
      <c r="E74">
        <v>9.9643076920000002</v>
      </c>
      <c r="F74">
        <v>9.5211053549999995</v>
      </c>
      <c r="G74">
        <v>8.8533071369999998</v>
      </c>
      <c r="H74">
        <v>9.0025436669999994</v>
      </c>
      <c r="I74">
        <v>8.3447526889999999</v>
      </c>
      <c r="J74">
        <v>7.7508198530000003</v>
      </c>
      <c r="K74">
        <v>7.2920223430000002</v>
      </c>
      <c r="L74">
        <v>7.0625810820000003</v>
      </c>
      <c r="M74">
        <v>6.8907114419999997</v>
      </c>
      <c r="N74">
        <v>6.9304092050000001</v>
      </c>
      <c r="O74">
        <v>6.8726660449999999</v>
      </c>
      <c r="P74">
        <v>6.6094679989999996</v>
      </c>
      <c r="Q74">
        <v>6.3045334300000002</v>
      </c>
      <c r="R74">
        <v>6.2651787600000004</v>
      </c>
      <c r="S74">
        <v>6.0599162270000004</v>
      </c>
      <c r="T74">
        <v>5.8939957229999997</v>
      </c>
      <c r="U74">
        <v>5.72299677</v>
      </c>
      <c r="V74">
        <v>5.5247886150000003</v>
      </c>
      <c r="W74">
        <v>5.3441828249999999</v>
      </c>
      <c r="X74">
        <v>5.1614481029999997</v>
      </c>
      <c r="Y74">
        <v>5.0285330200000002</v>
      </c>
      <c r="Z74">
        <v>4.8897832120000002</v>
      </c>
      <c r="AA74">
        <v>4.767717953</v>
      </c>
      <c r="AB74">
        <v>4.6557798840000002</v>
      </c>
      <c r="AC74">
        <v>4.5542458000000003</v>
      </c>
      <c r="AD74">
        <v>4.4619074220000003</v>
      </c>
      <c r="AE74">
        <v>4.3729942919999996</v>
      </c>
      <c r="AF74">
        <v>4.2878438799999996</v>
      </c>
      <c r="AG74">
        <v>4.2052721169999998</v>
      </c>
      <c r="AH74">
        <v>4.1252469469999999</v>
      </c>
      <c r="AI74">
        <v>4.0472152909999997</v>
      </c>
      <c r="AJ74">
        <v>3.9718695039999998</v>
      </c>
      <c r="AK74">
        <v>3.8983951939999999</v>
      </c>
      <c r="AL74">
        <v>3.8264231030000002</v>
      </c>
      <c r="AM74">
        <v>3.755679115</v>
      </c>
      <c r="AN74">
        <v>3.6788065680000002</v>
      </c>
      <c r="AO74">
        <v>3.600769025</v>
      </c>
      <c r="AP74">
        <v>3.5217416560000001</v>
      </c>
      <c r="AQ74">
        <v>3.4416867189999998</v>
      </c>
      <c r="AR74">
        <v>3.360590529</v>
      </c>
      <c r="AS74">
        <v>3.2761488619999999</v>
      </c>
      <c r="AT74">
        <v>3.19122532</v>
      </c>
      <c r="AU74">
        <v>3.1061490410000001</v>
      </c>
      <c r="AV74">
        <v>3.0216250520000001</v>
      </c>
      <c r="AW74">
        <v>2.9381247159999999</v>
      </c>
    </row>
    <row r="75" spans="2:49" x14ac:dyDescent="0.25">
      <c r="B75" t="s">
        <v>404</v>
      </c>
      <c r="C75">
        <v>4.6065844460580001</v>
      </c>
      <c r="D75">
        <v>4.68054464938142</v>
      </c>
      <c r="E75">
        <v>4.7556923080000004</v>
      </c>
      <c r="F75">
        <v>4.8542689130000003</v>
      </c>
      <c r="G75">
        <v>4.6754274479999998</v>
      </c>
      <c r="H75">
        <v>4.6037020230000003</v>
      </c>
      <c r="I75">
        <v>4.5213526350000004</v>
      </c>
      <c r="J75" s="42">
        <v>4.3171284129999998</v>
      </c>
      <c r="K75">
        <v>4.0895568920000001</v>
      </c>
      <c r="L75">
        <v>3.992586658</v>
      </c>
      <c r="M75">
        <v>3.9906114829999999</v>
      </c>
      <c r="N75">
        <v>4.1002200630000001</v>
      </c>
      <c r="O75">
        <v>3.8515984140000001</v>
      </c>
      <c r="P75">
        <v>3.5784106630000001</v>
      </c>
      <c r="Q75">
        <v>3.3335034540000001</v>
      </c>
      <c r="R75">
        <v>3.1543679600000001</v>
      </c>
      <c r="S75">
        <v>2.9574481609999999</v>
      </c>
      <c r="T75">
        <v>2.9593910960000001</v>
      </c>
      <c r="U75">
        <v>2.9746735449999999</v>
      </c>
      <c r="V75">
        <v>2.9880188649999999</v>
      </c>
      <c r="W75">
        <v>2.8951317080000001</v>
      </c>
      <c r="X75">
        <v>2.7965463669999999</v>
      </c>
      <c r="Y75">
        <v>2.7085421319999998</v>
      </c>
      <c r="Z75">
        <v>2.6193790959999999</v>
      </c>
      <c r="AA75">
        <v>2.5370282999999998</v>
      </c>
      <c r="AB75">
        <v>2.4607011999999999</v>
      </c>
      <c r="AC75">
        <v>2.3903952300000002</v>
      </c>
      <c r="AD75">
        <v>2.3256674820000001</v>
      </c>
      <c r="AE75">
        <v>2.2645092459999998</v>
      </c>
      <c r="AF75">
        <v>2.2065605709999998</v>
      </c>
      <c r="AG75">
        <v>2.1515677540000002</v>
      </c>
      <c r="AH75">
        <v>2.099329698</v>
      </c>
      <c r="AI75">
        <v>2.04961159</v>
      </c>
      <c r="AJ75">
        <v>2.0026350110000002</v>
      </c>
      <c r="AK75">
        <v>1.9581176739999999</v>
      </c>
      <c r="AL75">
        <v>1.9158692399999999</v>
      </c>
      <c r="AM75">
        <v>1.875719127</v>
      </c>
      <c r="AN75">
        <v>1.8629995260000001</v>
      </c>
      <c r="AO75">
        <v>1.855581667</v>
      </c>
      <c r="AP75">
        <v>1.849220589</v>
      </c>
      <c r="AQ75">
        <v>1.843100658</v>
      </c>
      <c r="AR75">
        <v>1.8370457010000001</v>
      </c>
      <c r="AS75">
        <v>1.830508772</v>
      </c>
      <c r="AT75">
        <v>1.823944107</v>
      </c>
      <c r="AU75">
        <v>1.817401206</v>
      </c>
      <c r="AV75">
        <v>1.8110817429999999</v>
      </c>
      <c r="AW75">
        <v>1.8046466160000001</v>
      </c>
    </row>
    <row r="76" spans="2:49" x14ac:dyDescent="0.25">
      <c r="B76" t="s">
        <v>405</v>
      </c>
      <c r="C76">
        <v>23.690015269078899</v>
      </c>
      <c r="D76">
        <v>24.070366126976499</v>
      </c>
      <c r="E76">
        <v>24.45682364</v>
      </c>
      <c r="F76">
        <v>24.57020404</v>
      </c>
      <c r="G76">
        <v>24.626616380000002</v>
      </c>
      <c r="H76">
        <v>24.824837429999999</v>
      </c>
      <c r="I76">
        <v>24.98765577</v>
      </c>
      <c r="J76">
        <v>25.08781316</v>
      </c>
      <c r="K76">
        <v>24.965813709999999</v>
      </c>
      <c r="L76">
        <v>24.771592680000001</v>
      </c>
      <c r="M76">
        <v>24.583522949999999</v>
      </c>
      <c r="N76">
        <v>24.318868009999999</v>
      </c>
      <c r="O76">
        <v>24.114632109999999</v>
      </c>
      <c r="P76">
        <v>24.09752765</v>
      </c>
      <c r="Q76">
        <v>24.079586249999998</v>
      </c>
      <c r="R76">
        <v>24.05636346</v>
      </c>
      <c r="S76">
        <v>23.804284200000001</v>
      </c>
      <c r="T76">
        <v>23.446751280000001</v>
      </c>
      <c r="U76">
        <v>22.933235969999998</v>
      </c>
      <c r="V76">
        <v>22.363516799999999</v>
      </c>
      <c r="W76">
        <v>21.792538799999999</v>
      </c>
      <c r="X76">
        <v>21.214639200000001</v>
      </c>
      <c r="Y76">
        <v>20.731924119999999</v>
      </c>
      <c r="Z76">
        <v>20.283557420000001</v>
      </c>
      <c r="AA76">
        <v>19.847493010000001</v>
      </c>
      <c r="AB76">
        <v>19.411611140000002</v>
      </c>
      <c r="AC76">
        <v>18.970157740000001</v>
      </c>
      <c r="AD76">
        <v>18.522387290000001</v>
      </c>
      <c r="AE76">
        <v>18.040912370000001</v>
      </c>
      <c r="AF76">
        <v>17.55031061</v>
      </c>
      <c r="AG76">
        <v>17.05940631</v>
      </c>
      <c r="AH76">
        <v>16.545700440000001</v>
      </c>
      <c r="AI76">
        <v>16.055859170000002</v>
      </c>
      <c r="AJ76">
        <v>15.58049606</v>
      </c>
      <c r="AK76">
        <v>15.11704991</v>
      </c>
      <c r="AL76">
        <v>14.665025</v>
      </c>
      <c r="AM76">
        <v>14.22417293</v>
      </c>
      <c r="AN76">
        <v>13.78568082</v>
      </c>
      <c r="AO76">
        <v>13.352970750000001</v>
      </c>
      <c r="AP76">
        <v>12.928185750000001</v>
      </c>
      <c r="AQ76">
        <v>12.512455709999999</v>
      </c>
      <c r="AR76">
        <v>12.10631351</v>
      </c>
      <c r="AS76">
        <v>11.708258259999999</v>
      </c>
      <c r="AT76">
        <v>11.31949182</v>
      </c>
      <c r="AU76">
        <v>10.940600330000001</v>
      </c>
      <c r="AV76">
        <v>10.571929129999999</v>
      </c>
      <c r="AW76">
        <v>10.213731040000001</v>
      </c>
    </row>
    <row r="77" spans="2:49" x14ac:dyDescent="0.25">
      <c r="B77" t="s">
        <v>406</v>
      </c>
      <c r="C77">
        <v>20.7498358478441</v>
      </c>
      <c r="D77">
        <v>21.0829811741058</v>
      </c>
      <c r="E77">
        <v>21.430498929999999</v>
      </c>
      <c r="F77">
        <v>21.860600909999999</v>
      </c>
      <c r="G77">
        <v>21.056293449999998</v>
      </c>
      <c r="H77">
        <v>19.610786229999999</v>
      </c>
      <c r="I77">
        <v>20.007090760000001</v>
      </c>
      <c r="J77">
        <v>19.490288240000002</v>
      </c>
      <c r="K77">
        <v>19.66354875</v>
      </c>
      <c r="L77">
        <v>19.195805350000001</v>
      </c>
      <c r="M77">
        <v>19.135392679999999</v>
      </c>
      <c r="N77">
        <v>19.13596793</v>
      </c>
      <c r="O77">
        <v>18.958355090000001</v>
      </c>
      <c r="P77">
        <v>19.14838529</v>
      </c>
      <c r="Q77">
        <v>18.934984409999998</v>
      </c>
      <c r="R77">
        <v>18.806816130000001</v>
      </c>
      <c r="S77">
        <v>18.673252219999998</v>
      </c>
      <c r="T77">
        <v>18.895343759999999</v>
      </c>
      <c r="U77">
        <v>19.079889860000002</v>
      </c>
      <c r="V77">
        <v>19.333687269999999</v>
      </c>
      <c r="W77">
        <v>19.51372632</v>
      </c>
      <c r="X77">
        <v>19.524643229999999</v>
      </c>
      <c r="Y77">
        <v>19.489834999999999</v>
      </c>
      <c r="Z77">
        <v>19.508406430000001</v>
      </c>
      <c r="AA77">
        <v>19.537883619999999</v>
      </c>
      <c r="AB77">
        <v>19.567206729999999</v>
      </c>
      <c r="AC77">
        <v>19.595576560000001</v>
      </c>
      <c r="AD77">
        <v>19.49525903</v>
      </c>
      <c r="AE77">
        <v>19.406476600000001</v>
      </c>
      <c r="AF77">
        <v>19.336699750000001</v>
      </c>
      <c r="AG77">
        <v>19.275444889999999</v>
      </c>
      <c r="AH77">
        <v>19.216282369999998</v>
      </c>
      <c r="AI77">
        <v>19.258400049999999</v>
      </c>
      <c r="AJ77">
        <v>19.3003201</v>
      </c>
      <c r="AK77">
        <v>19.349948340000001</v>
      </c>
      <c r="AL77">
        <v>19.406413019999999</v>
      </c>
      <c r="AM77">
        <v>19.464668270000001</v>
      </c>
      <c r="AN77">
        <v>19.669042340000001</v>
      </c>
      <c r="AO77">
        <v>19.881168630000001</v>
      </c>
      <c r="AP77">
        <v>20.09398878</v>
      </c>
      <c r="AQ77">
        <v>20.307879100000001</v>
      </c>
      <c r="AR77">
        <v>20.517713929999999</v>
      </c>
      <c r="AS77">
        <v>20.833374859999999</v>
      </c>
      <c r="AT77">
        <v>21.145655739999999</v>
      </c>
      <c r="AU77">
        <v>21.45715294</v>
      </c>
      <c r="AV77">
        <v>21.768189230000001</v>
      </c>
      <c r="AW77">
        <v>22.086330759999999</v>
      </c>
    </row>
    <row r="78" spans="2:49" x14ac:dyDescent="0.25">
      <c r="B78" t="s">
        <v>407</v>
      </c>
      <c r="C78">
        <v>0.28090746897060398</v>
      </c>
      <c r="D78">
        <v>0.28541752924702302</v>
      </c>
      <c r="E78">
        <v>0.28999999999999998</v>
      </c>
      <c r="F78">
        <v>0.30060068150000002</v>
      </c>
      <c r="G78">
        <v>0.30219776320000002</v>
      </c>
      <c r="H78">
        <v>0.29772849509999999</v>
      </c>
      <c r="I78">
        <v>0.31636481509999997</v>
      </c>
      <c r="J78">
        <v>0.32025244990000001</v>
      </c>
      <c r="K78">
        <v>0.3283344325</v>
      </c>
      <c r="L78">
        <v>0.32213322789999999</v>
      </c>
      <c r="M78">
        <v>0.33731956390000001</v>
      </c>
      <c r="N78">
        <v>0.33342670340000002</v>
      </c>
      <c r="O78">
        <v>0.32375277679999998</v>
      </c>
      <c r="P78">
        <v>0.32957367970000001</v>
      </c>
      <c r="Q78">
        <v>0.32692736760000002</v>
      </c>
      <c r="R78">
        <v>0.3219740599</v>
      </c>
      <c r="S78">
        <v>0.32318518289999998</v>
      </c>
      <c r="T78">
        <v>0.3278691976</v>
      </c>
      <c r="U78">
        <v>0.33048927239999998</v>
      </c>
      <c r="V78">
        <v>0.33421792709999998</v>
      </c>
      <c r="W78">
        <v>0.33667177809999999</v>
      </c>
      <c r="X78">
        <v>0.33919193619999999</v>
      </c>
      <c r="Y78">
        <v>0.33949114390000001</v>
      </c>
      <c r="Z78">
        <v>0.3424116941</v>
      </c>
      <c r="AA78">
        <v>0.34589435299999999</v>
      </c>
      <c r="AB78">
        <v>0.3496698587</v>
      </c>
      <c r="AC78">
        <v>0.35334233539999998</v>
      </c>
      <c r="AD78">
        <v>0.35646808880000003</v>
      </c>
      <c r="AE78">
        <v>0.36058031289999998</v>
      </c>
      <c r="AF78">
        <v>0.36516647130000002</v>
      </c>
      <c r="AG78">
        <v>0.37015031599999998</v>
      </c>
      <c r="AH78">
        <v>0.37586963210000002</v>
      </c>
      <c r="AI78">
        <v>0.38162781769999998</v>
      </c>
      <c r="AJ78">
        <v>0.38768770120000001</v>
      </c>
      <c r="AK78">
        <v>0.3940750381</v>
      </c>
      <c r="AL78">
        <v>0.40078810399999998</v>
      </c>
      <c r="AM78">
        <v>0.40773598280000001</v>
      </c>
      <c r="AN78">
        <v>0.41491343530000002</v>
      </c>
      <c r="AO78">
        <v>0.42216651529999999</v>
      </c>
      <c r="AP78">
        <v>0.42948949260000002</v>
      </c>
      <c r="AQ78">
        <v>0.43688897560000001</v>
      </c>
      <c r="AR78">
        <v>0.44429687220000003</v>
      </c>
      <c r="AS78">
        <v>0.45200983230000003</v>
      </c>
      <c r="AT78">
        <v>0.45971953939999999</v>
      </c>
      <c r="AU78">
        <v>0.46736718379999997</v>
      </c>
      <c r="AV78">
        <v>0.47484627070000002</v>
      </c>
      <c r="AW78">
        <v>0.48242150360000002</v>
      </c>
    </row>
    <row r="79" spans="2:49" x14ac:dyDescent="0.25">
      <c r="B79" t="s">
        <v>408</v>
      </c>
      <c r="C79">
        <v>11.323476938849501</v>
      </c>
      <c r="D79">
        <v>11.5052790237851</v>
      </c>
      <c r="E79">
        <v>11.69</v>
      </c>
      <c r="F79">
        <v>11.905304449999999</v>
      </c>
      <c r="G79">
        <v>11.87762289</v>
      </c>
      <c r="H79">
        <v>10.483018619999999</v>
      </c>
      <c r="I79">
        <v>11.19561659</v>
      </c>
      <c r="J79">
        <v>11.71303546</v>
      </c>
      <c r="K79">
        <v>11.578132910000001</v>
      </c>
      <c r="L79">
        <v>11.458687899999999</v>
      </c>
      <c r="M79">
        <v>11.498606430000001</v>
      </c>
      <c r="N79">
        <v>11.421993690000001</v>
      </c>
      <c r="O79">
        <v>10.722451939999999</v>
      </c>
      <c r="P79">
        <v>10.47091595</v>
      </c>
      <c r="Q79">
        <v>10.196385080000001</v>
      </c>
      <c r="R79">
        <v>9.7501476369999995</v>
      </c>
      <c r="S79">
        <v>9.5143018399999999</v>
      </c>
      <c r="T79">
        <v>9.6913753759999999</v>
      </c>
      <c r="U79">
        <v>9.9731385840000009</v>
      </c>
      <c r="V79">
        <v>10.31628765</v>
      </c>
      <c r="W79">
        <v>10.66024292</v>
      </c>
      <c r="X79">
        <v>10.99981169</v>
      </c>
      <c r="Y79">
        <v>11.19754571</v>
      </c>
      <c r="Z79">
        <v>11.40530424</v>
      </c>
      <c r="AA79">
        <v>11.62086427</v>
      </c>
      <c r="AB79">
        <v>11.849427950000001</v>
      </c>
      <c r="AC79">
        <v>12.089327750000001</v>
      </c>
      <c r="AD79">
        <v>12.22383786</v>
      </c>
      <c r="AE79">
        <v>12.37739964</v>
      </c>
      <c r="AF79">
        <v>12.552875330000001</v>
      </c>
      <c r="AG79">
        <v>12.74490754</v>
      </c>
      <c r="AH79">
        <v>12.952334430000001</v>
      </c>
      <c r="AI79">
        <v>13.18651171</v>
      </c>
      <c r="AJ79">
        <v>13.43031693</v>
      </c>
      <c r="AK79">
        <v>13.68730862</v>
      </c>
      <c r="AL79">
        <v>13.956996</v>
      </c>
      <c r="AM79">
        <v>14.23671043</v>
      </c>
      <c r="AN79">
        <v>14.56010232</v>
      </c>
      <c r="AO79">
        <v>14.9046824</v>
      </c>
      <c r="AP79">
        <v>15.259090260000001</v>
      </c>
      <c r="AQ79">
        <v>15.62245044</v>
      </c>
      <c r="AR79">
        <v>15.990567410000001</v>
      </c>
      <c r="AS79">
        <v>16.346114379999999</v>
      </c>
      <c r="AT79">
        <v>16.699478750000001</v>
      </c>
      <c r="AU79">
        <v>17.053634450000001</v>
      </c>
      <c r="AV79">
        <v>17.40709579</v>
      </c>
      <c r="AW79">
        <v>17.76998704</v>
      </c>
    </row>
    <row r="80" spans="2:49" x14ac:dyDescent="0.25">
      <c r="B80" t="s">
        <v>409</v>
      </c>
      <c r="C80">
        <v>12.401465507675301</v>
      </c>
      <c r="D80">
        <v>12.6005750477687</v>
      </c>
      <c r="E80">
        <v>12.802881360000001</v>
      </c>
      <c r="F80">
        <v>12.99044473</v>
      </c>
      <c r="G80">
        <v>13.39614927</v>
      </c>
      <c r="H80">
        <v>13.20568297</v>
      </c>
      <c r="I80">
        <v>13.56185883</v>
      </c>
      <c r="J80">
        <v>13.97006545</v>
      </c>
      <c r="K80">
        <v>14.329875339999999</v>
      </c>
      <c r="L80">
        <v>14.45969816</v>
      </c>
      <c r="M80">
        <v>14.51923354</v>
      </c>
      <c r="N80">
        <v>14.443553830000001</v>
      </c>
      <c r="O80">
        <v>14.472052440000001</v>
      </c>
      <c r="P80">
        <v>14.71383398</v>
      </c>
      <c r="Q80">
        <v>15.05872958</v>
      </c>
      <c r="R80">
        <v>15.06031202</v>
      </c>
      <c r="S80">
        <v>15.119463639999999</v>
      </c>
      <c r="T80">
        <v>15.11557758</v>
      </c>
      <c r="U80">
        <v>15.213145340000001</v>
      </c>
      <c r="V80">
        <v>15.308774830000001</v>
      </c>
      <c r="W80">
        <v>15.40362453</v>
      </c>
      <c r="X80">
        <v>15.494541740000001</v>
      </c>
      <c r="Y80">
        <v>15.52985494</v>
      </c>
      <c r="Z80">
        <v>15.58946888</v>
      </c>
      <c r="AA80">
        <v>15.648353820000001</v>
      </c>
      <c r="AB80">
        <v>15.710649099999999</v>
      </c>
      <c r="AC80">
        <v>15.7710062</v>
      </c>
      <c r="AD80">
        <v>15.830604060000001</v>
      </c>
      <c r="AE80">
        <v>15.89540079</v>
      </c>
      <c r="AF80">
        <v>15.962479350000001</v>
      </c>
      <c r="AG80">
        <v>16.031058590000001</v>
      </c>
      <c r="AH80">
        <v>16.101426180000001</v>
      </c>
      <c r="AI80">
        <v>16.171642439999999</v>
      </c>
      <c r="AJ80">
        <v>16.237866950000001</v>
      </c>
      <c r="AK80">
        <v>16.301437150000002</v>
      </c>
      <c r="AL80">
        <v>16.361625759999999</v>
      </c>
      <c r="AM80">
        <v>16.417405840000001</v>
      </c>
      <c r="AN80">
        <v>16.477239359999999</v>
      </c>
      <c r="AO80">
        <v>16.52731356</v>
      </c>
      <c r="AP80">
        <v>16.566243230000001</v>
      </c>
      <c r="AQ80">
        <v>16.594911660000001</v>
      </c>
      <c r="AR80">
        <v>16.612216220000001</v>
      </c>
      <c r="AS80">
        <v>16.620392110000001</v>
      </c>
      <c r="AT80">
        <v>16.61763706</v>
      </c>
      <c r="AU80">
        <v>16.603239429999999</v>
      </c>
      <c r="AV80">
        <v>16.576224270000001</v>
      </c>
      <c r="AW80">
        <v>16.550422050000002</v>
      </c>
    </row>
    <row r="81" spans="2:49" x14ac:dyDescent="0.25">
      <c r="B81" t="s">
        <v>410</v>
      </c>
      <c r="C81">
        <v>10.826676236859401</v>
      </c>
      <c r="D81">
        <v>11.000502025829901</v>
      </c>
      <c r="E81">
        <v>11.17711864</v>
      </c>
      <c r="F81">
        <v>11.88587076</v>
      </c>
      <c r="G81">
        <v>12.474531929999999</v>
      </c>
      <c r="H81">
        <v>11.86305396</v>
      </c>
      <c r="I81">
        <v>12.48669166</v>
      </c>
      <c r="J81">
        <v>13.09886331</v>
      </c>
      <c r="K81">
        <v>13.48728816</v>
      </c>
      <c r="L81">
        <v>13.664998580000001</v>
      </c>
      <c r="M81">
        <v>13.85431867</v>
      </c>
      <c r="N81">
        <v>13.877156279999999</v>
      </c>
      <c r="O81">
        <v>13.5258916</v>
      </c>
      <c r="P81">
        <v>13.65811281</v>
      </c>
      <c r="Q81">
        <v>13.96983533</v>
      </c>
      <c r="R81">
        <v>13.74674514</v>
      </c>
      <c r="S81">
        <v>13.53383554</v>
      </c>
      <c r="T81">
        <v>13.66201512</v>
      </c>
      <c r="U81">
        <v>13.726717389999999</v>
      </c>
      <c r="V81">
        <v>13.7958628</v>
      </c>
      <c r="W81">
        <v>14.11723958</v>
      </c>
      <c r="X81">
        <v>14.46011305</v>
      </c>
      <c r="Y81">
        <v>14.69413731</v>
      </c>
      <c r="Z81">
        <v>14.90770015</v>
      </c>
      <c r="AA81">
        <v>15.08568064</v>
      </c>
      <c r="AB81">
        <v>15.23921472</v>
      </c>
      <c r="AC81">
        <v>15.366029810000001</v>
      </c>
      <c r="AD81">
        <v>15.46632262</v>
      </c>
      <c r="AE81">
        <v>15.55500546</v>
      </c>
      <c r="AF81">
        <v>15.633182919999999</v>
      </c>
      <c r="AG81">
        <v>15.701001639999999</v>
      </c>
      <c r="AH81">
        <v>15.758523970000001</v>
      </c>
      <c r="AI81">
        <v>15.805762100000001</v>
      </c>
      <c r="AJ81">
        <v>15.83956382</v>
      </c>
      <c r="AK81">
        <v>15.861364310000001</v>
      </c>
      <c r="AL81">
        <v>15.87227107</v>
      </c>
      <c r="AM81">
        <v>15.8730818</v>
      </c>
      <c r="AN81">
        <v>15.750221829999999</v>
      </c>
      <c r="AO81">
        <v>15.60188026</v>
      </c>
      <c r="AP81">
        <v>15.446822170000001</v>
      </c>
      <c r="AQ81">
        <v>15.28909827</v>
      </c>
      <c r="AR81">
        <v>15.129632689999999</v>
      </c>
      <c r="AS81">
        <v>14.975794580000001</v>
      </c>
      <c r="AT81">
        <v>14.82137507</v>
      </c>
      <c r="AU81">
        <v>14.66505624</v>
      </c>
      <c r="AV81">
        <v>14.50480218</v>
      </c>
      <c r="AW81">
        <v>14.34374757</v>
      </c>
    </row>
    <row r="82" spans="2:49" x14ac:dyDescent="0.25">
      <c r="B82" t="s">
        <v>411</v>
      </c>
      <c r="C82">
        <v>4.42659733299524E-4</v>
      </c>
      <c r="D82">
        <v>4.4976677849999601E-4</v>
      </c>
      <c r="E82">
        <v>4.5698792999999998E-4</v>
      </c>
      <c r="F82">
        <v>1.13902335E-3</v>
      </c>
      <c r="G82">
        <v>2.1488635699999999E-3</v>
      </c>
      <c r="H82">
        <v>3.76784244E-3</v>
      </c>
      <c r="I82">
        <v>5.9252688899999999E-3</v>
      </c>
      <c r="J82">
        <v>8.7217274000000004E-3</v>
      </c>
      <c r="K82">
        <v>1.19501452E-2</v>
      </c>
      <c r="L82">
        <v>1.6025200600000001E-2</v>
      </c>
      <c r="M82">
        <v>2.1447939199999998E-2</v>
      </c>
      <c r="N82">
        <v>2.7968261500000001E-2</v>
      </c>
      <c r="O82">
        <v>3.6979829399999997E-2</v>
      </c>
      <c r="P82">
        <v>4.8755075600000003E-2</v>
      </c>
      <c r="Q82">
        <v>6.3949599199999999E-2</v>
      </c>
      <c r="R82">
        <v>8.3298180200000002E-2</v>
      </c>
      <c r="S82">
        <v>0.1051458873</v>
      </c>
      <c r="T82">
        <v>0.12934536560000001</v>
      </c>
      <c r="U82">
        <v>0.15879397410000001</v>
      </c>
      <c r="V82">
        <v>0.1956948094</v>
      </c>
      <c r="W82">
        <v>0.2397469045</v>
      </c>
      <c r="X82">
        <v>0.29107456980000002</v>
      </c>
      <c r="Y82">
        <v>0.35644163670000001</v>
      </c>
      <c r="Z82">
        <v>0.43495129490000001</v>
      </c>
      <c r="AA82">
        <v>0.52476574279999999</v>
      </c>
      <c r="AB82">
        <v>0.62406909129999999</v>
      </c>
      <c r="AC82">
        <v>0.73108648330000003</v>
      </c>
      <c r="AD82">
        <v>0.84447464949999995</v>
      </c>
      <c r="AE82">
        <v>0.96118516470000004</v>
      </c>
      <c r="AF82">
        <v>1.0804896470000001</v>
      </c>
      <c r="AG82">
        <v>1.20314995</v>
      </c>
      <c r="AH82">
        <v>1.3270297170000001</v>
      </c>
      <c r="AI82">
        <v>1.452420056</v>
      </c>
      <c r="AJ82">
        <v>1.5824811510000001</v>
      </c>
      <c r="AK82">
        <v>1.715337374</v>
      </c>
      <c r="AL82">
        <v>1.849975631</v>
      </c>
      <c r="AM82">
        <v>1.9855315090000001</v>
      </c>
      <c r="AN82">
        <v>2.1208128780000002</v>
      </c>
      <c r="AO82">
        <v>2.2548099060000002</v>
      </c>
      <c r="AP82">
        <v>2.3879584829999998</v>
      </c>
      <c r="AQ82">
        <v>2.520299219</v>
      </c>
      <c r="AR82">
        <v>2.6516272079999998</v>
      </c>
      <c r="AS82">
        <v>2.7817418479999998</v>
      </c>
      <c r="AT82">
        <v>2.9097050229999999</v>
      </c>
      <c r="AU82">
        <v>3.0356209070000002</v>
      </c>
      <c r="AV82">
        <v>3.1595119490000001</v>
      </c>
      <c r="AW82">
        <v>3.281426765</v>
      </c>
    </row>
    <row r="83" spans="2:49" x14ac:dyDescent="0.25">
      <c r="B83" t="s">
        <v>412</v>
      </c>
      <c r="C83">
        <v>1.1996237928359601</v>
      </c>
      <c r="D83">
        <v>1.2188841408592499</v>
      </c>
      <c r="E83">
        <v>1.2388952090000001</v>
      </c>
      <c r="F83">
        <v>1.287854989</v>
      </c>
      <c r="G83">
        <v>1.2703327470000001</v>
      </c>
      <c r="H83">
        <v>1.1317744869999999</v>
      </c>
      <c r="I83">
        <v>1.1969653579999999</v>
      </c>
      <c r="J83">
        <v>1.2230762959999999</v>
      </c>
      <c r="K83">
        <v>1.2474019540000001</v>
      </c>
      <c r="L83">
        <v>1.2622129520000001</v>
      </c>
      <c r="M83">
        <v>1.2810488170000001</v>
      </c>
      <c r="N83">
        <v>1.289818055</v>
      </c>
      <c r="O83">
        <v>1.3000020450000001</v>
      </c>
      <c r="P83">
        <v>1.3722454070000001</v>
      </c>
      <c r="Q83">
        <v>1.398226051</v>
      </c>
      <c r="R83">
        <v>1.4346716879999999</v>
      </c>
      <c r="S83">
        <v>1.564072941</v>
      </c>
      <c r="T83">
        <v>1.643769429</v>
      </c>
      <c r="U83">
        <v>1.6814079120000001</v>
      </c>
      <c r="V83">
        <v>1.7139554109999999</v>
      </c>
      <c r="W83">
        <v>1.7355414389999999</v>
      </c>
      <c r="X83">
        <v>1.7794478899999999</v>
      </c>
      <c r="Y83">
        <v>1.835729441</v>
      </c>
      <c r="Z83">
        <v>1.8948120530000001</v>
      </c>
      <c r="AA83">
        <v>1.9553062240000001</v>
      </c>
      <c r="AB83">
        <v>2.0167657170000002</v>
      </c>
      <c r="AC83">
        <v>2.0785616280000001</v>
      </c>
      <c r="AD83">
        <v>2.1573540160000002</v>
      </c>
      <c r="AE83">
        <v>2.2364607620000001</v>
      </c>
      <c r="AF83">
        <v>2.3215319800000001</v>
      </c>
      <c r="AG83">
        <v>2.4108246860000002</v>
      </c>
      <c r="AH83">
        <v>2.5002281719999999</v>
      </c>
      <c r="AI83">
        <v>2.5877641730000001</v>
      </c>
      <c r="AJ83">
        <v>2.6770295590000002</v>
      </c>
      <c r="AK83">
        <v>2.7696989790000002</v>
      </c>
      <c r="AL83">
        <v>2.8661529049999999</v>
      </c>
      <c r="AM83">
        <v>2.9659129640000002</v>
      </c>
      <c r="AN83">
        <v>3.030877174</v>
      </c>
      <c r="AO83">
        <v>3.0991405379999999</v>
      </c>
      <c r="AP83">
        <v>3.1693839619999999</v>
      </c>
      <c r="AQ83">
        <v>3.241481694</v>
      </c>
      <c r="AR83">
        <v>3.3147017929999998</v>
      </c>
      <c r="AS83">
        <v>3.3619741919999999</v>
      </c>
      <c r="AT83">
        <v>3.4093936660000002</v>
      </c>
      <c r="AU83">
        <v>3.4569722519999999</v>
      </c>
      <c r="AV83">
        <v>3.504496756</v>
      </c>
      <c r="AW83">
        <v>3.5532437899999998</v>
      </c>
    </row>
    <row r="84" spans="2:49" x14ac:dyDescent="0.25">
      <c r="B84" t="s">
        <v>413</v>
      </c>
      <c r="C84">
        <v>0.33902625565417799</v>
      </c>
      <c r="D84">
        <v>0.34446943184985501</v>
      </c>
      <c r="E84">
        <v>0.35</v>
      </c>
      <c r="F84">
        <v>0.3632932311</v>
      </c>
      <c r="G84">
        <v>0.35427651329999998</v>
      </c>
      <c r="H84">
        <v>0.3565844581</v>
      </c>
      <c r="I84">
        <v>0.37628523530000002</v>
      </c>
      <c r="J84">
        <v>0.36849013580000001</v>
      </c>
      <c r="K84">
        <v>0.36213450489999999</v>
      </c>
      <c r="L84">
        <v>0.3490471235</v>
      </c>
      <c r="M84">
        <v>0.36264202750000002</v>
      </c>
      <c r="N84">
        <v>0.36100649940000001</v>
      </c>
      <c r="O84">
        <v>0.35366148780000001</v>
      </c>
      <c r="P84">
        <v>0.35429662719999999</v>
      </c>
      <c r="Q84">
        <v>0.33563572450000001</v>
      </c>
      <c r="R84">
        <v>0.32679798929999998</v>
      </c>
      <c r="S84">
        <v>0.32516337989999999</v>
      </c>
      <c r="T84">
        <v>0.32598547150000001</v>
      </c>
      <c r="U84">
        <v>0.3248554327</v>
      </c>
      <c r="V84">
        <v>0.32446623689999998</v>
      </c>
      <c r="W84">
        <v>0.32332693530000001</v>
      </c>
      <c r="X84">
        <v>0.32253567300000002</v>
      </c>
      <c r="Y84">
        <v>0.32258223850000001</v>
      </c>
      <c r="Z84">
        <v>0.32561588270000003</v>
      </c>
      <c r="AA84">
        <v>0.3293939863</v>
      </c>
      <c r="AB84">
        <v>0.33328397749999999</v>
      </c>
      <c r="AC84">
        <v>0.33709647440000001</v>
      </c>
      <c r="AD84">
        <v>0.34051703020000001</v>
      </c>
      <c r="AE84">
        <v>0.34455341960000002</v>
      </c>
      <c r="AF84">
        <v>0.34873961819999999</v>
      </c>
      <c r="AG84">
        <v>0.35306289280000003</v>
      </c>
      <c r="AH84">
        <v>0.3578886403</v>
      </c>
      <c r="AI84">
        <v>0.36258740740000001</v>
      </c>
      <c r="AJ84">
        <v>0.3675891423</v>
      </c>
      <c r="AK84">
        <v>0.37290513539999998</v>
      </c>
      <c r="AL84">
        <v>0.37851571169999998</v>
      </c>
      <c r="AM84">
        <v>0.38432964850000001</v>
      </c>
      <c r="AN84">
        <v>0.3900326871</v>
      </c>
      <c r="AO84">
        <v>0.39579017379999998</v>
      </c>
      <c r="AP84">
        <v>0.40166065820000002</v>
      </c>
      <c r="AQ84">
        <v>0.40763367119999999</v>
      </c>
      <c r="AR84">
        <v>0.4136398262</v>
      </c>
      <c r="AS84">
        <v>0.41953756650000001</v>
      </c>
      <c r="AT84">
        <v>0.4253816064</v>
      </c>
      <c r="AU84">
        <v>0.43121102449999998</v>
      </c>
      <c r="AV84">
        <v>0.43705238460000001</v>
      </c>
      <c r="AW84">
        <v>0.44299207639999999</v>
      </c>
    </row>
    <row r="85" spans="2:49" x14ac:dyDescent="0.25">
      <c r="B85" t="s">
        <v>414</v>
      </c>
      <c r="C85">
        <v>12.8442518570697</v>
      </c>
      <c r="D85">
        <v>13.0504704752259</v>
      </c>
      <c r="E85">
        <v>13.26</v>
      </c>
      <c r="F85">
        <v>13.57049364</v>
      </c>
      <c r="G85">
        <v>13.1195048</v>
      </c>
      <c r="H85">
        <v>11.98730512</v>
      </c>
      <c r="I85">
        <v>12.394859889999999</v>
      </c>
      <c r="J85">
        <v>12.542921550000001</v>
      </c>
      <c r="K85">
        <v>11.925363559999999</v>
      </c>
      <c r="L85">
        <v>11.63300467</v>
      </c>
      <c r="M85">
        <v>11.625470310000001</v>
      </c>
      <c r="N85">
        <v>11.65301056</v>
      </c>
      <c r="O85">
        <v>11.7437252</v>
      </c>
      <c r="P85">
        <v>11.99866407</v>
      </c>
      <c r="Q85">
        <v>11.85045669</v>
      </c>
      <c r="R85">
        <v>11.82505359</v>
      </c>
      <c r="S85">
        <v>12.0050179</v>
      </c>
      <c r="T85">
        <v>12.04759499</v>
      </c>
      <c r="U85">
        <v>12.057559189999999</v>
      </c>
      <c r="V85">
        <v>12.081118549999999</v>
      </c>
      <c r="W85">
        <v>12.07588033</v>
      </c>
      <c r="X85">
        <v>12.037447419999999</v>
      </c>
      <c r="Y85">
        <v>12.12775476</v>
      </c>
      <c r="Z85">
        <v>12.31272484</v>
      </c>
      <c r="AA85">
        <v>12.52655058</v>
      </c>
      <c r="AB85">
        <v>12.7526393</v>
      </c>
      <c r="AC85">
        <v>12.99204347</v>
      </c>
      <c r="AD85">
        <v>13.116639129999999</v>
      </c>
      <c r="AE85" s="100">
        <v>13.253370889999999</v>
      </c>
      <c r="AF85" s="100">
        <v>13.402043539999999</v>
      </c>
      <c r="AG85">
        <v>13.55920995</v>
      </c>
      <c r="AH85">
        <v>13.728385230000001</v>
      </c>
      <c r="AI85">
        <v>13.908566739999999</v>
      </c>
      <c r="AJ85" s="100">
        <v>14.096366310000001</v>
      </c>
      <c r="AK85">
        <v>14.29723899</v>
      </c>
      <c r="AL85">
        <v>14.50952378</v>
      </c>
      <c r="AM85">
        <v>14.729859319999999</v>
      </c>
      <c r="AN85">
        <v>14.897778669999999</v>
      </c>
      <c r="AO85">
        <v>15.060521400000001</v>
      </c>
      <c r="AP85">
        <v>15.220487289999999</v>
      </c>
      <c r="AQ85">
        <v>15.37887061</v>
      </c>
      <c r="AR85">
        <v>15.5305933</v>
      </c>
      <c r="AS85">
        <v>15.70792784</v>
      </c>
      <c r="AT85">
        <v>15.88732364</v>
      </c>
      <c r="AU85">
        <v>16.066149230000001</v>
      </c>
      <c r="AV85">
        <v>16.245535360000002</v>
      </c>
      <c r="AW85">
        <v>16.43240364</v>
      </c>
    </row>
    <row r="86" spans="2:49" x14ac:dyDescent="0.25">
      <c r="B86" t="s">
        <v>415</v>
      </c>
      <c r="C86" s="100">
        <v>17.113958899133198</v>
      </c>
      <c r="D86">
        <v>17.388729044925601</v>
      </c>
      <c r="E86">
        <v>17.667910710000001</v>
      </c>
      <c r="F86">
        <v>17.666566570000001</v>
      </c>
      <c r="G86" s="100">
        <v>17.442515019999998</v>
      </c>
      <c r="H86">
        <v>17.20062502</v>
      </c>
      <c r="I86">
        <v>17.25496952</v>
      </c>
      <c r="J86">
        <v>17.043689929999999</v>
      </c>
      <c r="K86" s="100">
        <v>16.625032000000001</v>
      </c>
      <c r="L86" s="100">
        <v>16.288465389999999</v>
      </c>
      <c r="M86" s="100">
        <v>16.043366850000002</v>
      </c>
      <c r="N86">
        <v>15.83671728</v>
      </c>
      <c r="O86">
        <v>15.823075040000001</v>
      </c>
      <c r="P86">
        <v>15.70082646</v>
      </c>
      <c r="Q86">
        <v>15.289117600000001</v>
      </c>
      <c r="R86">
        <v>14.870412119999999</v>
      </c>
      <c r="S86">
        <v>14.48992101</v>
      </c>
      <c r="T86">
        <v>13.964141270000001</v>
      </c>
      <c r="U86">
        <v>13.57456275</v>
      </c>
      <c r="V86">
        <v>13.160299950000001</v>
      </c>
      <c r="W86">
        <v>12.754858349999999</v>
      </c>
      <c r="X86">
        <v>12.36047928</v>
      </c>
      <c r="Y86">
        <v>12.10936295</v>
      </c>
      <c r="Z86">
        <v>11.90803155</v>
      </c>
      <c r="AA86">
        <v>11.730311090000001</v>
      </c>
      <c r="AB86">
        <v>11.56680568</v>
      </c>
      <c r="AC86">
        <v>11.42011907</v>
      </c>
      <c r="AD86">
        <v>11.291850090000001</v>
      </c>
      <c r="AE86">
        <v>11.16675234</v>
      </c>
      <c r="AF86">
        <v>11.044615500000001</v>
      </c>
      <c r="AG86">
        <v>10.92580012</v>
      </c>
      <c r="AH86">
        <v>10.81004259</v>
      </c>
      <c r="AI86">
        <v>10.694870359999999</v>
      </c>
      <c r="AJ86">
        <v>10.583961090000001</v>
      </c>
      <c r="AK86">
        <v>10.47593721</v>
      </c>
      <c r="AL86">
        <v>10.369553870000001</v>
      </c>
      <c r="AM86">
        <v>10.2639756</v>
      </c>
      <c r="AN86">
        <v>10.141902869999999</v>
      </c>
      <c r="AO86">
        <v>10.017491059999999</v>
      </c>
      <c r="AP86">
        <v>9.889067571</v>
      </c>
      <c r="AQ86">
        <v>9.7557902110000008</v>
      </c>
      <c r="AR86">
        <v>9.6173177170000006</v>
      </c>
      <c r="AS86">
        <v>9.4737591749999996</v>
      </c>
      <c r="AT86">
        <v>9.3262754000000001</v>
      </c>
      <c r="AU86">
        <v>9.1757155679999904</v>
      </c>
      <c r="AV86">
        <v>9.0239972460000004</v>
      </c>
      <c r="AW86">
        <v>8.8727557279999996</v>
      </c>
    </row>
    <row r="87" spans="2:49" x14ac:dyDescent="0.25">
      <c r="B87" t="s">
        <v>416</v>
      </c>
      <c r="C87" s="100">
        <v>5.6395460874857797</v>
      </c>
      <c r="D87" s="100">
        <v>5.7300908240832298</v>
      </c>
      <c r="E87" s="100">
        <v>5.8220892859999998</v>
      </c>
      <c r="F87">
        <v>6.327382514</v>
      </c>
      <c r="G87">
        <v>6.637550332</v>
      </c>
      <c r="H87">
        <v>6.9232496640000001</v>
      </c>
      <c r="I87">
        <v>7.5147223199999997</v>
      </c>
      <c r="J87">
        <v>7.8921221270000004</v>
      </c>
      <c r="K87">
        <v>8.0895453079999999</v>
      </c>
      <c r="L87">
        <v>8.4846863589999995</v>
      </c>
      <c r="M87">
        <v>9.0896558729999999</v>
      </c>
      <c r="N87">
        <v>9.9387696460000008</v>
      </c>
      <c r="O87">
        <v>10.066055520000001</v>
      </c>
      <c r="P87">
        <v>9.8016015799999998</v>
      </c>
      <c r="Q87">
        <v>9.1013625959999995</v>
      </c>
      <c r="R87">
        <v>8.5442806329999996</v>
      </c>
      <c r="S87">
        <v>8.1306695819999995</v>
      </c>
      <c r="T87">
        <v>7.9644354039999996</v>
      </c>
      <c r="U87">
        <v>7.780515662</v>
      </c>
      <c r="V87">
        <v>7.605092902</v>
      </c>
      <c r="W87">
        <v>7.5416405720000004</v>
      </c>
      <c r="X87">
        <v>7.4952862859999998</v>
      </c>
      <c r="Y87">
        <v>7.5029347289999997</v>
      </c>
      <c r="Z87">
        <v>7.5423540459999998</v>
      </c>
      <c r="AA87">
        <v>7.5766162289999999</v>
      </c>
      <c r="AB87">
        <v>7.5978646550000004</v>
      </c>
      <c r="AC87">
        <v>7.6084996670000002</v>
      </c>
      <c r="AD87">
        <v>7.6111680780000004</v>
      </c>
      <c r="AE87">
        <v>7.6026156069999997</v>
      </c>
      <c r="AF87">
        <v>7.5840097679999996</v>
      </c>
      <c r="AG87">
        <v>7.5568854419999996</v>
      </c>
      <c r="AH87">
        <v>7.5225281319999997</v>
      </c>
      <c r="AI87">
        <v>7.4825350759999996</v>
      </c>
      <c r="AJ87">
        <v>7.4388692709999997</v>
      </c>
      <c r="AK87">
        <v>7.3918097239999998</v>
      </c>
      <c r="AL87">
        <v>7.341372249</v>
      </c>
      <c r="AM87">
        <v>7.2878053630000004</v>
      </c>
      <c r="AN87">
        <v>7.1811089250000002</v>
      </c>
      <c r="AO87">
        <v>7.0659428599999998</v>
      </c>
      <c r="AP87">
        <v>6.9509531899999999</v>
      </c>
      <c r="AQ87">
        <v>6.8372830870000003</v>
      </c>
      <c r="AR87">
        <v>6.7251261619999996</v>
      </c>
      <c r="AS87">
        <v>6.6098027530000003</v>
      </c>
      <c r="AT87">
        <v>6.4952870809999999</v>
      </c>
      <c r="AU87" s="100">
        <v>6.3827747449999999</v>
      </c>
      <c r="AV87" s="100">
        <v>6.2731822770000001</v>
      </c>
      <c r="AW87">
        <v>6.1653225809999999</v>
      </c>
    </row>
    <row r="88" spans="2:49" x14ac:dyDescent="0.25">
      <c r="B88" t="s">
        <v>417</v>
      </c>
      <c r="C88" s="100">
        <v>1.0609788529198101E-6</v>
      </c>
      <c r="D88" s="100">
        <v>1.0780132115867701E-6</v>
      </c>
      <c r="E88" s="100">
        <v>1.0953210600000001E-6</v>
      </c>
      <c r="F88" s="100">
        <v>1.1756279200000001E-6</v>
      </c>
      <c r="G88" s="100">
        <v>2.2198637899999999E-6</v>
      </c>
      <c r="H88" s="100">
        <v>2.975657E-6</v>
      </c>
      <c r="I88" s="100">
        <v>3.4257769299999998E-6</v>
      </c>
      <c r="J88" s="100">
        <v>4.2900974100000004E-6</v>
      </c>
      <c r="K88" s="100">
        <v>5.2538161700000004E-6</v>
      </c>
      <c r="L88" s="100">
        <v>6.1298594499999996E-6</v>
      </c>
      <c r="M88" s="100">
        <v>6.9949718900000003E-6</v>
      </c>
      <c r="N88" s="100">
        <v>7.6071972499999998E-6</v>
      </c>
      <c r="O88" s="100">
        <v>8.23398259E-6</v>
      </c>
      <c r="P88" s="100">
        <v>8.7478946999999995E-6</v>
      </c>
      <c r="Q88" s="100">
        <v>9.9270276800000005E-6</v>
      </c>
      <c r="R88" s="100">
        <v>1.12291762E-5</v>
      </c>
      <c r="S88" s="100">
        <v>1.28803742E-5</v>
      </c>
      <c r="T88" s="100">
        <v>1.4014324199999999E-5</v>
      </c>
      <c r="U88" s="100">
        <v>1.57481264E-5</v>
      </c>
      <c r="V88" s="100">
        <v>1.7747113E-5</v>
      </c>
      <c r="W88" s="100">
        <v>1.9669709099999999E-5</v>
      </c>
      <c r="X88" s="100">
        <v>2.15019605E-5</v>
      </c>
      <c r="Y88" s="100">
        <v>2.3602260700000001E-5</v>
      </c>
      <c r="Z88" s="100">
        <v>2.5721432200000002E-5</v>
      </c>
      <c r="AA88" s="100">
        <v>2.77684187E-5</v>
      </c>
      <c r="AB88" s="100">
        <v>2.9698680500000001E-5</v>
      </c>
      <c r="AC88" s="100">
        <v>3.1485244199999998E-5</v>
      </c>
      <c r="AD88" s="100">
        <v>3.3120702899999999E-5</v>
      </c>
      <c r="AE88" s="100">
        <v>3.4460613100000001E-5</v>
      </c>
      <c r="AF88" s="100">
        <v>3.5616023199999999E-5</v>
      </c>
      <c r="AG88" s="100">
        <v>3.6636079000000002E-5</v>
      </c>
      <c r="AH88" s="100">
        <v>3.73967213E-5</v>
      </c>
      <c r="AI88" s="100">
        <v>3.8150935299999998E-5</v>
      </c>
      <c r="AJ88" s="100">
        <v>3.8862271599999999E-5</v>
      </c>
      <c r="AK88" s="100">
        <v>3.9516816100000003E-5</v>
      </c>
      <c r="AL88" s="100">
        <v>4.0115858799999998E-5</v>
      </c>
      <c r="AM88" s="100">
        <v>4.0661867499999999E-5</v>
      </c>
      <c r="AN88" s="100">
        <v>4.1149568699999997E-5</v>
      </c>
      <c r="AO88" s="100">
        <v>4.1601205399999997E-5</v>
      </c>
      <c r="AP88" s="100">
        <v>4.2029705599999998E-5</v>
      </c>
      <c r="AQ88" s="100">
        <v>4.2442910000000001E-5</v>
      </c>
      <c r="AR88" s="100">
        <v>4.2845351700000002E-5</v>
      </c>
      <c r="AS88" s="100">
        <v>4.3226826299999997E-5</v>
      </c>
      <c r="AT88" s="100">
        <v>4.35970971E-5</v>
      </c>
      <c r="AU88" s="100">
        <v>4.3962018600000002E-5</v>
      </c>
      <c r="AV88" s="100">
        <v>4.4325881299999998E-5</v>
      </c>
      <c r="AW88" s="100">
        <v>4.4692858399999998E-5</v>
      </c>
    </row>
    <row r="89" spans="2:49" x14ac:dyDescent="0.25">
      <c r="B89" t="s">
        <v>418</v>
      </c>
      <c r="C89">
        <v>0.26347077198670499</v>
      </c>
      <c r="D89">
        <v>0.26770088045298701</v>
      </c>
      <c r="E89">
        <v>0.2720586324</v>
      </c>
      <c r="F89">
        <v>0.29899497450000001</v>
      </c>
      <c r="G89">
        <v>0.29037998549999999</v>
      </c>
      <c r="H89">
        <v>0.2384863203</v>
      </c>
      <c r="I89">
        <v>0.23803157189999999</v>
      </c>
      <c r="J89">
        <v>0.2329721404</v>
      </c>
      <c r="K89">
        <v>0.25072990029999997</v>
      </c>
      <c r="L89">
        <v>0.2467933169</v>
      </c>
      <c r="M89">
        <v>0.23732165650000001</v>
      </c>
      <c r="N89">
        <v>0.2302649615</v>
      </c>
      <c r="O89">
        <v>0.2184579888</v>
      </c>
      <c r="P89">
        <v>0.2245110394</v>
      </c>
      <c r="Q89">
        <v>0.230847523</v>
      </c>
      <c r="R89">
        <v>0.24040327459999999</v>
      </c>
      <c r="S89">
        <v>0.25952835089999998</v>
      </c>
      <c r="T89">
        <v>0.32047561159999999</v>
      </c>
      <c r="U89">
        <v>0.37000224189999997</v>
      </c>
      <c r="V89">
        <v>0.41193181670000001</v>
      </c>
      <c r="W89">
        <v>0.44571052589999999</v>
      </c>
      <c r="X89">
        <v>0.57997933660000001</v>
      </c>
      <c r="Y89">
        <v>0.72659220150000003</v>
      </c>
      <c r="Z89">
        <v>0.87823699180000003</v>
      </c>
      <c r="AA89">
        <v>1.0339990050000001</v>
      </c>
      <c r="AB89">
        <v>1.193581556</v>
      </c>
      <c r="AC89">
        <v>1.357029091</v>
      </c>
      <c r="AD89">
        <v>1.551292294</v>
      </c>
      <c r="AE89">
        <v>1.7500921300000001</v>
      </c>
      <c r="AF89">
        <v>1.9554584290000001</v>
      </c>
      <c r="AG89">
        <v>2.1669824549999999</v>
      </c>
      <c r="AH89">
        <v>2.3837356199999999</v>
      </c>
      <c r="AI89">
        <v>2.5577232080000001</v>
      </c>
      <c r="AJ89">
        <v>2.7363750929999999</v>
      </c>
      <c r="AK89">
        <v>2.9212864390000002</v>
      </c>
      <c r="AL89">
        <v>3.1127776119999999</v>
      </c>
      <c r="AM89">
        <v>3.310438269</v>
      </c>
      <c r="AN89">
        <v>3.4157420529999998</v>
      </c>
      <c r="AO89">
        <v>3.5248179340000001</v>
      </c>
      <c r="AP89">
        <v>3.6365658230000002</v>
      </c>
      <c r="AQ89">
        <v>3.7511142359999998</v>
      </c>
      <c r="AR89">
        <v>3.867547386</v>
      </c>
      <c r="AS89">
        <v>3.92923446</v>
      </c>
      <c r="AT89">
        <v>3.9907044119999999</v>
      </c>
      <c r="AU89">
        <v>4.0523149390000004</v>
      </c>
      <c r="AV89">
        <v>4.1140974220000004</v>
      </c>
      <c r="AW89">
        <v>4.1775287380000004</v>
      </c>
    </row>
    <row r="90" spans="2:49" x14ac:dyDescent="0.25">
      <c r="B90" t="s">
        <v>419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2653988446</v>
      </c>
      <c r="P90">
        <v>2684658267</v>
      </c>
      <c r="Q90">
        <v>2715682513</v>
      </c>
      <c r="R90">
        <v>2745467125</v>
      </c>
      <c r="S90">
        <v>2775151740</v>
      </c>
      <c r="T90">
        <v>2804229571</v>
      </c>
      <c r="U90">
        <v>2833057577</v>
      </c>
      <c r="V90">
        <v>2863783189</v>
      </c>
      <c r="W90">
        <v>2894524521</v>
      </c>
      <c r="X90" s="100">
        <v>2924411523</v>
      </c>
      <c r="Y90">
        <v>2953544095</v>
      </c>
      <c r="Z90">
        <v>2981851909</v>
      </c>
      <c r="AA90">
        <v>3009484025</v>
      </c>
      <c r="AB90">
        <v>3036284686</v>
      </c>
      <c r="AC90">
        <v>3062184172</v>
      </c>
      <c r="AD90">
        <v>3087964217</v>
      </c>
      <c r="AE90">
        <v>3113483048</v>
      </c>
      <c r="AF90">
        <v>3138686341</v>
      </c>
      <c r="AG90">
        <v>3163564425</v>
      </c>
      <c r="AH90">
        <v>3188384924</v>
      </c>
      <c r="AI90">
        <v>3212818008</v>
      </c>
      <c r="AJ90">
        <v>3236712515</v>
      </c>
      <c r="AK90">
        <v>3260337894</v>
      </c>
      <c r="AL90">
        <v>3283638812</v>
      </c>
      <c r="AM90">
        <v>3306510935</v>
      </c>
      <c r="AN90">
        <v>3328474335</v>
      </c>
      <c r="AO90">
        <v>3349315510</v>
      </c>
      <c r="AP90">
        <v>3369011741</v>
      </c>
      <c r="AQ90">
        <v>3387834688</v>
      </c>
      <c r="AR90">
        <v>3405571666</v>
      </c>
      <c r="AS90">
        <v>3422253727</v>
      </c>
      <c r="AT90">
        <v>3438013091</v>
      </c>
      <c r="AU90">
        <v>3452736286</v>
      </c>
      <c r="AV90">
        <v>3466409026</v>
      </c>
      <c r="AW90">
        <v>3479017918</v>
      </c>
    </row>
    <row r="91" spans="2:49" x14ac:dyDescent="0.25">
      <c r="B91" t="s">
        <v>420</v>
      </c>
      <c r="C91" s="100">
        <v>640398.31806251395</v>
      </c>
      <c r="D91">
        <v>650680.12020171306</v>
      </c>
      <c r="E91">
        <v>661127</v>
      </c>
      <c r="F91">
        <v>1310006.429</v>
      </c>
      <c r="G91" s="100">
        <v>7411777.7290000003</v>
      </c>
      <c r="H91">
        <v>16167949.710000001</v>
      </c>
      <c r="I91">
        <v>25877926.32</v>
      </c>
      <c r="J91">
        <v>35964161.439999998</v>
      </c>
      <c r="K91" s="100">
        <v>46503974.640000001</v>
      </c>
      <c r="L91" s="100">
        <v>57346229.920000002</v>
      </c>
      <c r="M91">
        <v>68801312.129999995</v>
      </c>
      <c r="N91" s="100">
        <v>80760544.329999998</v>
      </c>
      <c r="O91">
        <v>92906565.260000005</v>
      </c>
      <c r="P91">
        <v>107173917</v>
      </c>
      <c r="Q91">
        <v>123624231.3</v>
      </c>
      <c r="R91">
        <v>142819839.09999999</v>
      </c>
      <c r="S91">
        <v>166600233</v>
      </c>
      <c r="T91">
        <v>193205034.90000001</v>
      </c>
      <c r="U91">
        <v>224354299.59999999</v>
      </c>
      <c r="V91">
        <v>257150019.19999999</v>
      </c>
      <c r="W91">
        <v>291765221.80000001</v>
      </c>
      <c r="X91">
        <v>325459748.5</v>
      </c>
      <c r="Y91">
        <v>359791584.60000002</v>
      </c>
      <c r="Z91">
        <v>391968182.80000001</v>
      </c>
      <c r="AA91">
        <v>424088400.69999999</v>
      </c>
      <c r="AB91">
        <v>456418451.69999999</v>
      </c>
      <c r="AC91">
        <v>489063758.60000002</v>
      </c>
      <c r="AD91">
        <v>522081650.10000002</v>
      </c>
      <c r="AE91">
        <v>555501124.20000005</v>
      </c>
      <c r="AF91">
        <v>589367281.5</v>
      </c>
      <c r="AG91">
        <v>623682468.10000002</v>
      </c>
      <c r="AH91">
        <v>658438995.10000002</v>
      </c>
      <c r="AI91" s="100">
        <v>693610242.70000005</v>
      </c>
      <c r="AJ91">
        <v>729227000.39999998</v>
      </c>
      <c r="AK91">
        <v>765280645.5</v>
      </c>
      <c r="AL91" s="100">
        <v>801801848.89999998</v>
      </c>
      <c r="AM91">
        <v>838823992.5</v>
      </c>
      <c r="AN91">
        <v>876316033.29999995</v>
      </c>
      <c r="AO91">
        <v>914252678.29999995</v>
      </c>
      <c r="AP91">
        <v>952665119</v>
      </c>
      <c r="AQ91">
        <v>991646080.39999998</v>
      </c>
      <c r="AR91" s="100">
        <v>1031217454</v>
      </c>
      <c r="AS91">
        <v>1071386755</v>
      </c>
      <c r="AT91">
        <v>1112169377</v>
      </c>
      <c r="AU91">
        <v>1153522411</v>
      </c>
      <c r="AV91">
        <v>1195398329</v>
      </c>
      <c r="AW91">
        <v>1237750039</v>
      </c>
    </row>
    <row r="92" spans="2:49" x14ac:dyDescent="0.25">
      <c r="B92" t="s">
        <v>421</v>
      </c>
      <c r="C92" s="100">
        <v>41062689.603059798</v>
      </c>
      <c r="D92">
        <v>41721964.366740197</v>
      </c>
      <c r="E92">
        <v>42391824</v>
      </c>
      <c r="F92">
        <v>45382228.399999999</v>
      </c>
      <c r="G92" s="100">
        <v>44774822.549999997</v>
      </c>
      <c r="H92">
        <v>42605734.25</v>
      </c>
      <c r="I92">
        <v>40529459.490000002</v>
      </c>
      <c r="J92">
        <v>39630918.829999998</v>
      </c>
      <c r="K92" s="100">
        <v>39961492.210000001</v>
      </c>
      <c r="L92" s="100">
        <v>41546862.950000003</v>
      </c>
      <c r="M92">
        <v>43468612.670000002</v>
      </c>
      <c r="N92">
        <v>44821219.409999996</v>
      </c>
      <c r="O92">
        <v>44850229.549999997</v>
      </c>
      <c r="P92">
        <v>44242825.530000001</v>
      </c>
      <c r="Q92">
        <v>44140087.710000001</v>
      </c>
      <c r="R92">
        <v>48261973.560000002</v>
      </c>
      <c r="S92">
        <v>51804943.020000003</v>
      </c>
      <c r="T92">
        <v>56849641.359999999</v>
      </c>
      <c r="U92">
        <v>59794461.740000002</v>
      </c>
      <c r="V92">
        <v>63782401.659999996</v>
      </c>
      <c r="W92">
        <v>65446465.130000003</v>
      </c>
      <c r="X92">
        <v>67631655.980000004</v>
      </c>
      <c r="Y92">
        <v>67903612.359999999</v>
      </c>
      <c r="Z92">
        <v>68369504.540000007</v>
      </c>
      <c r="AA92">
        <v>69413298.549999997</v>
      </c>
      <c r="AB92">
        <v>70641952.530000001</v>
      </c>
      <c r="AC92">
        <v>71818927.549999997</v>
      </c>
      <c r="AD92">
        <v>73002944.390000001</v>
      </c>
      <c r="AE92">
        <v>74189482.920000002</v>
      </c>
      <c r="AF92">
        <v>75310692.370000005</v>
      </c>
      <c r="AG92">
        <v>76325544.25</v>
      </c>
      <c r="AH92">
        <v>77289945.650000006</v>
      </c>
      <c r="AI92">
        <v>78177749.599999994</v>
      </c>
      <c r="AJ92">
        <v>78930926.670000002</v>
      </c>
      <c r="AK92">
        <v>79713615.120000005</v>
      </c>
      <c r="AL92">
        <v>80548157.959999904</v>
      </c>
      <c r="AM92">
        <v>81418624.469999999</v>
      </c>
      <c r="AN92">
        <v>82267467.579999998</v>
      </c>
      <c r="AO92">
        <v>83176475.150000006</v>
      </c>
      <c r="AP92">
        <v>84170868.900000006</v>
      </c>
      <c r="AQ92">
        <v>85297081.640000001</v>
      </c>
      <c r="AR92">
        <v>86434917.739999995</v>
      </c>
      <c r="AS92">
        <v>87559105.819999903</v>
      </c>
      <c r="AT92">
        <v>88668256.189999998</v>
      </c>
      <c r="AU92">
        <v>89709888.730000004</v>
      </c>
      <c r="AV92">
        <v>90693097.530000001</v>
      </c>
      <c r="AW92">
        <v>91623344.659999996</v>
      </c>
    </row>
    <row r="93" spans="2:49" x14ac:dyDescent="0.25">
      <c r="B93" t="s">
        <v>422</v>
      </c>
      <c r="C93" s="100">
        <v>291506404.18067801</v>
      </c>
      <c r="D93" s="100">
        <v>296186633.79021603</v>
      </c>
      <c r="E93" s="100">
        <v>300942006</v>
      </c>
      <c r="F93" s="100">
        <v>326364989.10000002</v>
      </c>
      <c r="G93">
        <v>351472575.5</v>
      </c>
      <c r="H93">
        <v>375288105.80000001</v>
      </c>
      <c r="I93">
        <v>394771991.5</v>
      </c>
      <c r="J93">
        <v>412550620</v>
      </c>
      <c r="K93" s="100">
        <v>430324922.39999998</v>
      </c>
      <c r="L93" s="100">
        <v>448998656.10000002</v>
      </c>
      <c r="M93">
        <v>466951049.19999999</v>
      </c>
      <c r="N93">
        <v>482658497.80000001</v>
      </c>
      <c r="O93">
        <v>495739872.5</v>
      </c>
      <c r="P93">
        <v>507488372</v>
      </c>
      <c r="Q93">
        <v>520256182.89999998</v>
      </c>
      <c r="R93">
        <v>538047385.60000002</v>
      </c>
      <c r="S93">
        <v>557563067.29999995</v>
      </c>
      <c r="T93">
        <v>581195947.10000002</v>
      </c>
      <c r="U93">
        <v>605218155.20000005</v>
      </c>
      <c r="V93">
        <v>632299118.10000002</v>
      </c>
      <c r="W93">
        <v>658444399.39999998</v>
      </c>
      <c r="X93">
        <v>684820786.5</v>
      </c>
      <c r="Y93">
        <v>708146848.10000002</v>
      </c>
      <c r="Z93">
        <v>729706625.29999995</v>
      </c>
      <c r="AA93">
        <v>748513175.20000005</v>
      </c>
      <c r="AB93">
        <v>764940064</v>
      </c>
      <c r="AC93">
        <v>779390074.60000002</v>
      </c>
      <c r="AD93">
        <v>792482460.29999995</v>
      </c>
      <c r="AE93">
        <v>804422177.29999995</v>
      </c>
      <c r="AF93">
        <v>815365454.89999998</v>
      </c>
      <c r="AG93">
        <v>825427689.29999995</v>
      </c>
      <c r="AH93">
        <v>834797972.39999998</v>
      </c>
      <c r="AI93">
        <v>843438156.20000005</v>
      </c>
      <c r="AJ93">
        <v>851343817.89999998</v>
      </c>
      <c r="AK93">
        <v>858637069.29999995</v>
      </c>
      <c r="AL93">
        <v>865329608.20000005</v>
      </c>
      <c r="AM93">
        <v>871414939.39999998</v>
      </c>
      <c r="AN93">
        <v>876788098.70000005</v>
      </c>
      <c r="AO93">
        <v>881493833.10000002</v>
      </c>
      <c r="AP93">
        <v>885572806.29999995</v>
      </c>
      <c r="AQ93">
        <v>889116569.60000002</v>
      </c>
      <c r="AR93">
        <v>892040359</v>
      </c>
      <c r="AS93">
        <v>894321402.79999995</v>
      </c>
      <c r="AT93">
        <v>895966356.20000005</v>
      </c>
      <c r="AU93">
        <v>896897155.29999995</v>
      </c>
      <c r="AV93">
        <v>897059954.39999998</v>
      </c>
      <c r="AW93">
        <v>896405714.70000005</v>
      </c>
    </row>
    <row r="94" spans="2:49" x14ac:dyDescent="0.25">
      <c r="B94" t="s">
        <v>423</v>
      </c>
      <c r="C94" s="100">
        <v>640671991.67983496</v>
      </c>
      <c r="D94" s="100">
        <v>650958187.73748195</v>
      </c>
      <c r="E94" s="100">
        <v>661409532</v>
      </c>
      <c r="F94" s="100">
        <v>682096044.89999998</v>
      </c>
      <c r="G94" s="100">
        <v>703358959.60000002</v>
      </c>
      <c r="H94" s="100">
        <v>724780244.39999998</v>
      </c>
      <c r="I94" s="100">
        <v>744308177.70000005</v>
      </c>
      <c r="J94" s="100">
        <v>763752690.60000002</v>
      </c>
      <c r="K94" s="100">
        <v>784148863.5</v>
      </c>
      <c r="L94" s="100">
        <v>805233091.70000005</v>
      </c>
      <c r="M94" s="100">
        <v>825619348.60000002</v>
      </c>
      <c r="N94" s="100">
        <v>844400488.60000002</v>
      </c>
      <c r="O94" s="100">
        <v>862914194.70000005</v>
      </c>
      <c r="P94" s="100">
        <v>879118773.5</v>
      </c>
      <c r="Q94" s="100">
        <v>894603085.5</v>
      </c>
      <c r="R94" s="100">
        <v>907512481.60000002</v>
      </c>
      <c r="S94">
        <v>918420743.20000005</v>
      </c>
      <c r="T94">
        <v>926312366.89999998</v>
      </c>
      <c r="U94">
        <v>932638543</v>
      </c>
      <c r="V94">
        <v>937954199.29999995</v>
      </c>
      <c r="W94">
        <v>943029861.79999995</v>
      </c>
      <c r="X94">
        <v>946996069.70000005</v>
      </c>
      <c r="Y94">
        <v>950957517.60000002</v>
      </c>
      <c r="Z94">
        <v>954158367.39999998</v>
      </c>
      <c r="AA94" s="100">
        <v>956215751.70000005</v>
      </c>
      <c r="AB94" s="100">
        <v>957058988.39999998</v>
      </c>
      <c r="AC94" s="100">
        <v>956724196.5</v>
      </c>
      <c r="AD94" s="100">
        <v>955611799.79999995</v>
      </c>
      <c r="AE94" s="100">
        <v>953656276.10000002</v>
      </c>
      <c r="AF94" s="100">
        <v>950910870.10000002</v>
      </c>
      <c r="AG94" s="100">
        <v>947464182.29999995</v>
      </c>
      <c r="AH94" s="100">
        <v>943493951.89999998</v>
      </c>
      <c r="AI94" s="100">
        <v>938888434.39999998</v>
      </c>
      <c r="AJ94" s="100">
        <v>933613895.79999995</v>
      </c>
      <c r="AK94" s="100">
        <v>927744716.70000005</v>
      </c>
      <c r="AL94" s="100">
        <v>921221687.20000005</v>
      </c>
      <c r="AM94" s="100">
        <v>913975792.20000005</v>
      </c>
      <c r="AN94" s="100">
        <v>905817374.89999998</v>
      </c>
      <c r="AO94" s="100">
        <v>896643665.60000002</v>
      </c>
      <c r="AP94" s="100">
        <v>886430571</v>
      </c>
      <c r="AQ94" s="100">
        <v>875240811.79999995</v>
      </c>
      <c r="AR94" s="100">
        <v>863032204.20000005</v>
      </c>
      <c r="AS94" s="100">
        <v>849847803.89999998</v>
      </c>
      <c r="AT94" s="100">
        <v>835767083.39999998</v>
      </c>
      <c r="AU94" s="100">
        <v>820819636.39999998</v>
      </c>
      <c r="AV94" s="100">
        <v>805050992.70000005</v>
      </c>
      <c r="AW94">
        <v>789910515.29999995</v>
      </c>
    </row>
    <row r="95" spans="2:49" x14ac:dyDescent="0.25">
      <c r="B95" t="s">
        <v>424</v>
      </c>
      <c r="C95">
        <v>762047427.55376601</v>
      </c>
      <c r="D95">
        <v>774282345.494367</v>
      </c>
      <c r="E95">
        <v>786713699</v>
      </c>
      <c r="F95">
        <v>775633864.70000005</v>
      </c>
      <c r="G95" s="100">
        <v>763753590.5</v>
      </c>
      <c r="H95" s="100">
        <v>752154769.10000002</v>
      </c>
      <c r="I95" s="100">
        <v>743478280.79999995</v>
      </c>
      <c r="J95" s="100">
        <v>735057659.60000002</v>
      </c>
      <c r="K95" s="100">
        <v>725435330.89999998</v>
      </c>
      <c r="L95" s="100">
        <v>714198126.39999998</v>
      </c>
      <c r="M95" s="100">
        <v>703264490.10000002</v>
      </c>
      <c r="N95">
        <v>694497784.60000002</v>
      </c>
      <c r="O95">
        <v>689901600.29999995</v>
      </c>
      <c r="P95">
        <v>686476499.20000005</v>
      </c>
      <c r="Q95">
        <v>681425909.5</v>
      </c>
      <c r="R95">
        <v>670008454.39999998</v>
      </c>
      <c r="S95">
        <v>656233975.79999995</v>
      </c>
      <c r="T95">
        <v>638603161.10000002</v>
      </c>
      <c r="U95">
        <v>619966200.29999995</v>
      </c>
      <c r="V95">
        <v>599374306.10000002</v>
      </c>
      <c r="W95">
        <v>579623226.10000002</v>
      </c>
      <c r="X95">
        <v>559842624.79999995</v>
      </c>
      <c r="Y95">
        <v>542082043.89999998</v>
      </c>
      <c r="Z95">
        <v>526432813.19999999</v>
      </c>
      <c r="AA95">
        <v>512233179.69999999</v>
      </c>
      <c r="AB95">
        <v>499293800.60000002</v>
      </c>
      <c r="AC95">
        <v>487401282.10000002</v>
      </c>
      <c r="AD95">
        <v>476354752.39999998</v>
      </c>
      <c r="AE95">
        <v>465981500.10000002</v>
      </c>
      <c r="AF95">
        <v>456149250.89999998</v>
      </c>
      <c r="AG95" s="100">
        <v>446765090.30000001</v>
      </c>
      <c r="AH95" s="100">
        <v>437751008.10000002</v>
      </c>
      <c r="AI95">
        <v>429039322.30000001</v>
      </c>
      <c r="AJ95" s="100">
        <v>420586202.5</v>
      </c>
      <c r="AK95" s="100">
        <v>412347185.10000002</v>
      </c>
      <c r="AL95">
        <v>404290264.60000002</v>
      </c>
      <c r="AM95">
        <v>396391705.10000002</v>
      </c>
      <c r="AN95" s="100">
        <v>388595947.10000002</v>
      </c>
      <c r="AO95" s="100">
        <v>380774869.69999999</v>
      </c>
      <c r="AP95" s="100">
        <v>372871249.10000002</v>
      </c>
      <c r="AQ95" s="100">
        <v>364873476.39999998</v>
      </c>
      <c r="AR95" s="100">
        <v>356791289.5</v>
      </c>
      <c r="AS95">
        <v>348644516.10000002</v>
      </c>
      <c r="AT95">
        <v>340455468.19999999</v>
      </c>
      <c r="AU95">
        <v>332244739.19999999</v>
      </c>
      <c r="AV95">
        <v>324033750.30000001</v>
      </c>
      <c r="AW95">
        <v>315843738.39999998</v>
      </c>
    </row>
    <row r="96" spans="2:49" x14ac:dyDescent="0.25">
      <c r="B96" t="s">
        <v>425</v>
      </c>
      <c r="C96">
        <v>399231640.45290101</v>
      </c>
      <c r="D96">
        <v>405641433.57550502</v>
      </c>
      <c r="E96">
        <v>412154138</v>
      </c>
      <c r="F96">
        <v>406616100.80000001</v>
      </c>
      <c r="G96" s="100">
        <v>399992500.39999998</v>
      </c>
      <c r="H96" s="100">
        <v>393142027.39999998</v>
      </c>
      <c r="I96" s="100">
        <v>387806470.10000002</v>
      </c>
      <c r="J96" s="100">
        <v>382411611.80000001</v>
      </c>
      <c r="K96" s="100">
        <v>375940873.30000001</v>
      </c>
      <c r="L96" s="100">
        <v>368364252.19999999</v>
      </c>
      <c r="M96">
        <v>360862967.19999999</v>
      </c>
      <c r="N96">
        <v>354618086.69999999</v>
      </c>
      <c r="O96">
        <v>350784237.30000001</v>
      </c>
      <c r="P96">
        <v>347822716.89999998</v>
      </c>
      <c r="Q96">
        <v>343940504.10000002</v>
      </c>
      <c r="R96">
        <v>336704724.30000001</v>
      </c>
      <c r="S96">
        <v>328129828.19999999</v>
      </c>
      <c r="T96">
        <v>317732883.10000002</v>
      </c>
      <c r="U96">
        <v>306665375.69999999</v>
      </c>
      <c r="V96">
        <v>294712257.80000001</v>
      </c>
      <c r="W96">
        <v>283179573.5</v>
      </c>
      <c r="X96">
        <v>271822080.39999998</v>
      </c>
      <c r="Y96">
        <v>261460091.30000001</v>
      </c>
      <c r="Z96">
        <v>252165332.69999999</v>
      </c>
      <c r="AA96">
        <v>243677619.09999999</v>
      </c>
      <c r="AB96">
        <v>235911165.40000001</v>
      </c>
      <c r="AC96">
        <v>228758886.40000001</v>
      </c>
      <c r="AD96">
        <v>222117841.90000001</v>
      </c>
      <c r="AE96">
        <v>215897183.69999999</v>
      </c>
      <c r="AF96">
        <v>210023034.5</v>
      </c>
      <c r="AG96">
        <v>204440604.30000001</v>
      </c>
      <c r="AH96">
        <v>199103068.19999999</v>
      </c>
      <c r="AI96">
        <v>193969840</v>
      </c>
      <c r="AJ96">
        <v>189013278.90000001</v>
      </c>
      <c r="AK96">
        <v>184207408.80000001</v>
      </c>
      <c r="AL96">
        <v>179533052.80000001</v>
      </c>
      <c r="AM96">
        <v>174975661.80000001</v>
      </c>
      <c r="AN96">
        <v>170505026.19999999</v>
      </c>
      <c r="AO96">
        <v>166054833.09999999</v>
      </c>
      <c r="AP96">
        <v>161595013.80000001</v>
      </c>
      <c r="AQ96">
        <v>157118753.59999999</v>
      </c>
      <c r="AR96">
        <v>152630046.40000001</v>
      </c>
      <c r="AS96">
        <v>148137840.19999999</v>
      </c>
      <c r="AT96">
        <v>143651995</v>
      </c>
      <c r="AU96">
        <v>139182615.09999999</v>
      </c>
      <c r="AV96">
        <v>134740963.90000001</v>
      </c>
      <c r="AW96">
        <v>130338371.8</v>
      </c>
    </row>
    <row r="97" spans="2:49" x14ac:dyDescent="0.25">
      <c r="B97" t="s">
        <v>426</v>
      </c>
      <c r="C97">
        <v>182970972.649156</v>
      </c>
      <c r="D97" s="100">
        <v>185908630.79867601</v>
      </c>
      <c r="E97" s="100">
        <v>188893454</v>
      </c>
      <c r="F97" s="100">
        <v>180339831.59999999</v>
      </c>
      <c r="G97">
        <v>171808528.90000001</v>
      </c>
      <c r="H97">
        <v>163518609.19999999</v>
      </c>
      <c r="I97" s="100">
        <v>156227432.80000001</v>
      </c>
      <c r="J97" s="100">
        <v>149234635.09999999</v>
      </c>
      <c r="K97" s="100">
        <v>142152331.80000001</v>
      </c>
      <c r="L97" s="100">
        <v>134911693.5</v>
      </c>
      <c r="M97">
        <v>128030618.09999999</v>
      </c>
      <c r="N97">
        <v>121912378.5</v>
      </c>
      <c r="O97" s="100">
        <v>116891746.3</v>
      </c>
      <c r="P97">
        <v>112335163.09999999</v>
      </c>
      <c r="Q97">
        <v>107692511.7</v>
      </c>
      <c r="R97">
        <v>102112266.90000001</v>
      </c>
      <c r="S97">
        <v>96398949.090000004</v>
      </c>
      <c r="T97">
        <v>90330536.879999995</v>
      </c>
      <c r="U97">
        <v>84420541.379999995</v>
      </c>
      <c r="V97">
        <v>78510887.349999994</v>
      </c>
      <c r="W97">
        <v>73035773.319999903</v>
      </c>
      <c r="X97">
        <v>67838556.810000002</v>
      </c>
      <c r="Y97">
        <v>63202397.25</v>
      </c>
      <c r="Z97">
        <v>59051083.57</v>
      </c>
      <c r="AA97">
        <v>55342600.100000001</v>
      </c>
      <c r="AB97">
        <v>52020263.469999999</v>
      </c>
      <c r="AC97">
        <v>49027046.420000002</v>
      </c>
      <c r="AD97">
        <v>46312768.369999997</v>
      </c>
      <c r="AE97">
        <v>43835303.280000001</v>
      </c>
      <c r="AF97">
        <v>41559756.950000003</v>
      </c>
      <c r="AG97">
        <v>39458846.270000003</v>
      </c>
      <c r="AH97">
        <v>37509982.960000001</v>
      </c>
      <c r="AI97">
        <v>35694263.149999999</v>
      </c>
      <c r="AJ97">
        <v>33997393.119999997</v>
      </c>
      <c r="AK97">
        <v>32407253.07</v>
      </c>
      <c r="AL97">
        <v>30914192.530000001</v>
      </c>
      <c r="AM97">
        <v>29510219.190000001</v>
      </c>
      <c r="AN97">
        <v>28184387.190000001</v>
      </c>
      <c r="AO97">
        <v>26919155.02</v>
      </c>
      <c r="AP97">
        <v>25706112.68</v>
      </c>
      <c r="AQ97">
        <v>24541914.32</v>
      </c>
      <c r="AR97">
        <v>23425395.370000001</v>
      </c>
      <c r="AS97">
        <v>22356303.52</v>
      </c>
      <c r="AT97">
        <v>21334554.510000002</v>
      </c>
      <c r="AU97">
        <v>20359840.09</v>
      </c>
      <c r="AV97">
        <v>19431938.5</v>
      </c>
      <c r="AW97">
        <v>18550546.050000001</v>
      </c>
    </row>
    <row r="98" spans="2:49" x14ac:dyDescent="0.25">
      <c r="B98" s="62" t="s">
        <v>427</v>
      </c>
      <c r="C98">
        <v>651205.12405279896</v>
      </c>
      <c r="D98">
        <v>661660.432957732</v>
      </c>
      <c r="E98">
        <v>672283.60519999999</v>
      </c>
      <c r="F98">
        <v>690924.66559999995</v>
      </c>
      <c r="G98">
        <v>678581.71100000001</v>
      </c>
      <c r="H98">
        <v>619435.65870000003</v>
      </c>
      <c r="I98">
        <v>636180.69220000005</v>
      </c>
      <c r="J98">
        <v>653802.57869999995</v>
      </c>
      <c r="K98">
        <v>644454.95090000005</v>
      </c>
      <c r="L98">
        <v>636957.33299999998</v>
      </c>
      <c r="M98">
        <v>640329.71609999996</v>
      </c>
      <c r="N98">
        <v>649163.82010000001</v>
      </c>
      <c r="O98">
        <v>659683.12349999999</v>
      </c>
      <c r="P98">
        <v>687399.4203</v>
      </c>
      <c r="Q98">
        <v>700150.70160000003</v>
      </c>
      <c r="R98">
        <v>714944.25320000004</v>
      </c>
      <c r="S98">
        <v>725349.58799999999</v>
      </c>
      <c r="T98">
        <v>739448.75930000003</v>
      </c>
      <c r="U98">
        <v>750059.22309999994</v>
      </c>
      <c r="V98">
        <v>763189.16599999997</v>
      </c>
      <c r="W98">
        <v>793159.06140000001</v>
      </c>
      <c r="X98">
        <v>827355.99049999996</v>
      </c>
      <c r="Y98">
        <v>867510.57990000001</v>
      </c>
      <c r="Z98">
        <v>916366.51009999996</v>
      </c>
      <c r="AA98">
        <v>974359.7132</v>
      </c>
      <c r="AB98">
        <v>1042262.802</v>
      </c>
      <c r="AC98">
        <v>1121421.9010000001</v>
      </c>
      <c r="AD98">
        <v>1129219.0220000001</v>
      </c>
      <c r="AE98">
        <v>1137956.2009999999</v>
      </c>
      <c r="AF98">
        <v>1148969.2890000001</v>
      </c>
      <c r="AG98">
        <v>1161636.2579999999</v>
      </c>
      <c r="AH98">
        <v>1175343.764</v>
      </c>
      <c r="AI98">
        <v>1191832.3570000001</v>
      </c>
      <c r="AJ98">
        <v>1209095.4310000001</v>
      </c>
      <c r="AK98">
        <v>1227457.7379999999</v>
      </c>
      <c r="AL98">
        <v>1246899.9110000001</v>
      </c>
      <c r="AM98">
        <v>1267166.156</v>
      </c>
      <c r="AN98">
        <v>1287521.9450000001</v>
      </c>
      <c r="AO98">
        <v>1308588.578</v>
      </c>
      <c r="AP98">
        <v>1330050.05</v>
      </c>
      <c r="AQ98">
        <v>1351888.564</v>
      </c>
      <c r="AR98">
        <v>1373786.773</v>
      </c>
      <c r="AS98">
        <v>1395848.6669999999</v>
      </c>
      <c r="AT98">
        <v>1418019.7409999999</v>
      </c>
      <c r="AU98">
        <v>1440279.96</v>
      </c>
      <c r="AV98">
        <v>1462610.42</v>
      </c>
      <c r="AW98">
        <v>1485463.254</v>
      </c>
    </row>
    <row r="99" spans="2:49" x14ac:dyDescent="0.25">
      <c r="B99" t="s">
        <v>428</v>
      </c>
      <c r="C99">
        <v>11699515.674308199</v>
      </c>
      <c r="D99">
        <v>11887355.182774801</v>
      </c>
      <c r="E99">
        <v>12078210.52</v>
      </c>
      <c r="F99">
        <v>12394208.23</v>
      </c>
      <c r="G99">
        <v>12130936.02</v>
      </c>
      <c r="H99">
        <v>11018218.310000001</v>
      </c>
      <c r="I99">
        <v>11233802.220000001</v>
      </c>
      <c r="J99">
        <v>11656711.98</v>
      </c>
      <c r="K99">
        <v>11446952.24</v>
      </c>
      <c r="L99">
        <v>11263843.59</v>
      </c>
      <c r="M99">
        <v>11300821.92</v>
      </c>
      <c r="N99">
        <v>11409654.07</v>
      </c>
      <c r="O99">
        <v>11619492.98</v>
      </c>
      <c r="P99">
        <v>12136393.41</v>
      </c>
      <c r="Q99">
        <v>12362443.25</v>
      </c>
      <c r="R99">
        <v>12640256.91</v>
      </c>
      <c r="S99">
        <v>12891414.25</v>
      </c>
      <c r="T99">
        <v>13276384.92</v>
      </c>
      <c r="U99">
        <v>13489872.869999999</v>
      </c>
      <c r="V99">
        <v>13841273.49</v>
      </c>
      <c r="W99">
        <v>13944868.09</v>
      </c>
      <c r="X99">
        <v>14007991.310000001</v>
      </c>
      <c r="Y99">
        <v>13955182.99</v>
      </c>
      <c r="Z99">
        <v>13970372.130000001</v>
      </c>
      <c r="AA99">
        <v>14005705.51</v>
      </c>
      <c r="AB99">
        <v>14043669.49</v>
      </c>
      <c r="AC99">
        <v>14085063.23</v>
      </c>
      <c r="AD99">
        <v>14158931.49</v>
      </c>
      <c r="AE99" s="100">
        <v>14249951.890000001</v>
      </c>
      <c r="AF99" s="100">
        <v>14354032.34</v>
      </c>
      <c r="AG99">
        <v>14468494.789999999</v>
      </c>
      <c r="AH99">
        <v>14607517.23</v>
      </c>
      <c r="AI99">
        <v>14751996.84</v>
      </c>
      <c r="AJ99" s="100">
        <v>14896305.59</v>
      </c>
      <c r="AK99">
        <v>15061552.810000001</v>
      </c>
      <c r="AL99">
        <v>15235739.91</v>
      </c>
      <c r="AM99">
        <v>15413035.199999999</v>
      </c>
      <c r="AN99">
        <v>15566282.75</v>
      </c>
      <c r="AO99">
        <v>15724274.42</v>
      </c>
      <c r="AP99">
        <v>15883998.34</v>
      </c>
      <c r="AQ99">
        <v>16056295.550000001</v>
      </c>
      <c r="AR99">
        <v>16219458.369999999</v>
      </c>
      <c r="AS99">
        <v>16387581</v>
      </c>
      <c r="AT99">
        <v>16555238.970000001</v>
      </c>
      <c r="AU99">
        <v>16717918.289999999</v>
      </c>
      <c r="AV99">
        <v>16879335.170000002</v>
      </c>
      <c r="AW99">
        <v>17097388.48</v>
      </c>
    </row>
    <row r="100" spans="2:49" x14ac:dyDescent="0.25">
      <c r="B100" t="s">
        <v>429</v>
      </c>
      <c r="C100">
        <v>12350720.798361</v>
      </c>
      <c r="D100">
        <v>12549015.615732601</v>
      </c>
      <c r="E100">
        <v>12750494.119999999</v>
      </c>
      <c r="F100">
        <v>13085132.9</v>
      </c>
      <c r="G100" s="100">
        <v>12809517.73</v>
      </c>
      <c r="H100">
        <v>11637653.970000001</v>
      </c>
      <c r="I100">
        <v>11869982.91</v>
      </c>
      <c r="J100">
        <v>12310514.560000001</v>
      </c>
      <c r="K100" s="100">
        <v>12091407.189999999</v>
      </c>
      <c r="L100" s="100">
        <v>11900800.92</v>
      </c>
      <c r="M100" s="100">
        <v>11941151.640000001</v>
      </c>
      <c r="N100">
        <v>12058817.890000001</v>
      </c>
      <c r="O100">
        <v>12279176.1</v>
      </c>
      <c r="P100">
        <v>12823792.83</v>
      </c>
      <c r="Q100">
        <v>13062593.949999999</v>
      </c>
      <c r="R100">
        <v>13355201.16</v>
      </c>
      <c r="S100">
        <v>13616763.84</v>
      </c>
      <c r="T100">
        <v>14015833.68</v>
      </c>
      <c r="U100">
        <v>14239932.1</v>
      </c>
      <c r="V100">
        <v>14604462.66</v>
      </c>
      <c r="W100">
        <v>14738027.16</v>
      </c>
      <c r="X100">
        <v>14835347.300000001</v>
      </c>
      <c r="Y100">
        <v>14822693.57</v>
      </c>
      <c r="Z100">
        <v>14886738.640000001</v>
      </c>
      <c r="AA100">
        <v>14980065.23</v>
      </c>
      <c r="AB100">
        <v>15085932.300000001</v>
      </c>
      <c r="AC100">
        <v>15206485.130000001</v>
      </c>
      <c r="AD100">
        <v>15288150.51</v>
      </c>
      <c r="AE100">
        <v>15387908.09</v>
      </c>
      <c r="AF100">
        <v>15503001.630000001</v>
      </c>
      <c r="AG100">
        <v>15630131.050000001</v>
      </c>
      <c r="AH100">
        <v>15782861</v>
      </c>
      <c r="AI100">
        <v>15943829.199999999</v>
      </c>
      <c r="AJ100">
        <v>16105401.02</v>
      </c>
      <c r="AK100">
        <v>16289010.539999999</v>
      </c>
      <c r="AL100">
        <v>16482639.82</v>
      </c>
      <c r="AM100">
        <v>16680201.35</v>
      </c>
      <c r="AN100">
        <v>16853804.699999999</v>
      </c>
      <c r="AO100">
        <v>17032862.989999998</v>
      </c>
      <c r="AP100">
        <v>17214048.390000001</v>
      </c>
      <c r="AQ100">
        <v>17408184.120000001</v>
      </c>
      <c r="AR100">
        <v>17593245.140000001</v>
      </c>
      <c r="AS100">
        <v>17783429.66</v>
      </c>
      <c r="AT100">
        <v>17973258.719999999</v>
      </c>
      <c r="AU100">
        <v>18158198.25</v>
      </c>
      <c r="AV100">
        <v>18341945.59</v>
      </c>
      <c r="AW100">
        <v>18582851.73</v>
      </c>
    </row>
    <row r="101" spans="2:49" x14ac:dyDescent="0.25">
      <c r="B101" t="s">
        <v>430</v>
      </c>
      <c r="C101" s="100">
        <v>144913116.15770999</v>
      </c>
      <c r="D101" s="100">
        <v>147239743.11109701</v>
      </c>
      <c r="E101" s="100">
        <v>149603724.80000001</v>
      </c>
      <c r="F101">
        <v>146907669.40000001</v>
      </c>
      <c r="G101">
        <v>142905017.09999999</v>
      </c>
      <c r="H101">
        <v>141953967.30000001</v>
      </c>
      <c r="I101">
        <v>139012290.90000001</v>
      </c>
      <c r="J101">
        <v>135608720.80000001</v>
      </c>
      <c r="K101">
        <v>131620040.5</v>
      </c>
      <c r="L101">
        <v>128353464.09999999</v>
      </c>
      <c r="M101">
        <v>125518778.2</v>
      </c>
      <c r="N101">
        <v>123227933.3</v>
      </c>
      <c r="O101">
        <v>122203805.8</v>
      </c>
      <c r="P101">
        <v>120941344</v>
      </c>
      <c r="Q101">
        <v>119064057</v>
      </c>
      <c r="R101">
        <v>117964120.2</v>
      </c>
      <c r="S101">
        <v>115722624.7</v>
      </c>
      <c r="T101">
        <v>112845997.59999999</v>
      </c>
      <c r="U101">
        <v>109726653.40000001</v>
      </c>
      <c r="V101">
        <v>106337307.7</v>
      </c>
      <c r="W101">
        <v>103166155.5</v>
      </c>
      <c r="X101">
        <v>99996792.25</v>
      </c>
      <c r="Y101">
        <v>97514199.489999995</v>
      </c>
      <c r="Z101">
        <v>95206051.469999999</v>
      </c>
      <c r="AA101">
        <v>93030319.980000004</v>
      </c>
      <c r="AB101">
        <v>90909998.799999997</v>
      </c>
      <c r="AC101">
        <v>88836538.129999995</v>
      </c>
      <c r="AD101">
        <v>86830892.239999995</v>
      </c>
      <c r="AE101">
        <v>84744463.060000002</v>
      </c>
      <c r="AF101">
        <v>82651781.730000004</v>
      </c>
      <c r="AG101">
        <v>80572415.730000004</v>
      </c>
      <c r="AH101">
        <v>78441529.629999995</v>
      </c>
      <c r="AI101">
        <v>76478871.739999995</v>
      </c>
      <c r="AJ101">
        <v>74576400.519999996</v>
      </c>
      <c r="AK101">
        <v>72721817.180000007</v>
      </c>
      <c r="AL101">
        <v>70909101.409999996</v>
      </c>
      <c r="AM101">
        <v>69136969.319999903</v>
      </c>
      <c r="AN101">
        <v>67313920.260000005</v>
      </c>
      <c r="AO101">
        <v>65503777.210000001</v>
      </c>
      <c r="AP101">
        <v>63711218.93</v>
      </c>
      <c r="AQ101">
        <v>61938473.439999998</v>
      </c>
      <c r="AR101">
        <v>60186760.460000001</v>
      </c>
      <c r="AS101">
        <v>58442705.609999999</v>
      </c>
      <c r="AT101">
        <v>56722150.219999999</v>
      </c>
      <c r="AU101" s="100">
        <v>55029123.560000002</v>
      </c>
      <c r="AV101" s="100">
        <v>53369456.240000002</v>
      </c>
      <c r="AW101">
        <v>51747682.189999998</v>
      </c>
    </row>
    <row r="102" spans="2:49" x14ac:dyDescent="0.25">
      <c r="B102" t="s">
        <v>431</v>
      </c>
      <c r="C102" s="100">
        <v>1098851.8998263199</v>
      </c>
      <c r="D102" s="100">
        <v>1116494.32251175</v>
      </c>
      <c r="E102" s="100">
        <v>1134420</v>
      </c>
      <c r="F102" s="100">
        <v>1106897.4029999999</v>
      </c>
      <c r="G102" s="100">
        <v>1078332.9979999999</v>
      </c>
      <c r="H102" s="100">
        <v>1050289.588</v>
      </c>
      <c r="I102">
        <v>1026754.2</v>
      </c>
      <c r="J102" s="100">
        <v>1003982.845</v>
      </c>
      <c r="K102" s="100">
        <v>979797.05539999995</v>
      </c>
      <c r="L102" s="100">
        <v>953841.98430000001</v>
      </c>
      <c r="M102" s="100">
        <v>928879.69539999997</v>
      </c>
      <c r="N102" s="100">
        <v>907411.48089999997</v>
      </c>
      <c r="O102">
        <v>892006.26210000005</v>
      </c>
      <c r="P102">
        <v>878642.51029999997</v>
      </c>
      <c r="Q102">
        <v>863708.28040000005</v>
      </c>
      <c r="R102">
        <v>841358.55900000001</v>
      </c>
      <c r="S102">
        <v>816622.95259999996</v>
      </c>
      <c r="T102">
        <v>787970.54070000001</v>
      </c>
      <c r="U102">
        <v>758689.83290000004</v>
      </c>
      <c r="V102">
        <v>727957.81720000005</v>
      </c>
      <c r="W102">
        <v>698907.22640000004</v>
      </c>
      <c r="X102">
        <v>670581.40610000002</v>
      </c>
      <c r="Y102">
        <v>645125.35640000005</v>
      </c>
      <c r="Z102">
        <v>622379.16070000001</v>
      </c>
      <c r="AA102">
        <v>601759.76359999995</v>
      </c>
      <c r="AB102">
        <v>582988.22490000003</v>
      </c>
      <c r="AC102">
        <v>565769.24490000005</v>
      </c>
      <c r="AD102">
        <v>549866.77390000003</v>
      </c>
      <c r="AE102">
        <v>535039.03559999994</v>
      </c>
      <c r="AF102">
        <v>521100.19750000001</v>
      </c>
      <c r="AG102">
        <v>507915.15899999999</v>
      </c>
      <c r="AH102">
        <v>495380.65039999998</v>
      </c>
      <c r="AI102">
        <v>483383.29</v>
      </c>
      <c r="AJ102">
        <v>471847.09049999999</v>
      </c>
      <c r="AK102">
        <v>460713.31569999998</v>
      </c>
      <c r="AL102">
        <v>449926.23129999998</v>
      </c>
      <c r="AM102">
        <v>439439.77620000002</v>
      </c>
      <c r="AN102">
        <v>429165.37119999999</v>
      </c>
      <c r="AO102">
        <v>418953.01610000001</v>
      </c>
      <c r="AP102">
        <v>408736.04359999998</v>
      </c>
      <c r="AQ102">
        <v>398502.99540000001</v>
      </c>
      <c r="AR102">
        <v>388253.08350000001</v>
      </c>
      <c r="AS102">
        <v>378003.40820000001</v>
      </c>
      <c r="AT102">
        <v>367776.58590000001</v>
      </c>
      <c r="AU102">
        <v>357589.14510000002</v>
      </c>
      <c r="AV102">
        <v>347460.66560000001</v>
      </c>
      <c r="AW102">
        <v>337537.54300000001</v>
      </c>
    </row>
    <row r="103" spans="2:49" x14ac:dyDescent="0.25">
      <c r="B103" t="s">
        <v>432</v>
      </c>
      <c r="C103">
        <v>1098851.8998263199</v>
      </c>
      <c r="D103">
        <v>1116494.32251175</v>
      </c>
      <c r="E103">
        <v>1134420</v>
      </c>
      <c r="F103">
        <v>1106897.4029999999</v>
      </c>
      <c r="G103">
        <v>1078332.9979999999</v>
      </c>
      <c r="H103">
        <v>1050289.588</v>
      </c>
      <c r="I103">
        <v>1026754.2</v>
      </c>
      <c r="J103">
        <v>1003982.845</v>
      </c>
      <c r="K103">
        <v>979797.05539999995</v>
      </c>
      <c r="L103">
        <v>953841.98430000001</v>
      </c>
      <c r="M103">
        <v>928879.69539999997</v>
      </c>
      <c r="N103">
        <v>907411.48089999997</v>
      </c>
      <c r="O103">
        <v>892006.26210000005</v>
      </c>
      <c r="P103">
        <v>878642.51029999997</v>
      </c>
      <c r="Q103">
        <v>863708.28040000005</v>
      </c>
      <c r="R103">
        <v>841358.55900000001</v>
      </c>
      <c r="S103">
        <v>816622.95259999996</v>
      </c>
      <c r="T103">
        <v>787970.54070000001</v>
      </c>
      <c r="U103">
        <v>758689.83290000004</v>
      </c>
      <c r="V103">
        <v>727957.81720000005</v>
      </c>
      <c r="W103">
        <v>698907.22640000004</v>
      </c>
      <c r="X103">
        <v>670581.40610000002</v>
      </c>
      <c r="Y103">
        <v>645125.35640000005</v>
      </c>
      <c r="Z103">
        <v>622379.16070000001</v>
      </c>
      <c r="AA103">
        <v>601759.76359999995</v>
      </c>
      <c r="AB103">
        <v>582988.22490000003</v>
      </c>
      <c r="AC103">
        <v>565769.24490000005</v>
      </c>
      <c r="AD103">
        <v>549866.77390000003</v>
      </c>
      <c r="AE103">
        <v>535039.03559999994</v>
      </c>
      <c r="AF103">
        <v>521100.19750000001</v>
      </c>
      <c r="AG103">
        <v>507915.15899999999</v>
      </c>
      <c r="AH103">
        <v>495380.65039999998</v>
      </c>
      <c r="AI103">
        <v>483383.29</v>
      </c>
      <c r="AJ103">
        <v>471847.09049999999</v>
      </c>
      <c r="AK103">
        <v>460713.31569999998</v>
      </c>
      <c r="AL103">
        <v>449926.23129999998</v>
      </c>
      <c r="AM103">
        <v>439439.77620000002</v>
      </c>
      <c r="AN103">
        <v>429165.37119999999</v>
      </c>
      <c r="AO103">
        <v>418953.01610000001</v>
      </c>
      <c r="AP103">
        <v>408736.04359999998</v>
      </c>
      <c r="AQ103">
        <v>398502.99540000001</v>
      </c>
      <c r="AR103">
        <v>388253.08350000001</v>
      </c>
      <c r="AS103">
        <v>378003.40820000001</v>
      </c>
      <c r="AT103">
        <v>367776.58590000001</v>
      </c>
      <c r="AU103">
        <v>357589.14510000002</v>
      </c>
      <c r="AV103">
        <v>347460.66560000001</v>
      </c>
      <c r="AW103">
        <v>337537.54300000001</v>
      </c>
    </row>
    <row r="104" spans="2:49" x14ac:dyDescent="0.25">
      <c r="B104" t="s">
        <v>433</v>
      </c>
      <c r="C104" s="100">
        <v>105875266.531468</v>
      </c>
      <c r="D104">
        <v>107575128.18195701</v>
      </c>
      <c r="E104">
        <v>109302281.7</v>
      </c>
      <c r="F104">
        <v>107810560.3</v>
      </c>
      <c r="G104" s="100">
        <v>105442480</v>
      </c>
      <c r="H104">
        <v>106099433.3</v>
      </c>
      <c r="I104">
        <v>104117784.09999999</v>
      </c>
      <c r="J104">
        <v>102154340.8</v>
      </c>
      <c r="K104" s="100">
        <v>99935667.840000004</v>
      </c>
      <c r="L104" s="100">
        <v>98218298.159999996</v>
      </c>
      <c r="M104">
        <v>96709142.079999998</v>
      </c>
      <c r="N104" s="100">
        <v>95623770.950000003</v>
      </c>
      <c r="O104">
        <v>94751351.120000005</v>
      </c>
      <c r="P104">
        <v>93819685.140000001</v>
      </c>
      <c r="Q104">
        <v>92754565.340000004</v>
      </c>
      <c r="R104">
        <v>92479739.430000007</v>
      </c>
      <c r="S104">
        <v>90996534.180000007</v>
      </c>
      <c r="T104">
        <v>89121741.989999995</v>
      </c>
      <c r="U104">
        <v>86772147.310000002</v>
      </c>
      <c r="V104">
        <v>84186452.950000003</v>
      </c>
      <c r="W104">
        <v>81917646.280000001</v>
      </c>
      <c r="X104">
        <v>79621518.780000001</v>
      </c>
      <c r="Y104">
        <v>77763115.439999998</v>
      </c>
      <c r="Z104">
        <v>75990786.290000007</v>
      </c>
      <c r="AA104">
        <v>74305959.769999996</v>
      </c>
      <c r="AB104">
        <v>72652255.200000003</v>
      </c>
      <c r="AC104">
        <v>71013138.390000001</v>
      </c>
      <c r="AD104">
        <v>69382711.379999995</v>
      </c>
      <c r="AE104">
        <v>67660880.469999999</v>
      </c>
      <c r="AF104">
        <v>65922856.850000001</v>
      </c>
      <c r="AG104">
        <v>64191704.119999997</v>
      </c>
      <c r="AH104">
        <v>62399407.700000003</v>
      </c>
      <c r="AI104" s="100">
        <v>60685169.18</v>
      </c>
      <c r="AJ104">
        <v>59022743.729999997</v>
      </c>
      <c r="AK104">
        <v>57401941.469999999</v>
      </c>
      <c r="AL104" s="100">
        <v>55820151.219999999</v>
      </c>
      <c r="AM104">
        <v>54275795.740000002</v>
      </c>
      <c r="AN104">
        <v>52720063.969999999</v>
      </c>
      <c r="AO104">
        <v>51178269.710000001</v>
      </c>
      <c r="AP104">
        <v>49657410.829999998</v>
      </c>
      <c r="AQ104">
        <v>48160784.289999999</v>
      </c>
      <c r="AR104" s="100">
        <v>46689957.32</v>
      </c>
      <c r="AS104">
        <v>45233443.43</v>
      </c>
      <c r="AT104">
        <v>43803515.060000002</v>
      </c>
      <c r="AU104">
        <v>42402935.130000003</v>
      </c>
      <c r="AV104">
        <v>41034874.380000003</v>
      </c>
      <c r="AW104">
        <v>39701518.939999998</v>
      </c>
    </row>
    <row r="105" spans="2:49" x14ac:dyDescent="0.25">
      <c r="B105" t="s">
        <v>434</v>
      </c>
      <c r="C105" s="100">
        <v>105875266.531468</v>
      </c>
      <c r="D105">
        <v>107575128.18195701</v>
      </c>
      <c r="E105">
        <v>109302281.7</v>
      </c>
      <c r="F105">
        <v>107810560.3</v>
      </c>
      <c r="G105" s="100">
        <v>105442480</v>
      </c>
      <c r="H105">
        <v>106099433.3</v>
      </c>
      <c r="I105">
        <v>104117784.09999999</v>
      </c>
      <c r="J105">
        <v>102154340.8</v>
      </c>
      <c r="K105" s="100">
        <v>99935667.840000004</v>
      </c>
      <c r="L105" s="100">
        <v>98218298.159999996</v>
      </c>
      <c r="M105">
        <v>96709142.079999998</v>
      </c>
      <c r="N105">
        <v>95623770.950000003</v>
      </c>
      <c r="O105">
        <v>94751351.120000005</v>
      </c>
      <c r="P105">
        <v>93819685.140000001</v>
      </c>
      <c r="Q105">
        <v>92754565.340000004</v>
      </c>
      <c r="R105">
        <v>92479739.430000007</v>
      </c>
      <c r="S105">
        <v>90996534.180000007</v>
      </c>
      <c r="T105">
        <v>89121741.989999995</v>
      </c>
      <c r="U105">
        <v>86772147.310000002</v>
      </c>
      <c r="V105">
        <v>84186452.950000003</v>
      </c>
      <c r="W105">
        <v>81917646.280000001</v>
      </c>
      <c r="X105">
        <v>79621518.780000001</v>
      </c>
      <c r="Y105">
        <v>77763115.439999998</v>
      </c>
      <c r="Z105">
        <v>75990786.290000007</v>
      </c>
      <c r="AA105">
        <v>74305959.769999996</v>
      </c>
      <c r="AB105">
        <v>72652255.200000003</v>
      </c>
      <c r="AC105">
        <v>71013138.390000001</v>
      </c>
      <c r="AD105">
        <v>69382711.379999995</v>
      </c>
      <c r="AE105">
        <v>67660880.469999999</v>
      </c>
      <c r="AF105">
        <v>65922856.850000001</v>
      </c>
      <c r="AG105">
        <v>64191704.119999997</v>
      </c>
      <c r="AH105">
        <v>62399407.700000003</v>
      </c>
      <c r="AI105">
        <v>60685169.18</v>
      </c>
      <c r="AJ105">
        <v>59022743.729999997</v>
      </c>
      <c r="AK105">
        <v>57401941.469999999</v>
      </c>
      <c r="AL105">
        <v>55820151.219999999</v>
      </c>
      <c r="AM105">
        <v>54275795.740000002</v>
      </c>
      <c r="AN105">
        <v>52720063.969999999</v>
      </c>
      <c r="AO105">
        <v>51178269.710000001</v>
      </c>
      <c r="AP105">
        <v>49657410.829999998</v>
      </c>
      <c r="AQ105">
        <v>48160784.289999999</v>
      </c>
      <c r="AR105">
        <v>46689957.32</v>
      </c>
      <c r="AS105">
        <v>45233443.43</v>
      </c>
      <c r="AT105">
        <v>43803515.060000002</v>
      </c>
      <c r="AU105">
        <v>42402935.130000003</v>
      </c>
      <c r="AV105">
        <v>41034874.380000003</v>
      </c>
      <c r="AW105">
        <v>39701518.939999998</v>
      </c>
    </row>
    <row r="106" spans="2:49" x14ac:dyDescent="0.25">
      <c r="B106" t="s">
        <v>435</v>
      </c>
      <c r="C106">
        <v>37938997.726415001</v>
      </c>
      <c r="D106">
        <v>38548120.6066292</v>
      </c>
      <c r="E106">
        <v>39167023.149999999</v>
      </c>
      <c r="F106">
        <v>37990211.659999996</v>
      </c>
      <c r="G106">
        <v>36384204.109999999</v>
      </c>
      <c r="H106">
        <v>34804244.420000002</v>
      </c>
      <c r="I106">
        <v>33867752.530000001</v>
      </c>
      <c r="J106">
        <v>32450397.210000001</v>
      </c>
      <c r="K106" s="100">
        <v>30704575.579999998</v>
      </c>
      <c r="L106" s="100">
        <v>29181324</v>
      </c>
      <c r="M106">
        <v>27880756.379999999</v>
      </c>
      <c r="N106">
        <v>26696750.870000001</v>
      </c>
      <c r="O106">
        <v>26560448.420000002</v>
      </c>
      <c r="P106">
        <v>26243016.379999999</v>
      </c>
      <c r="Q106">
        <v>25445783.399999999</v>
      </c>
      <c r="R106">
        <v>24643022.210000001</v>
      </c>
      <c r="S106">
        <v>23909467.539999999</v>
      </c>
      <c r="T106">
        <v>22936285.050000001</v>
      </c>
      <c r="U106">
        <v>22195816.300000001</v>
      </c>
      <c r="V106">
        <v>21422896.960000001</v>
      </c>
      <c r="W106">
        <v>20549601.98</v>
      </c>
      <c r="X106">
        <v>19704692.059999999</v>
      </c>
      <c r="Y106">
        <v>19105958.690000001</v>
      </c>
      <c r="Z106">
        <v>18592886.02</v>
      </c>
      <c r="AA106">
        <v>18122600.449999999</v>
      </c>
      <c r="AB106">
        <v>17674755.379999999</v>
      </c>
      <c r="AC106">
        <v>17257630.5</v>
      </c>
      <c r="AD106">
        <v>16898314.09</v>
      </c>
      <c r="AE106">
        <v>16548543.560000001</v>
      </c>
      <c r="AF106">
        <v>16207824.68</v>
      </c>
      <c r="AG106">
        <v>15872796.439999999</v>
      </c>
      <c r="AH106">
        <v>15546741.27</v>
      </c>
      <c r="AI106">
        <v>15310319.279999999</v>
      </c>
      <c r="AJ106">
        <v>15081809.699999999</v>
      </c>
      <c r="AK106">
        <v>14859162.390000001</v>
      </c>
      <c r="AL106">
        <v>14639023.960000001</v>
      </c>
      <c r="AM106">
        <v>14421733.810000001</v>
      </c>
      <c r="AN106">
        <v>14164690.92</v>
      </c>
      <c r="AO106">
        <v>13906554.48</v>
      </c>
      <c r="AP106">
        <v>13645072.060000001</v>
      </c>
      <c r="AQ106">
        <v>13379186.15</v>
      </c>
      <c r="AR106">
        <v>13108550.050000001</v>
      </c>
      <c r="AS106">
        <v>12831258.77</v>
      </c>
      <c r="AT106">
        <v>12550858.58</v>
      </c>
      <c r="AU106">
        <v>12268599.289999999</v>
      </c>
      <c r="AV106">
        <v>11987121.189999999</v>
      </c>
      <c r="AW106">
        <v>11708625.699999999</v>
      </c>
    </row>
    <row r="107" spans="2:49" x14ac:dyDescent="0.25">
      <c r="B107" t="s">
        <v>436</v>
      </c>
      <c r="C107" s="100">
        <v>37938997.726415001</v>
      </c>
      <c r="D107" s="100">
        <v>38548120.6066292</v>
      </c>
      <c r="E107" s="100">
        <v>39167023.149999999</v>
      </c>
      <c r="F107" s="100">
        <v>37990211.659999996</v>
      </c>
      <c r="G107" s="100">
        <v>36384204.109999999</v>
      </c>
      <c r="H107">
        <v>34804244.420000002</v>
      </c>
      <c r="I107">
        <v>33867752.530000001</v>
      </c>
      <c r="J107">
        <v>32450397.210000001</v>
      </c>
      <c r="K107" s="100">
        <v>30704575.579999998</v>
      </c>
      <c r="L107" s="100">
        <v>29181324</v>
      </c>
      <c r="M107">
        <v>27880756.379999999</v>
      </c>
      <c r="N107">
        <v>26696750.870000001</v>
      </c>
      <c r="O107">
        <v>26560448.420000002</v>
      </c>
      <c r="P107">
        <v>26243016.379999999</v>
      </c>
      <c r="Q107">
        <v>25445783.399999999</v>
      </c>
      <c r="R107">
        <v>24643022.210000001</v>
      </c>
      <c r="S107">
        <v>23909467.539999999</v>
      </c>
      <c r="T107">
        <v>22936285.050000001</v>
      </c>
      <c r="U107">
        <v>22195816.300000001</v>
      </c>
      <c r="V107">
        <v>21422896.960000001</v>
      </c>
      <c r="W107">
        <v>20549601.98</v>
      </c>
      <c r="X107">
        <v>19704692.059999999</v>
      </c>
      <c r="Y107">
        <v>19105958.690000001</v>
      </c>
      <c r="Z107">
        <v>18592886.02</v>
      </c>
      <c r="AA107">
        <v>18122600.449999999</v>
      </c>
      <c r="AB107">
        <v>17674755.379999999</v>
      </c>
      <c r="AC107">
        <v>17257630.5</v>
      </c>
      <c r="AD107">
        <v>16898314.09</v>
      </c>
      <c r="AE107">
        <v>16548543.560000001</v>
      </c>
      <c r="AF107">
        <v>16207824.68</v>
      </c>
      <c r="AG107">
        <v>15872796.439999999</v>
      </c>
      <c r="AH107">
        <v>15546741.27</v>
      </c>
      <c r="AI107">
        <v>15310319.279999999</v>
      </c>
      <c r="AJ107">
        <v>15081809.699999999</v>
      </c>
      <c r="AK107">
        <v>14859162.390000001</v>
      </c>
      <c r="AL107">
        <v>14639023.960000001</v>
      </c>
      <c r="AM107">
        <v>14421733.810000001</v>
      </c>
      <c r="AN107">
        <v>14164690.92</v>
      </c>
      <c r="AO107">
        <v>13906554.48</v>
      </c>
      <c r="AP107">
        <v>13645072.060000001</v>
      </c>
      <c r="AQ107">
        <v>13379186.15</v>
      </c>
      <c r="AR107">
        <v>13108550.050000001</v>
      </c>
      <c r="AS107">
        <v>12831258.77</v>
      </c>
      <c r="AT107">
        <v>12550858.58</v>
      </c>
      <c r="AU107">
        <v>12268599.289999999</v>
      </c>
      <c r="AV107">
        <v>11987121.189999999</v>
      </c>
      <c r="AW107">
        <v>11708625.699999999</v>
      </c>
    </row>
    <row r="108" spans="2:49" x14ac:dyDescent="0.25">
      <c r="B108" t="s">
        <v>437</v>
      </c>
      <c r="C108">
        <v>7249974.6999914004</v>
      </c>
      <c r="D108">
        <v>7366375.3888705196</v>
      </c>
      <c r="E108">
        <v>7487365.2489999998</v>
      </c>
      <c r="F108">
        <v>7668872.2390000001</v>
      </c>
      <c r="G108" s="100">
        <v>7303509.2719999999</v>
      </c>
      <c r="H108">
        <v>7656870.7649999997</v>
      </c>
      <c r="I108">
        <v>7866455.5769999996</v>
      </c>
      <c r="J108">
        <v>7426527.2070000004</v>
      </c>
      <c r="K108" s="100">
        <v>7117995.2280000001</v>
      </c>
      <c r="L108" s="100">
        <v>6876202.2999999998</v>
      </c>
      <c r="M108">
        <v>7280526.5039999997</v>
      </c>
      <c r="N108">
        <v>7657511.5829999996</v>
      </c>
      <c r="O108">
        <v>7863730.324</v>
      </c>
      <c r="P108">
        <v>7868032.693</v>
      </c>
      <c r="Q108">
        <v>7302661.0530000003</v>
      </c>
      <c r="R108">
        <v>7262201.2510000002</v>
      </c>
      <c r="S108">
        <v>7271657.3870000001</v>
      </c>
      <c r="T108">
        <v>7262105.0120000001</v>
      </c>
      <c r="U108">
        <v>7197494.8770000003</v>
      </c>
      <c r="V108">
        <v>7135381.9040000001</v>
      </c>
      <c r="W108">
        <v>7070644.3590000002</v>
      </c>
      <c r="X108">
        <v>7003787.1900000004</v>
      </c>
      <c r="Y108">
        <v>6994621.0010000002</v>
      </c>
      <c r="Z108">
        <v>7036746.4979999997</v>
      </c>
      <c r="AA108">
        <v>7097982.341</v>
      </c>
      <c r="AB108">
        <v>7164889.4069999997</v>
      </c>
      <c r="AC108">
        <v>7233112.6260000002</v>
      </c>
      <c r="AD108">
        <v>7295765.3739999998</v>
      </c>
      <c r="AE108">
        <v>7374028.3930000002</v>
      </c>
      <c r="AF108">
        <v>7457280.6789999995</v>
      </c>
      <c r="AG108">
        <v>7543865.3949999996</v>
      </c>
      <c r="AH108">
        <v>7642030.1390000004</v>
      </c>
      <c r="AI108">
        <v>7739821.1579999998</v>
      </c>
      <c r="AJ108">
        <v>7844381.8609999996</v>
      </c>
      <c r="AK108">
        <v>7955524.2029999997</v>
      </c>
      <c r="AL108">
        <v>8072836.5810000002</v>
      </c>
      <c r="AM108">
        <v>8194416.3849999998</v>
      </c>
      <c r="AN108">
        <v>8297791.0329999998</v>
      </c>
      <c r="AO108">
        <v>8395193.9149999898</v>
      </c>
      <c r="AP108">
        <v>8491582.3739999998</v>
      </c>
      <c r="AQ108">
        <v>8587819.625</v>
      </c>
      <c r="AR108">
        <v>8682685.0789999999</v>
      </c>
      <c r="AS108">
        <v>8768436.9700000007</v>
      </c>
      <c r="AT108">
        <v>8849617.5289999899</v>
      </c>
      <c r="AU108">
        <v>8928105.2039999999</v>
      </c>
      <c r="AV108">
        <v>9004749.5950000007</v>
      </c>
      <c r="AW108">
        <v>9081321.9350000005</v>
      </c>
    </row>
    <row r="109" spans="2:49" x14ac:dyDescent="0.25">
      <c r="B109" t="s">
        <v>438</v>
      </c>
      <c r="C109">
        <v>11428306.3019633</v>
      </c>
      <c r="D109">
        <v>11611791.4562317</v>
      </c>
      <c r="E109">
        <v>11800890.689999999</v>
      </c>
      <c r="F109">
        <v>11940661.609999999</v>
      </c>
      <c r="G109" s="100">
        <v>11246382.050000001</v>
      </c>
      <c r="H109" s="100">
        <v>11347843.43</v>
      </c>
      <c r="I109" s="100">
        <v>11141561.15</v>
      </c>
      <c r="J109" s="100">
        <v>10772009.289999999</v>
      </c>
      <c r="K109" s="100">
        <v>10059276.83</v>
      </c>
      <c r="L109" s="100">
        <v>9725171.7310000006</v>
      </c>
      <c r="M109">
        <v>9720790.3469999898</v>
      </c>
      <c r="N109">
        <v>9742535.6070000008</v>
      </c>
      <c r="O109">
        <v>8909615.5429999996</v>
      </c>
      <c r="P109">
        <v>8145962.2479999997</v>
      </c>
      <c r="Q109">
        <v>7329403.1710000001</v>
      </c>
      <c r="R109">
        <v>6837551.4110000003</v>
      </c>
      <c r="S109">
        <v>6587577.8590000002</v>
      </c>
      <c r="T109">
        <v>6565874.4890000001</v>
      </c>
      <c r="U109">
        <v>6605898.5810000002</v>
      </c>
      <c r="V109">
        <v>6650369.5219999999</v>
      </c>
      <c r="W109">
        <v>6667719.1059999997</v>
      </c>
      <c r="X109">
        <v>6685817.9630000005</v>
      </c>
      <c r="Y109">
        <v>6714012.8109999998</v>
      </c>
      <c r="Z109">
        <v>6761945.0729999999</v>
      </c>
      <c r="AA109">
        <v>6821437.5</v>
      </c>
      <c r="AB109">
        <v>6883091.1960000005</v>
      </c>
      <c r="AC109">
        <v>6944857.0029999996</v>
      </c>
      <c r="AD109">
        <v>7008093.8839999996</v>
      </c>
      <c r="AE109">
        <v>7085362.3320000004</v>
      </c>
      <c r="AF109">
        <v>7168369.9110000003</v>
      </c>
      <c r="AG109">
        <v>7255203.6009999998</v>
      </c>
      <c r="AH109">
        <v>7354734.3969999999</v>
      </c>
      <c r="AI109">
        <v>7471457.3130000001</v>
      </c>
      <c r="AJ109">
        <v>7596258.8109999998</v>
      </c>
      <c r="AK109">
        <v>7729326.159</v>
      </c>
      <c r="AL109">
        <v>7870687.909</v>
      </c>
      <c r="AM109">
        <v>8019091.0120000001</v>
      </c>
      <c r="AN109">
        <v>8161331.835</v>
      </c>
      <c r="AO109">
        <v>8304042.818</v>
      </c>
      <c r="AP109">
        <v>8449569.5629999898</v>
      </c>
      <c r="AQ109">
        <v>8598050.0820000004</v>
      </c>
      <c r="AR109">
        <v>8748434.4800000004</v>
      </c>
      <c r="AS109">
        <v>8895174.2819999997</v>
      </c>
      <c r="AT109">
        <v>9040745.5610000007</v>
      </c>
      <c r="AU109">
        <v>9185812.7870000005</v>
      </c>
      <c r="AV109">
        <v>9331328.6940000001</v>
      </c>
      <c r="AW109">
        <v>9477017.2080000006</v>
      </c>
    </row>
    <row r="110" spans="2:49" x14ac:dyDescent="0.25">
      <c r="B110" t="s">
        <v>439</v>
      </c>
      <c r="C110">
        <v>1153294.1412084801</v>
      </c>
      <c r="D110" s="100">
        <v>1171810.6516891399</v>
      </c>
      <c r="E110" s="100">
        <v>1190798.162</v>
      </c>
      <c r="F110" s="100">
        <v>1164171.0819999999</v>
      </c>
      <c r="G110">
        <v>1082142.7690000001</v>
      </c>
      <c r="H110">
        <v>984402.42350000003</v>
      </c>
      <c r="I110" s="100">
        <v>1041821.24</v>
      </c>
      <c r="J110" s="100">
        <v>994691.00930000003</v>
      </c>
      <c r="K110" s="100">
        <v>927544.87829999998</v>
      </c>
      <c r="L110" s="100">
        <v>898180.92460000003</v>
      </c>
      <c r="M110">
        <v>908099.75840000005</v>
      </c>
      <c r="N110">
        <v>942352.87470000004</v>
      </c>
      <c r="O110">
        <v>859413.71050000004</v>
      </c>
      <c r="P110">
        <v>791821.5834</v>
      </c>
      <c r="Q110">
        <v>705058.22620000003</v>
      </c>
      <c r="R110">
        <v>657451.81030000001</v>
      </c>
      <c r="S110">
        <v>607572.33700000006</v>
      </c>
      <c r="T110">
        <v>600917.68469999998</v>
      </c>
      <c r="U110">
        <v>599256.51470000006</v>
      </c>
      <c r="V110">
        <v>603730.03540000005</v>
      </c>
      <c r="W110">
        <v>600202.0074</v>
      </c>
      <c r="X110">
        <v>595166.04189999995</v>
      </c>
      <c r="Y110">
        <v>604516.02690000006</v>
      </c>
      <c r="Z110">
        <v>610215.30169999995</v>
      </c>
      <c r="AA110">
        <v>613905.07590000005</v>
      </c>
      <c r="AB110">
        <v>615953.10510000004</v>
      </c>
      <c r="AC110">
        <v>617153.55559999996</v>
      </c>
      <c r="AD110">
        <v>618493.87829999998</v>
      </c>
      <c r="AE110">
        <v>616171.06510000001</v>
      </c>
      <c r="AF110">
        <v>617729.81590000005</v>
      </c>
      <c r="AG110">
        <v>620645.80209999997</v>
      </c>
      <c r="AH110">
        <v>619799.36040000001</v>
      </c>
      <c r="AI110">
        <v>630126.18030000001</v>
      </c>
      <c r="AJ110">
        <v>638872.16059999994</v>
      </c>
      <c r="AK110">
        <v>647574.76199999999</v>
      </c>
      <c r="AL110">
        <v>656565.14679999999</v>
      </c>
      <c r="AM110">
        <v>665806.47329999995</v>
      </c>
      <c r="AN110">
        <v>673148.03929999995</v>
      </c>
      <c r="AO110">
        <v>681468.87210000004</v>
      </c>
      <c r="AP110">
        <v>690271.27339999995</v>
      </c>
      <c r="AQ110">
        <v>699359.20810000005</v>
      </c>
      <c r="AR110">
        <v>708468.20149999997</v>
      </c>
      <c r="AS110">
        <v>716695.57770000002</v>
      </c>
      <c r="AT110">
        <v>725061.12529999996</v>
      </c>
      <c r="AU110">
        <v>733550.74049999996</v>
      </c>
      <c r="AV110">
        <v>742148.65110000002</v>
      </c>
      <c r="AW110">
        <v>750942.23380000005</v>
      </c>
    </row>
    <row r="111" spans="2:49" x14ac:dyDescent="0.25">
      <c r="B111" t="s">
        <v>440</v>
      </c>
      <c r="C111">
        <v>6211298.5004764497</v>
      </c>
      <c r="D111">
        <v>6311022.9070030199</v>
      </c>
      <c r="E111">
        <v>6414338.9579999996</v>
      </c>
      <c r="F111">
        <v>6435770.7879999997</v>
      </c>
      <c r="G111">
        <v>5833400.6059999997</v>
      </c>
      <c r="H111">
        <v>5196414.5080000004</v>
      </c>
      <c r="I111">
        <v>4558693.9349999996</v>
      </c>
      <c r="J111">
        <v>4794922.1610000003</v>
      </c>
      <c r="K111">
        <v>4265373.4630000005</v>
      </c>
      <c r="L111">
        <v>4045963.7110000001</v>
      </c>
      <c r="M111">
        <v>4105067.8939999999</v>
      </c>
      <c r="N111">
        <v>4148790.898</v>
      </c>
      <c r="O111">
        <v>3921076.1359999999</v>
      </c>
      <c r="P111">
        <v>3618816.2719999999</v>
      </c>
      <c r="Q111">
        <v>3261390.8289999999</v>
      </c>
      <c r="R111">
        <v>2995652.2719999999</v>
      </c>
      <c r="S111" s="100">
        <v>2800594.25</v>
      </c>
      <c r="T111" s="100">
        <v>2692591.3</v>
      </c>
      <c r="U111" s="100">
        <v>2597071.9369999999</v>
      </c>
      <c r="V111" s="100">
        <v>2496111.7790000001</v>
      </c>
      <c r="W111">
        <v>2474410.341</v>
      </c>
      <c r="X111">
        <v>2437305.5819999999</v>
      </c>
      <c r="Y111">
        <v>2546922.8969999999</v>
      </c>
      <c r="Z111">
        <v>2700183.5890000002</v>
      </c>
      <c r="AA111">
        <v>2882596.818</v>
      </c>
      <c r="AB111">
        <v>3091726.1770000001</v>
      </c>
      <c r="AC111">
        <v>3331360.1260000002</v>
      </c>
      <c r="AD111">
        <v>3340845.1949999998</v>
      </c>
      <c r="AE111">
        <v>3355934.108</v>
      </c>
      <c r="AF111">
        <v>3378019.3080000002</v>
      </c>
      <c r="AG111">
        <v>3402697.8160000001</v>
      </c>
      <c r="AH111">
        <v>3428782.3339999998</v>
      </c>
      <c r="AI111">
        <v>3466605.7659999998</v>
      </c>
      <c r="AJ111">
        <v>3505839.611</v>
      </c>
      <c r="AK111">
        <v>3547858.335</v>
      </c>
      <c r="AL111">
        <v>3592394.6209999998</v>
      </c>
      <c r="AM111">
        <v>3638845.4939999999</v>
      </c>
      <c r="AN111">
        <v>3604469.0460000001</v>
      </c>
      <c r="AO111">
        <v>3554430.1940000001</v>
      </c>
      <c r="AP111">
        <v>3499860.8829999999</v>
      </c>
      <c r="AQ111">
        <v>3443040.3539999998</v>
      </c>
      <c r="AR111">
        <v>3383710.9029999999</v>
      </c>
      <c r="AS111">
        <v>3366539.6690000002</v>
      </c>
      <c r="AT111">
        <v>3356249.21</v>
      </c>
      <c r="AU111">
        <v>3346286.0449999999</v>
      </c>
      <c r="AV111">
        <v>3335800.97</v>
      </c>
      <c r="AW111">
        <v>3325264.3730000001</v>
      </c>
    </row>
    <row r="112" spans="2:49" x14ac:dyDescent="0.25">
      <c r="B112" t="s">
        <v>441</v>
      </c>
      <c r="C112" s="100">
        <v>19068539.7330263</v>
      </c>
      <c r="D112">
        <v>19374691.306334</v>
      </c>
      <c r="E112">
        <v>19692663.129999999</v>
      </c>
      <c r="F112">
        <v>19837740.309999999</v>
      </c>
      <c r="G112" s="100">
        <v>18051252.940000001</v>
      </c>
      <c r="H112">
        <v>16049927.390000001</v>
      </c>
      <c r="I112">
        <v>14749314.23</v>
      </c>
      <c r="J112">
        <v>15764121.970000001</v>
      </c>
      <c r="K112">
        <v>14102024.43</v>
      </c>
      <c r="L112">
        <v>13447487.17</v>
      </c>
      <c r="M112">
        <v>13675973.119999999</v>
      </c>
      <c r="N112">
        <v>13842938.560000001</v>
      </c>
      <c r="O112">
        <v>13169308.449999999</v>
      </c>
      <c r="P112">
        <v>12221216.57</v>
      </c>
      <c r="Q112">
        <v>11038280.449999999</v>
      </c>
      <c r="R112">
        <v>10200656.109999999</v>
      </c>
      <c r="S112" s="100">
        <v>9606147.3859999999</v>
      </c>
      <c r="T112" s="100">
        <v>9431474.8460000008</v>
      </c>
      <c r="U112" s="100">
        <v>9229051.193</v>
      </c>
      <c r="V112" s="100">
        <v>9062927.1009999998</v>
      </c>
      <c r="W112">
        <v>8695255.27999999</v>
      </c>
      <c r="X112">
        <v>8253514.1270000003</v>
      </c>
      <c r="Y112">
        <v>8152249.6529999999</v>
      </c>
      <c r="Z112">
        <v>8149010.5410000002</v>
      </c>
      <c r="AA112">
        <v>8170219.8720000004</v>
      </c>
      <c r="AB112">
        <v>8194228.5140000004</v>
      </c>
      <c r="AC112">
        <v>8221590.7439999999</v>
      </c>
      <c r="AD112">
        <v>8258737.0279999999</v>
      </c>
      <c r="AE112">
        <v>8302812.1629999997</v>
      </c>
      <c r="AF112">
        <v>8352169.2259999998</v>
      </c>
      <c r="AG112">
        <v>8405416.0020000003</v>
      </c>
      <c r="AH112">
        <v>8472191.3570000008</v>
      </c>
      <c r="AI112">
        <v>8542528.2679999899</v>
      </c>
      <c r="AJ112">
        <v>8611397.6689999998</v>
      </c>
      <c r="AK112">
        <v>8692061.2650000006</v>
      </c>
      <c r="AL112">
        <v>8776999.0360000003</v>
      </c>
      <c r="AM112">
        <v>8863040.023</v>
      </c>
      <c r="AN112">
        <v>8757881.6669999994</v>
      </c>
      <c r="AO112">
        <v>8616023.1199999899</v>
      </c>
      <c r="AP112">
        <v>8461867.3609999996</v>
      </c>
      <c r="AQ112">
        <v>8306287.6160000004</v>
      </c>
      <c r="AR112">
        <v>8138949.6830000002</v>
      </c>
      <c r="AS112">
        <v>8070837.2889999999</v>
      </c>
      <c r="AT112">
        <v>8017876.2410000004</v>
      </c>
      <c r="AU112">
        <v>7963154.0590000004</v>
      </c>
      <c r="AV112">
        <v>7906773.9050000003</v>
      </c>
      <c r="AW112">
        <v>7874919.2790000001</v>
      </c>
    </row>
    <row r="113" spans="2:49" x14ac:dyDescent="0.25">
      <c r="B113" t="s">
        <v>442</v>
      </c>
      <c r="C113">
        <v>14426006.8404216</v>
      </c>
      <c r="D113">
        <v>14657621.046468699</v>
      </c>
      <c r="E113">
        <v>14897820.91</v>
      </c>
      <c r="F113">
        <v>14855620.98</v>
      </c>
      <c r="G113">
        <v>13711404.359999999</v>
      </c>
      <c r="H113">
        <v>12715605.92</v>
      </c>
      <c r="I113">
        <v>11075314.550000001</v>
      </c>
      <c r="J113">
        <v>9974606.7510000002</v>
      </c>
      <c r="K113">
        <v>9049126.1030000001</v>
      </c>
      <c r="L113">
        <v>8874852.5079999994</v>
      </c>
      <c r="M113">
        <v>8746678.5779999997</v>
      </c>
      <c r="N113">
        <v>8995118.46199999</v>
      </c>
      <c r="O113">
        <v>8220366.7280000001</v>
      </c>
      <c r="P113">
        <v>7358194.2259999998</v>
      </c>
      <c r="Q113">
        <v>6614664.1229999997</v>
      </c>
      <c r="R113">
        <v>5993985.4780000001</v>
      </c>
      <c r="S113">
        <v>5604945.0539999995</v>
      </c>
      <c r="T113">
        <v>5328601.307</v>
      </c>
      <c r="U113" s="100">
        <v>5079680.5240000002</v>
      </c>
      <c r="V113">
        <v>4818370.9270000001</v>
      </c>
      <c r="W113">
        <v>4652447.148</v>
      </c>
      <c r="X113">
        <v>4453533.693</v>
      </c>
      <c r="Y113">
        <v>4532746.4419999998</v>
      </c>
      <c r="Z113">
        <v>4672637.3499999996</v>
      </c>
      <c r="AA113">
        <v>4838462.4050000003</v>
      </c>
      <c r="AB113">
        <v>5021620.3779999996</v>
      </c>
      <c r="AC113">
        <v>5223115.8959999997</v>
      </c>
      <c r="AD113">
        <v>5223902.835</v>
      </c>
      <c r="AE113">
        <v>5232698.193</v>
      </c>
      <c r="AF113">
        <v>5247262.4189999998</v>
      </c>
      <c r="AG113">
        <v>5265320.068</v>
      </c>
      <c r="AH113">
        <v>5289300.0769999996</v>
      </c>
      <c r="AI113">
        <v>5322217.2010000004</v>
      </c>
      <c r="AJ113">
        <v>5359095.0269999998</v>
      </c>
      <c r="AK113">
        <v>5400556.8650000002</v>
      </c>
      <c r="AL113">
        <v>5445968.2180000003</v>
      </c>
      <c r="AM113">
        <v>5494295.5329999998</v>
      </c>
      <c r="AN113">
        <v>5412180.8119999999</v>
      </c>
      <c r="AO113">
        <v>5305525.2640000004</v>
      </c>
      <c r="AP113">
        <v>5193413.6560000004</v>
      </c>
      <c r="AQ113">
        <v>5079842.7939999998</v>
      </c>
      <c r="AR113">
        <v>4964823.307</v>
      </c>
      <c r="AS113">
        <v>4917861.2769999998</v>
      </c>
      <c r="AT113">
        <v>4882739.9560000002</v>
      </c>
      <c r="AU113">
        <v>4849159.2070000004</v>
      </c>
      <c r="AV113">
        <v>4815751.9890000001</v>
      </c>
      <c r="AW113">
        <v>4782560.8329999996</v>
      </c>
    </row>
    <row r="114" spans="2:49" x14ac:dyDescent="0.25">
      <c r="B114" t="s">
        <v>443</v>
      </c>
      <c r="C114">
        <v>9279692.21316991</v>
      </c>
      <c r="D114">
        <v>9428680.6732538398</v>
      </c>
      <c r="E114">
        <v>9581386.1769999899</v>
      </c>
      <c r="F114">
        <v>9527090.3420000002</v>
      </c>
      <c r="G114">
        <v>9125374.0899999999</v>
      </c>
      <c r="H114">
        <v>8558130.7689999994</v>
      </c>
      <c r="I114">
        <v>8159300.9960000003</v>
      </c>
      <c r="J114">
        <v>7899672.1969999997</v>
      </c>
      <c r="K114">
        <v>7502091.0779999997</v>
      </c>
      <c r="L114">
        <v>7416878.375</v>
      </c>
      <c r="M114">
        <v>7366790.3830000004</v>
      </c>
      <c r="N114">
        <v>7571048.6059999997</v>
      </c>
      <c r="O114">
        <v>7349067.0619999999</v>
      </c>
      <c r="P114">
        <v>7087915.4510000004</v>
      </c>
      <c r="Q114">
        <v>6776477.4179999996</v>
      </c>
      <c r="R114">
        <v>6667920.6270000003</v>
      </c>
      <c r="S114">
        <v>6587566.1119999997</v>
      </c>
      <c r="T114">
        <v>6525491.0630000001</v>
      </c>
      <c r="U114">
        <v>6483162.5269999998</v>
      </c>
      <c r="V114">
        <v>6423506.46</v>
      </c>
      <c r="W114">
        <v>6299892.7970000003</v>
      </c>
      <c r="X114">
        <v>6131589.0369999995</v>
      </c>
      <c r="Y114">
        <v>6134902.1279999996</v>
      </c>
      <c r="Z114">
        <v>6178364.0240000002</v>
      </c>
      <c r="AA114">
        <v>6233365.5580000002</v>
      </c>
      <c r="AB114">
        <v>6290948.9419999998</v>
      </c>
      <c r="AC114">
        <v>6352294.0520000001</v>
      </c>
      <c r="AD114">
        <v>6406446.9349999996</v>
      </c>
      <c r="AE114">
        <v>6462388.4970000004</v>
      </c>
      <c r="AF114">
        <v>6520665.8640000001</v>
      </c>
      <c r="AG114">
        <v>6580597.9369999999</v>
      </c>
      <c r="AH114">
        <v>6644787.1339999996</v>
      </c>
      <c r="AI114">
        <v>6730566.9730000002</v>
      </c>
      <c r="AJ114">
        <v>6820794.5779999997</v>
      </c>
      <c r="AK114">
        <v>6915575.0420000004</v>
      </c>
      <c r="AL114">
        <v>7014226.3499999996</v>
      </c>
      <c r="AM114">
        <v>7115945.585</v>
      </c>
      <c r="AN114">
        <v>7135497.5159999998</v>
      </c>
      <c r="AO114">
        <v>7136410.4230000004</v>
      </c>
      <c r="AP114">
        <v>7127467.6490000002</v>
      </c>
      <c r="AQ114">
        <v>7110256.8470000001</v>
      </c>
      <c r="AR114">
        <v>7084063.8339999998</v>
      </c>
      <c r="AS114">
        <v>7100116.1409999998</v>
      </c>
      <c r="AT114">
        <v>7121169.7479999997</v>
      </c>
      <c r="AU114">
        <v>7140959.6009999998</v>
      </c>
      <c r="AV114">
        <v>7158770.71</v>
      </c>
      <c r="AW114">
        <v>7174778.5250000004</v>
      </c>
    </row>
    <row r="115" spans="2:49" x14ac:dyDescent="0.25">
      <c r="B115" t="s">
        <v>444</v>
      </c>
      <c r="C115">
        <v>10783636.5742715</v>
      </c>
      <c r="D115">
        <v>10956771.347537501</v>
      </c>
      <c r="E115">
        <v>11148444.5</v>
      </c>
      <c r="F115">
        <v>11144916.390000001</v>
      </c>
      <c r="G115">
        <v>11086559.439999999</v>
      </c>
      <c r="H115">
        <v>10286073.35</v>
      </c>
      <c r="I115">
        <v>10613089.960000001</v>
      </c>
      <c r="J115">
        <v>10690408.17</v>
      </c>
      <c r="K115">
        <v>10456093.220000001</v>
      </c>
      <c r="L115">
        <v>10402945.9</v>
      </c>
      <c r="M115">
        <v>10405557.960000001</v>
      </c>
      <c r="N115">
        <v>10672131.1</v>
      </c>
      <c r="O115">
        <v>10708263.109999999</v>
      </c>
      <c r="P115">
        <v>10828692.529999999</v>
      </c>
      <c r="Q115">
        <v>10787889.220000001</v>
      </c>
      <c r="R115">
        <v>10971408.279999999</v>
      </c>
      <c r="S115">
        <v>11112385.970000001</v>
      </c>
      <c r="T115">
        <v>11257953.33</v>
      </c>
      <c r="U115">
        <v>11476556.050000001</v>
      </c>
      <c r="V115">
        <v>11706037.130000001</v>
      </c>
      <c r="W115">
        <v>11878358.189999999</v>
      </c>
      <c r="X115">
        <v>11994960.550000001</v>
      </c>
      <c r="Y115">
        <v>12129087.380000001</v>
      </c>
      <c r="Z115">
        <v>12282949.029999999</v>
      </c>
      <c r="AA115">
        <v>12442048.02</v>
      </c>
      <c r="AB115">
        <v>12600860.34</v>
      </c>
      <c r="AC115">
        <v>12761909.52</v>
      </c>
      <c r="AD115">
        <v>12895883.16</v>
      </c>
      <c r="AE115">
        <v>13037754.82</v>
      </c>
      <c r="AF115">
        <v>13191148.720000001</v>
      </c>
      <c r="AG115">
        <v>13353790.779999999</v>
      </c>
      <c r="AH115">
        <v>13526634.99</v>
      </c>
      <c r="AI115">
        <v>13739824.449999999</v>
      </c>
      <c r="AJ115">
        <v>13964891.130000001</v>
      </c>
      <c r="AK115">
        <v>14200284.539999999</v>
      </c>
      <c r="AL115">
        <v>14445036.68</v>
      </c>
      <c r="AM115">
        <v>14697056.220000001</v>
      </c>
      <c r="AN115">
        <v>14935941.07</v>
      </c>
      <c r="AO115">
        <v>15177310.9</v>
      </c>
      <c r="AP115">
        <v>15416721.51</v>
      </c>
      <c r="AQ115">
        <v>15653229.26</v>
      </c>
      <c r="AR115">
        <v>15884457.92</v>
      </c>
      <c r="AS115">
        <v>16109794.65</v>
      </c>
      <c r="AT115">
        <v>16329401.369999999</v>
      </c>
      <c r="AU115">
        <v>16544449.85</v>
      </c>
      <c r="AV115">
        <v>16754827.09</v>
      </c>
      <c r="AW115">
        <v>16962773.260000002</v>
      </c>
    </row>
    <row r="116" spans="2:49" x14ac:dyDescent="0.25">
      <c r="B116" t="s">
        <v>445</v>
      </c>
      <c r="C116">
        <v>584010.86634464201</v>
      </c>
      <c r="D116">
        <v>593387.34970747295</v>
      </c>
      <c r="E116">
        <v>603045.05370000005</v>
      </c>
      <c r="F116">
        <v>616995.25659999996</v>
      </c>
      <c r="G116">
        <v>583948.50840000005</v>
      </c>
      <c r="H116">
        <v>502881.73249999998</v>
      </c>
      <c r="I116">
        <v>519714.1666</v>
      </c>
      <c r="J116">
        <v>519955.31339999998</v>
      </c>
      <c r="K116">
        <v>477237.9607</v>
      </c>
      <c r="L116">
        <v>444596.64880000002</v>
      </c>
      <c r="M116">
        <v>432923.41119999997</v>
      </c>
      <c r="N116">
        <v>449903.44630000001</v>
      </c>
      <c r="O116">
        <v>421710.02189999999</v>
      </c>
      <c r="P116">
        <v>400549.80239999999</v>
      </c>
      <c r="Q116">
        <v>372385.04940000002</v>
      </c>
      <c r="R116">
        <v>344883.98269999999</v>
      </c>
      <c r="S116">
        <v>333035.99790000002</v>
      </c>
      <c r="T116">
        <v>330271.2145</v>
      </c>
      <c r="U116">
        <v>329470.40379999997</v>
      </c>
      <c r="V116">
        <v>329768.3211</v>
      </c>
      <c r="W116">
        <v>328502.49420000002</v>
      </c>
      <c r="X116">
        <v>326674.87540000002</v>
      </c>
      <c r="Y116">
        <v>329273.6041</v>
      </c>
      <c r="Z116">
        <v>334074.02149999997</v>
      </c>
      <c r="AA116">
        <v>339896.84580000001</v>
      </c>
      <c r="AB116">
        <v>346365.8933</v>
      </c>
      <c r="AC116">
        <v>353576.73389999999</v>
      </c>
      <c r="AD116">
        <v>356655.73550000001</v>
      </c>
      <c r="AE116">
        <v>359618.84789999999</v>
      </c>
      <c r="AF116">
        <v>363093.0944</v>
      </c>
      <c r="AG116">
        <v>366808.22499999998</v>
      </c>
      <c r="AH116">
        <v>370500.45610000001</v>
      </c>
      <c r="AI116">
        <v>375905.6679</v>
      </c>
      <c r="AJ116">
        <v>381384.08010000002</v>
      </c>
      <c r="AK116">
        <v>387152.76909999998</v>
      </c>
      <c r="AL116">
        <v>393181.5257</v>
      </c>
      <c r="AM116">
        <v>399410.60590000002</v>
      </c>
      <c r="AN116">
        <v>403924.55040000001</v>
      </c>
      <c r="AO116">
        <v>408256.48149999999</v>
      </c>
      <c r="AP116">
        <v>412494.23830000003</v>
      </c>
      <c r="AQ116">
        <v>416670.61420000001</v>
      </c>
      <c r="AR116">
        <v>420640.10249999998</v>
      </c>
      <c r="AS116">
        <v>425220.89970000001</v>
      </c>
      <c r="AT116">
        <v>429861.21419999999</v>
      </c>
      <c r="AU116">
        <v>434446.47499999998</v>
      </c>
      <c r="AV116">
        <v>438978.31099999999</v>
      </c>
      <c r="AW116">
        <v>443668.43640000001</v>
      </c>
    </row>
    <row r="117" spans="2:49" x14ac:dyDescent="0.25">
      <c r="B117" t="s">
        <v>446</v>
      </c>
      <c r="C117">
        <v>22712835.5539211</v>
      </c>
      <c r="D117">
        <v>23077497.475414101</v>
      </c>
      <c r="E117">
        <v>23457701.870000001</v>
      </c>
      <c r="F117">
        <v>23501870.399999999</v>
      </c>
      <c r="G117">
        <v>19960265.48</v>
      </c>
      <c r="H117">
        <v>16600871.41</v>
      </c>
      <c r="I117">
        <v>17007782.030000001</v>
      </c>
      <c r="J117">
        <v>16577625.109999999</v>
      </c>
      <c r="K117">
        <v>15675247.77</v>
      </c>
      <c r="L117">
        <v>16256796.970000001</v>
      </c>
      <c r="M117">
        <v>16543444.34</v>
      </c>
      <c r="N117">
        <v>16796480.449999999</v>
      </c>
      <c r="O117">
        <v>13889378.390000001</v>
      </c>
      <c r="P117">
        <v>12588722.91</v>
      </c>
      <c r="Q117">
        <v>11552214.76</v>
      </c>
      <c r="R117">
        <v>10676603.039999999</v>
      </c>
      <c r="S117">
        <v>10193628.51</v>
      </c>
      <c r="T117">
        <v>10050019.449999999</v>
      </c>
      <c r="U117">
        <v>9994082.1060000006</v>
      </c>
      <c r="V117">
        <v>9963198.9069999997</v>
      </c>
      <c r="W117">
        <v>9854015.0390000008</v>
      </c>
      <c r="X117">
        <v>9693073.7550000008</v>
      </c>
      <c r="Y117">
        <v>9723162.1989999898</v>
      </c>
      <c r="Z117">
        <v>9801320.9629999995</v>
      </c>
      <c r="AA117">
        <v>9891452.0840000007</v>
      </c>
      <c r="AB117">
        <v>9984107.3320000004</v>
      </c>
      <c r="AC117">
        <v>10081359.609999999</v>
      </c>
      <c r="AD117">
        <v>10136670.949999999</v>
      </c>
      <c r="AE117">
        <v>10196824.59</v>
      </c>
      <c r="AF117">
        <v>10269771.84</v>
      </c>
      <c r="AG117">
        <v>10351943.08</v>
      </c>
      <c r="AH117">
        <v>10439825.119999999</v>
      </c>
      <c r="AI117">
        <v>10551449.869999999</v>
      </c>
      <c r="AJ117">
        <v>10669293.41</v>
      </c>
      <c r="AK117">
        <v>10796579.369999999</v>
      </c>
      <c r="AL117">
        <v>10931994.789999999</v>
      </c>
      <c r="AM117">
        <v>11073351.140000001</v>
      </c>
      <c r="AN117">
        <v>11123303.310000001</v>
      </c>
      <c r="AO117">
        <v>11156932.16</v>
      </c>
      <c r="AP117">
        <v>11181897.58</v>
      </c>
      <c r="AQ117">
        <v>11200474.109999999</v>
      </c>
      <c r="AR117">
        <v>11209291.48</v>
      </c>
      <c r="AS117">
        <v>11272796.130000001</v>
      </c>
      <c r="AT117">
        <v>11344396.35</v>
      </c>
      <c r="AU117">
        <v>11415736.960000001</v>
      </c>
      <c r="AV117">
        <v>11486066.68</v>
      </c>
      <c r="AW117">
        <v>11560236.689999999</v>
      </c>
    </row>
    <row r="118" spans="2:49" x14ac:dyDescent="0.25">
      <c r="B118" t="s">
        <v>447</v>
      </c>
      <c r="C118">
        <v>611949.61832884501</v>
      </c>
      <c r="D118">
        <v>621774.66739182698</v>
      </c>
      <c r="E118">
        <v>631757.4608</v>
      </c>
      <c r="F118">
        <v>616338.56099999999</v>
      </c>
      <c r="G118">
        <v>553201.84869999997</v>
      </c>
      <c r="H118">
        <v>461680.73369999998</v>
      </c>
      <c r="I118">
        <v>489316.44429999997</v>
      </c>
      <c r="J118">
        <v>468993.47070000001</v>
      </c>
      <c r="K118">
        <v>421903.49290000001</v>
      </c>
      <c r="L118">
        <v>396999.88880000002</v>
      </c>
      <c r="M118">
        <v>388051.5514</v>
      </c>
      <c r="N118">
        <v>377401.60820000002</v>
      </c>
      <c r="O118">
        <v>339553.24650000001</v>
      </c>
      <c r="P118">
        <v>324554.17420000001</v>
      </c>
      <c r="Q118">
        <v>291380.52140000003</v>
      </c>
      <c r="R118">
        <v>269366.73550000001</v>
      </c>
      <c r="S118">
        <v>261608.5062</v>
      </c>
      <c r="T118">
        <v>257948.20749999999</v>
      </c>
      <c r="U118">
        <v>255727.24900000001</v>
      </c>
      <c r="V118">
        <v>254503.68030000001</v>
      </c>
      <c r="W118">
        <v>253070.34270000001</v>
      </c>
      <c r="X118">
        <v>251264.82279999999</v>
      </c>
      <c r="Y118">
        <v>251363.84150000001</v>
      </c>
      <c r="Z118">
        <v>253127.9417</v>
      </c>
      <c r="AA118">
        <v>255424.48550000001</v>
      </c>
      <c r="AB118">
        <v>257864.6661</v>
      </c>
      <c r="AC118">
        <v>260603.08300000001</v>
      </c>
      <c r="AD118">
        <v>259927.4779</v>
      </c>
      <c r="AE118">
        <v>259391.7175</v>
      </c>
      <c r="AF118">
        <v>259164.27290000001</v>
      </c>
      <c r="AG118">
        <v>259122.1238</v>
      </c>
      <c r="AH118">
        <v>259275.2752</v>
      </c>
      <c r="AI118">
        <v>261295.78510000001</v>
      </c>
      <c r="AJ118">
        <v>263562.72159999999</v>
      </c>
      <c r="AK118">
        <v>266112.43859999999</v>
      </c>
      <c r="AL118">
        <v>268876.0943</v>
      </c>
      <c r="AM118">
        <v>271820.45549999998</v>
      </c>
      <c r="AN118">
        <v>274225.26030000002</v>
      </c>
      <c r="AO118">
        <v>276777.20740000001</v>
      </c>
      <c r="AP118">
        <v>279417.13010000001</v>
      </c>
      <c r="AQ118">
        <v>282127.48389999999</v>
      </c>
      <c r="AR118">
        <v>284829.80780000001</v>
      </c>
      <c r="AS118">
        <v>287300.28659999999</v>
      </c>
      <c r="AT118">
        <v>289696.6054</v>
      </c>
      <c r="AU118">
        <v>292071.38900000002</v>
      </c>
      <c r="AV118">
        <v>294461.29820000002</v>
      </c>
      <c r="AW118">
        <v>296914.3346</v>
      </c>
    </row>
    <row r="119" spans="2:49" x14ac:dyDescent="0.25">
      <c r="B119" t="s">
        <v>448</v>
      </c>
      <c r="C119">
        <v>18604230.451297902</v>
      </c>
      <c r="D119">
        <v>18902927.3889024</v>
      </c>
      <c r="E119">
        <v>19209702.579999998</v>
      </c>
      <c r="F119">
        <v>19456467.329999998</v>
      </c>
      <c r="G119">
        <v>18245565.23</v>
      </c>
      <c r="H119">
        <v>16716449.52</v>
      </c>
      <c r="I119">
        <v>16739522.08</v>
      </c>
      <c r="J119">
        <v>16217591.16</v>
      </c>
      <c r="K119">
        <v>15304992.359999999</v>
      </c>
      <c r="L119">
        <v>14905255.67</v>
      </c>
      <c r="M119">
        <v>14802339.41</v>
      </c>
      <c r="N119">
        <v>14960339.1</v>
      </c>
      <c r="O119">
        <v>13916440.27</v>
      </c>
      <c r="P119">
        <v>13054087.4</v>
      </c>
      <c r="Q119">
        <v>12146647.779999999</v>
      </c>
      <c r="R119">
        <v>11884917.08</v>
      </c>
      <c r="S119">
        <v>11715202.59</v>
      </c>
      <c r="T119">
        <v>11792103.41</v>
      </c>
      <c r="U119">
        <v>11896700.109999999</v>
      </c>
      <c r="V119">
        <v>12026826.92</v>
      </c>
      <c r="W119">
        <v>12080498.26</v>
      </c>
      <c r="X119">
        <v>12109801.810000001</v>
      </c>
      <c r="Y119">
        <v>12148453.130000001</v>
      </c>
      <c r="Z119">
        <v>12245750.42</v>
      </c>
      <c r="AA119">
        <v>12353258.029999999</v>
      </c>
      <c r="AB119">
        <v>12456892.289999999</v>
      </c>
      <c r="AC119">
        <v>12558999.369999999</v>
      </c>
      <c r="AD119">
        <v>12658428.699999999</v>
      </c>
      <c r="AE119">
        <v>12772548.029999999</v>
      </c>
      <c r="AF119">
        <v>12896109.220000001</v>
      </c>
      <c r="AG119">
        <v>13024743.02</v>
      </c>
      <c r="AH119">
        <v>13164801.710000001</v>
      </c>
      <c r="AI119">
        <v>13353098.560000001</v>
      </c>
      <c r="AJ119">
        <v>13548758.6</v>
      </c>
      <c r="AK119">
        <v>13756542.83</v>
      </c>
      <c r="AL119">
        <v>13974923.130000001</v>
      </c>
      <c r="AM119">
        <v>14201248.92</v>
      </c>
      <c r="AN119">
        <v>14406124.390000001</v>
      </c>
      <c r="AO119">
        <v>14618665.93</v>
      </c>
      <c r="AP119">
        <v>14833890.279999999</v>
      </c>
      <c r="AQ119">
        <v>15052208.9</v>
      </c>
      <c r="AR119">
        <v>15269975.41</v>
      </c>
      <c r="AS119">
        <v>15482084</v>
      </c>
      <c r="AT119">
        <v>15688924.310000001</v>
      </c>
      <c r="AU119">
        <v>15894582.17</v>
      </c>
      <c r="AV119">
        <v>16100703.09</v>
      </c>
      <c r="AW119">
        <v>16310534.689999999</v>
      </c>
    </row>
    <row r="120" spans="2:49" x14ac:dyDescent="0.25">
      <c r="B120" t="s">
        <v>449</v>
      </c>
      <c r="C120">
        <v>583438.22926562198</v>
      </c>
      <c r="D120">
        <v>592805.51875492395</v>
      </c>
      <c r="E120">
        <v>602323.20449999999</v>
      </c>
      <c r="F120">
        <v>625210.54429999995</v>
      </c>
      <c r="G120">
        <v>608822.1949</v>
      </c>
      <c r="H120">
        <v>524837.41650000005</v>
      </c>
      <c r="I120">
        <v>513872.54719999997</v>
      </c>
      <c r="J120">
        <v>516033.3334</v>
      </c>
      <c r="K120">
        <v>489047.321</v>
      </c>
      <c r="L120">
        <v>469514.03570000001</v>
      </c>
      <c r="M120">
        <v>427993.97850000003</v>
      </c>
      <c r="N120">
        <v>379949.16820000001</v>
      </c>
      <c r="O120">
        <v>359665.16159999999</v>
      </c>
      <c r="P120">
        <v>358127.32059999998</v>
      </c>
      <c r="Q120">
        <v>347833.8849</v>
      </c>
      <c r="R120">
        <v>349063.14919999999</v>
      </c>
      <c r="S120">
        <v>353440.38030000002</v>
      </c>
      <c r="T120">
        <v>365604.96470000001</v>
      </c>
      <c r="U120">
        <v>370381.59389999998</v>
      </c>
      <c r="V120">
        <v>381865.59749999997</v>
      </c>
      <c r="W120">
        <v>382584.52429999999</v>
      </c>
      <c r="X120">
        <v>382223.19689999998</v>
      </c>
      <c r="Y120">
        <v>376059.6287</v>
      </c>
      <c r="Z120">
        <v>373960.44059999997</v>
      </c>
      <c r="AA120">
        <v>372416.43699999998</v>
      </c>
      <c r="AB120">
        <v>370411.01260000002</v>
      </c>
      <c r="AC120">
        <v>368131.23320000002</v>
      </c>
      <c r="AD120">
        <v>367316.63439999998</v>
      </c>
      <c r="AE120">
        <v>366877.86109999998</v>
      </c>
      <c r="AF120">
        <v>366556.76449999999</v>
      </c>
      <c r="AG120">
        <v>366281.21189999999</v>
      </c>
      <c r="AH120">
        <v>366813.76860000001</v>
      </c>
      <c r="AI120">
        <v>368965.89439999999</v>
      </c>
      <c r="AJ120">
        <v>370791.27789999999</v>
      </c>
      <c r="AK120">
        <v>373372.84840000002</v>
      </c>
      <c r="AL120">
        <v>376052.45970000001</v>
      </c>
      <c r="AM120">
        <v>378652.80219999998</v>
      </c>
      <c r="AN120">
        <v>379819.56280000001</v>
      </c>
      <c r="AO120">
        <v>381257.962</v>
      </c>
      <c r="AP120">
        <v>382803.39179999998</v>
      </c>
      <c r="AQ120">
        <v>384931.10100000002</v>
      </c>
      <c r="AR120">
        <v>386624.2611</v>
      </c>
      <c r="AS120">
        <v>388509.4448</v>
      </c>
      <c r="AT120">
        <v>390369.39490000001</v>
      </c>
      <c r="AU120">
        <v>391969.5232</v>
      </c>
      <c r="AV120">
        <v>393504.75939999998</v>
      </c>
      <c r="AW120">
        <v>397633.22480000003</v>
      </c>
    </row>
    <row r="121" spans="2:49" x14ac:dyDescent="0.25">
      <c r="B121" t="s">
        <v>450</v>
      </c>
      <c r="C121">
        <v>640997.091904014</v>
      </c>
      <c r="D121">
        <v>651288.50755091803</v>
      </c>
      <c r="E121">
        <v>661996.35600000003</v>
      </c>
      <c r="F121">
        <v>676280.45010000002</v>
      </c>
      <c r="G121">
        <v>642465.82990000001</v>
      </c>
      <c r="H121">
        <v>634237.01710000006</v>
      </c>
      <c r="I121">
        <v>647546.51309999998</v>
      </c>
      <c r="J121">
        <v>627793.3345</v>
      </c>
      <c r="K121">
        <v>596925.91749999998</v>
      </c>
      <c r="L121">
        <v>606184.37609999999</v>
      </c>
      <c r="M121">
        <v>619676.92949999997</v>
      </c>
      <c r="N121">
        <v>655093.14</v>
      </c>
      <c r="O121">
        <v>692012.13899999997</v>
      </c>
      <c r="P121">
        <v>704858.44750000001</v>
      </c>
      <c r="Q121">
        <v>656606.66899999999</v>
      </c>
      <c r="R121">
        <v>676523.94850000006</v>
      </c>
      <c r="S121">
        <v>777354.2243</v>
      </c>
      <c r="T121">
        <v>815284.54969999997</v>
      </c>
      <c r="U121">
        <v>818245.46770000004</v>
      </c>
      <c r="V121">
        <v>815105.12520000001</v>
      </c>
      <c r="W121">
        <v>808942.8469</v>
      </c>
      <c r="X121">
        <v>801240.79579999996</v>
      </c>
      <c r="Y121">
        <v>805585.03780000005</v>
      </c>
      <c r="Z121">
        <v>809769.82669999998</v>
      </c>
      <c r="AA121">
        <v>814899.0797</v>
      </c>
      <c r="AB121">
        <v>819828.31240000005</v>
      </c>
      <c r="AC121">
        <v>824670.20169999998</v>
      </c>
      <c r="AD121">
        <v>828991.63859999995</v>
      </c>
      <c r="AE121">
        <v>831849.78610000003</v>
      </c>
      <c r="AF121">
        <v>836175.85889999999</v>
      </c>
      <c r="AG121">
        <v>841004.3003</v>
      </c>
      <c r="AH121">
        <v>844327.86710000003</v>
      </c>
      <c r="AI121">
        <v>851737.11800000002</v>
      </c>
      <c r="AJ121">
        <v>858967.69629999995</v>
      </c>
      <c r="AK121">
        <v>866692.90859999997</v>
      </c>
      <c r="AL121">
        <v>875004.20140000002</v>
      </c>
      <c r="AM121">
        <v>883707.3223</v>
      </c>
      <c r="AN121">
        <v>890499.31359999999</v>
      </c>
      <c r="AO121">
        <v>897492.51839999994</v>
      </c>
      <c r="AP121">
        <v>904703.8996</v>
      </c>
      <c r="AQ121">
        <v>912115.31189999997</v>
      </c>
      <c r="AR121">
        <v>919538.11679999996</v>
      </c>
      <c r="AS121">
        <v>925754.38760000002</v>
      </c>
      <c r="AT121">
        <v>931778.63650000002</v>
      </c>
      <c r="AU121">
        <v>937806.95620000002</v>
      </c>
      <c r="AV121">
        <v>944020.34109999996</v>
      </c>
      <c r="AW121">
        <v>950382.59019999998</v>
      </c>
    </row>
    <row r="122" spans="2:49" x14ac:dyDescent="0.25">
      <c r="B122" t="s">
        <v>451</v>
      </c>
      <c r="C122">
        <v>2194958.1052306499</v>
      </c>
      <c r="D122">
        <v>2230198.86758945</v>
      </c>
      <c r="E122">
        <v>2254498.3990000002</v>
      </c>
      <c r="F122">
        <v>2243121.7080000001</v>
      </c>
      <c r="G122">
        <v>2234376.2560000001</v>
      </c>
      <c r="H122">
        <v>2230348.54</v>
      </c>
      <c r="I122">
        <v>2237073.7949999999</v>
      </c>
      <c r="J122">
        <v>2251137.3640000001</v>
      </c>
      <c r="K122">
        <v>2252959.2250000001</v>
      </c>
      <c r="L122">
        <v>2251279.9470000002</v>
      </c>
      <c r="M122">
        <v>2265999.3810000001</v>
      </c>
      <c r="N122">
        <v>2244877.59</v>
      </c>
      <c r="O122">
        <v>2272701.98</v>
      </c>
      <c r="P122">
        <v>2295384.8730000001</v>
      </c>
      <c r="Q122">
        <v>2324172.8760000002</v>
      </c>
      <c r="R122">
        <v>2353915.341</v>
      </c>
      <c r="S122">
        <v>2338559.2140000002</v>
      </c>
      <c r="T122">
        <v>2310287.4330000002</v>
      </c>
      <c r="U122">
        <v>2303041.7579999999</v>
      </c>
      <c r="V122">
        <v>2301594.8110000002</v>
      </c>
      <c r="W122">
        <v>2301231.7259999998</v>
      </c>
      <c r="X122">
        <v>2274270.12</v>
      </c>
      <c r="Y122">
        <v>2264071.8139999998</v>
      </c>
      <c r="Z122">
        <v>2245825.0610000002</v>
      </c>
      <c r="AA122">
        <v>2225086.5219999999</v>
      </c>
      <c r="AB122">
        <v>2202108.8169999998</v>
      </c>
      <c r="AC122">
        <v>2176811.7319999998</v>
      </c>
      <c r="AD122">
        <v>2148343.8730000001</v>
      </c>
      <c r="AE122">
        <v>2113744.1490000002</v>
      </c>
      <c r="AF122">
        <v>2082719.537</v>
      </c>
      <c r="AG122">
        <v>2052692.1170000001</v>
      </c>
      <c r="AH122">
        <v>2016412.189</v>
      </c>
      <c r="AI122">
        <v>2005461.3</v>
      </c>
      <c r="AJ122">
        <v>1992949.5689999999</v>
      </c>
      <c r="AK122">
        <v>1980039.12</v>
      </c>
      <c r="AL122">
        <v>1967162.477</v>
      </c>
      <c r="AM122">
        <v>1954161.7379999999</v>
      </c>
      <c r="AN122">
        <v>1954865.2169999999</v>
      </c>
      <c r="AO122">
        <v>1956244.5209999999</v>
      </c>
      <c r="AP122">
        <v>1958056.45</v>
      </c>
      <c r="AQ122">
        <v>1960096.625</v>
      </c>
      <c r="AR122">
        <v>1962040.59</v>
      </c>
      <c r="AS122">
        <v>1971463.379</v>
      </c>
      <c r="AT122">
        <v>1981033.554</v>
      </c>
      <c r="AU122">
        <v>1990640.38</v>
      </c>
      <c r="AV122">
        <v>2000312.7239999999</v>
      </c>
      <c r="AW122">
        <v>2010336.5490000001</v>
      </c>
    </row>
    <row r="123" spans="2:49" x14ac:dyDescent="0.25">
      <c r="B123" t="s">
        <v>452</v>
      </c>
      <c r="C123">
        <v>48301536.741083004</v>
      </c>
      <c r="D123">
        <v>49077033.537035801</v>
      </c>
      <c r="E123">
        <v>49924996.350000001</v>
      </c>
      <c r="F123">
        <v>49620851.460000001</v>
      </c>
      <c r="G123">
        <v>48664604.32</v>
      </c>
      <c r="H123">
        <v>46953940.43</v>
      </c>
      <c r="I123">
        <v>46604586.969999999</v>
      </c>
      <c r="J123">
        <v>46338201.869999997</v>
      </c>
      <c r="K123">
        <v>45785486.640000001</v>
      </c>
      <c r="L123">
        <v>44957894.909999996</v>
      </c>
      <c r="M123">
        <v>44494948.420000002</v>
      </c>
      <c r="N123">
        <v>43959943.390000001</v>
      </c>
      <c r="O123">
        <v>43898584.100000001</v>
      </c>
      <c r="P123">
        <v>44038829.390000001</v>
      </c>
      <c r="Q123">
        <v>43449142.5</v>
      </c>
      <c r="R123">
        <v>42863010.409999996</v>
      </c>
      <c r="S123">
        <v>42489842.450000003</v>
      </c>
      <c r="T123">
        <v>43093590.5</v>
      </c>
      <c r="U123">
        <v>43478920.490000002</v>
      </c>
      <c r="V123">
        <v>44036046.789999999</v>
      </c>
      <c r="W123">
        <v>44520918.009999998</v>
      </c>
      <c r="X123">
        <v>44732347.640000001</v>
      </c>
      <c r="Y123">
        <v>44773301.950000003</v>
      </c>
      <c r="Z123">
        <v>44948632</v>
      </c>
      <c r="AA123">
        <v>45146927.759999998</v>
      </c>
      <c r="AB123">
        <v>45343955.759999998</v>
      </c>
      <c r="AC123">
        <v>45538827.520000003</v>
      </c>
      <c r="AD123">
        <v>45429234.530000001</v>
      </c>
      <c r="AE123">
        <v>45352553.229999997</v>
      </c>
      <c r="AF123">
        <v>45318405.270000003</v>
      </c>
      <c r="AG123">
        <v>45301713.960000001</v>
      </c>
      <c r="AH123">
        <v>45293302.280000001</v>
      </c>
      <c r="AI123">
        <v>45484392.229999997</v>
      </c>
      <c r="AJ123">
        <v>45673527.770000003</v>
      </c>
      <c r="AK123">
        <v>45883078.840000004</v>
      </c>
      <c r="AL123">
        <v>46109505.140000001</v>
      </c>
      <c r="AM123">
        <v>46340899.229999997</v>
      </c>
      <c r="AN123">
        <v>46855776.969999999</v>
      </c>
      <c r="AO123">
        <v>47393469.340000004</v>
      </c>
      <c r="AP123">
        <v>47934135.049999997</v>
      </c>
      <c r="AQ123">
        <v>48479029.729999997</v>
      </c>
      <c r="AR123">
        <v>49015060.200000003</v>
      </c>
      <c r="AS123">
        <v>49773690.439999998</v>
      </c>
      <c r="AT123">
        <v>50523837.329999998</v>
      </c>
      <c r="AU123">
        <v>51272257.700000003</v>
      </c>
      <c r="AV123">
        <v>52019495.950000003</v>
      </c>
      <c r="AW123">
        <v>52785745.75</v>
      </c>
    </row>
    <row r="124" spans="2:49" x14ac:dyDescent="0.25">
      <c r="B124" t="s">
        <v>453</v>
      </c>
      <c r="C124">
        <v>9397840.0105028208</v>
      </c>
      <c r="D124">
        <v>9548725.3716889191</v>
      </c>
      <c r="E124">
        <v>9705874.77999999</v>
      </c>
      <c r="F124">
        <v>10968134.25</v>
      </c>
      <c r="G124">
        <v>9265261.4790000003</v>
      </c>
      <c r="H124">
        <v>6817729.227</v>
      </c>
      <c r="I124">
        <v>8043461</v>
      </c>
      <c r="J124">
        <v>6403889.1730000004</v>
      </c>
      <c r="K124">
        <v>7338835.4780000001</v>
      </c>
      <c r="L124">
        <v>6594315.7850000001</v>
      </c>
      <c r="M124">
        <v>6594661.5489999996</v>
      </c>
      <c r="N124">
        <v>6733138.392</v>
      </c>
      <c r="O124">
        <v>6152681.6770000001</v>
      </c>
      <c r="P124">
        <v>6499450.5920000002</v>
      </c>
      <c r="Q124">
        <v>6373823.3159999996</v>
      </c>
      <c r="R124">
        <v>6471976.8969999999</v>
      </c>
      <c r="S124">
        <v>6405989.8640000001</v>
      </c>
      <c r="T124">
        <v>6391040.517</v>
      </c>
      <c r="U124">
        <v>6477932.5410000002</v>
      </c>
      <c r="V124">
        <v>6578492.5039999997</v>
      </c>
      <c r="W124">
        <v>6675158.4270000001</v>
      </c>
      <c r="X124">
        <v>6753218.5880000005</v>
      </c>
      <c r="Y124">
        <v>6838499.7300000004</v>
      </c>
      <c r="Z124">
        <v>6942932.3990000002</v>
      </c>
      <c r="AA124">
        <v>7052038.8219999997</v>
      </c>
      <c r="AB124">
        <v>7162075.7410000004</v>
      </c>
      <c r="AC124">
        <v>7273767.591</v>
      </c>
      <c r="AD124">
        <v>7369723.4029999999</v>
      </c>
      <c r="AE124">
        <v>7470363.6869999999</v>
      </c>
      <c r="AF124">
        <v>7577599.4060000004</v>
      </c>
      <c r="AG124">
        <v>7690010.1469999999</v>
      </c>
      <c r="AH124">
        <v>7807194.5599999996</v>
      </c>
      <c r="AI124">
        <v>7935314.1509999996</v>
      </c>
      <c r="AJ124">
        <v>8068984.1239999998</v>
      </c>
      <c r="AK124">
        <v>8208527.1210000003</v>
      </c>
      <c r="AL124">
        <v>8353794.1150000002</v>
      </c>
      <c r="AM124">
        <v>8503169.2019999996</v>
      </c>
      <c r="AN124">
        <v>8647253.68899999</v>
      </c>
      <c r="AO124">
        <v>8794789.1219999995</v>
      </c>
      <c r="AP124">
        <v>8942965.7660000008</v>
      </c>
      <c r="AQ124">
        <v>9091766.1679999996</v>
      </c>
      <c r="AR124">
        <v>9239490.1520000007</v>
      </c>
      <c r="AS124">
        <v>9383654.4539999999</v>
      </c>
      <c r="AT124">
        <v>9525297.7359999996</v>
      </c>
      <c r="AU124">
        <v>9665921.7559999898</v>
      </c>
      <c r="AV124">
        <v>9805663.8039999995</v>
      </c>
      <c r="AW124">
        <v>9946790.8550000004</v>
      </c>
    </row>
    <row r="125" spans="2:49" x14ac:dyDescent="0.25">
      <c r="B125" t="s">
        <v>454</v>
      </c>
      <c r="C125">
        <v>2784044.1169573502</v>
      </c>
      <c r="D125">
        <v>2828742.8457796802</v>
      </c>
      <c r="E125">
        <v>2875233.8760000002</v>
      </c>
      <c r="F125">
        <v>2983397.952</v>
      </c>
      <c r="G125">
        <v>2964772.93</v>
      </c>
      <c r="H125">
        <v>2434621.091</v>
      </c>
      <c r="I125">
        <v>2461570.503</v>
      </c>
      <c r="J125">
        <v>2573935.0019999999</v>
      </c>
      <c r="K125">
        <v>2514379.068</v>
      </c>
      <c r="L125">
        <v>2445212.574</v>
      </c>
      <c r="M125">
        <v>2441620.1060000001</v>
      </c>
      <c r="N125">
        <v>2571474.753</v>
      </c>
      <c r="O125">
        <v>2568230.0929999999</v>
      </c>
      <c r="P125">
        <v>2563401.358</v>
      </c>
      <c r="Q125">
        <v>2639336.7510000002</v>
      </c>
      <c r="R125">
        <v>2669578.5970000001</v>
      </c>
      <c r="S125">
        <v>2612329.281</v>
      </c>
      <c r="T125">
        <v>2584521.9240000001</v>
      </c>
      <c r="U125">
        <v>2557295.6770000001</v>
      </c>
      <c r="V125">
        <v>2529564.7990000001</v>
      </c>
      <c r="W125">
        <v>2519566.08</v>
      </c>
      <c r="X125">
        <v>2501689.105</v>
      </c>
      <c r="Y125">
        <v>2502034.9670000002</v>
      </c>
      <c r="Z125">
        <v>2513568.8390000002</v>
      </c>
      <c r="AA125">
        <v>2531721.0150000001</v>
      </c>
      <c r="AB125">
        <v>2552395.8640000001</v>
      </c>
      <c r="AC125">
        <v>2573663.3730000001</v>
      </c>
      <c r="AD125">
        <v>2592590.9190000002</v>
      </c>
      <c r="AE125">
        <v>2615879.8319999999</v>
      </c>
      <c r="AF125">
        <v>2643664.42</v>
      </c>
      <c r="AG125">
        <v>2674289.6579999998</v>
      </c>
      <c r="AH125">
        <v>2707165.6910000001</v>
      </c>
      <c r="AI125">
        <v>2744846.003</v>
      </c>
      <c r="AJ125">
        <v>2784505.8309999998</v>
      </c>
      <c r="AK125">
        <v>2826525.8319999999</v>
      </c>
      <c r="AL125">
        <v>2871451.5159999998</v>
      </c>
      <c r="AM125">
        <v>2918360.8360000001</v>
      </c>
      <c r="AN125">
        <v>2958190.915</v>
      </c>
      <c r="AO125">
        <v>2996647.6469999999</v>
      </c>
      <c r="AP125">
        <v>3034709.4279999998</v>
      </c>
      <c r="AQ125">
        <v>3072554.0690000001</v>
      </c>
      <c r="AR125">
        <v>3109439.659</v>
      </c>
      <c r="AS125">
        <v>3148678.139</v>
      </c>
      <c r="AT125">
        <v>3187769.6510000001</v>
      </c>
      <c r="AU125">
        <v>3226311.0860000001</v>
      </c>
      <c r="AV125">
        <v>3264370.156</v>
      </c>
      <c r="AW125">
        <v>3302921.4649999999</v>
      </c>
    </row>
    <row r="126" spans="2:49" x14ac:dyDescent="0.25">
      <c r="B126" t="s">
        <v>455</v>
      </c>
      <c r="C126">
        <v>20640520.667746101</v>
      </c>
      <c r="D126">
        <v>20971910.903432399</v>
      </c>
      <c r="E126">
        <v>21313932.760000002</v>
      </c>
      <c r="F126">
        <v>22142303.91</v>
      </c>
      <c r="G126">
        <v>21851856.890000001</v>
      </c>
      <c r="H126">
        <v>21502771.100000001</v>
      </c>
      <c r="I126">
        <v>21895496.420000002</v>
      </c>
      <c r="J126">
        <v>21608152.07</v>
      </c>
      <c r="K126">
        <v>20937645.09</v>
      </c>
      <c r="L126">
        <v>20844516.870000001</v>
      </c>
      <c r="M126">
        <v>21299736.050000001</v>
      </c>
      <c r="N126">
        <v>22304492.629999999</v>
      </c>
      <c r="O126">
        <v>21812055.129999999</v>
      </c>
      <c r="P126">
        <v>20810049.620000001</v>
      </c>
      <c r="Q126">
        <v>19360767.18</v>
      </c>
      <c r="R126">
        <v>18224641.68</v>
      </c>
      <c r="S126">
        <v>17216332.48</v>
      </c>
      <c r="T126">
        <v>16959419.510000002</v>
      </c>
      <c r="U126" s="100">
        <v>16711969.720000001</v>
      </c>
      <c r="V126">
        <v>16473505.83</v>
      </c>
      <c r="W126">
        <v>16109747.32</v>
      </c>
      <c r="X126">
        <v>15751952.140000001</v>
      </c>
      <c r="Y126">
        <v>15479839.859999999</v>
      </c>
      <c r="Z126">
        <v>15239989.34</v>
      </c>
      <c r="AA126">
        <v>15006910.52</v>
      </c>
      <c r="AB126">
        <v>14768378.880000001</v>
      </c>
      <c r="AC126">
        <v>14529813.73</v>
      </c>
      <c r="AD126">
        <v>14305807.060000001</v>
      </c>
      <c r="AE126">
        <v>14077380.57</v>
      </c>
      <c r="AF126">
        <v>13845379.939999999</v>
      </c>
      <c r="AG126">
        <v>13609395.880000001</v>
      </c>
      <c r="AH126">
        <v>13372501.33</v>
      </c>
      <c r="AI126">
        <v>13178286.029999999</v>
      </c>
      <c r="AJ126">
        <v>12986594.08</v>
      </c>
      <c r="AK126">
        <v>12797177.85</v>
      </c>
      <c r="AL126">
        <v>12608932.130000001</v>
      </c>
      <c r="AM126">
        <v>12422590.6</v>
      </c>
      <c r="AN126">
        <v>12234223.029999999</v>
      </c>
      <c r="AO126">
        <v>12050495.66</v>
      </c>
      <c r="AP126">
        <v>11870861.630000001</v>
      </c>
      <c r="AQ126">
        <v>11694645.119999999</v>
      </c>
      <c r="AR126">
        <v>11521616.27</v>
      </c>
      <c r="AS126">
        <v>11344786.859999999</v>
      </c>
      <c r="AT126">
        <v>11170086.75</v>
      </c>
      <c r="AU126">
        <v>10998783.949999999</v>
      </c>
      <c r="AV126">
        <v>10832192.109999999</v>
      </c>
      <c r="AW126">
        <v>10668340.4</v>
      </c>
    </row>
    <row r="127" spans="2:49" x14ac:dyDescent="0.25">
      <c r="B127" t="s">
        <v>456</v>
      </c>
      <c r="C127">
        <v>261855678.291933</v>
      </c>
      <c r="D127">
        <v>266059855.90652901</v>
      </c>
      <c r="E127">
        <v>270440545.19999999</v>
      </c>
      <c r="F127">
        <v>271669830.5</v>
      </c>
      <c r="G127">
        <v>256304424</v>
      </c>
      <c r="H127">
        <v>238007436.19999999</v>
      </c>
      <c r="I127">
        <v>234579181.69999999</v>
      </c>
      <c r="J127">
        <v>227795854.19999999</v>
      </c>
      <c r="K127">
        <v>217629361.90000001</v>
      </c>
      <c r="L127">
        <v>211415044.09999999</v>
      </c>
      <c r="M127">
        <v>209765622.30000001</v>
      </c>
      <c r="N127">
        <v>210159191.5</v>
      </c>
      <c r="O127">
        <v>200188427.59999999</v>
      </c>
      <c r="P127">
        <v>192330982.5</v>
      </c>
      <c r="Q127">
        <v>181883140.40000001</v>
      </c>
      <c r="R127">
        <v>174589076.40000001</v>
      </c>
      <c r="S127">
        <v>168863916.59999999</v>
      </c>
      <c r="T127">
        <v>167745967.90000001</v>
      </c>
      <c r="U127">
        <v>166745068.19999999</v>
      </c>
      <c r="V127">
        <v>166114900</v>
      </c>
      <c r="W127">
        <v>166068055.19999999</v>
      </c>
      <c r="X127">
        <v>165509268.5</v>
      </c>
      <c r="Y127">
        <v>165797471.59999999</v>
      </c>
      <c r="Z127">
        <v>166738382.90000001</v>
      </c>
      <c r="AA127">
        <v>167877286.59999999</v>
      </c>
      <c r="AB127">
        <v>169087367.40000001</v>
      </c>
      <c r="AC127">
        <v>170355690.59999999</v>
      </c>
      <c r="AD127">
        <v>170775340.19999999</v>
      </c>
      <c r="AE127">
        <v>171289086.5</v>
      </c>
      <c r="AF127">
        <v>171634279.5</v>
      </c>
      <c r="AG127">
        <v>172275231.5</v>
      </c>
      <c r="AH127">
        <v>172994550.40000001</v>
      </c>
      <c r="AI127">
        <v>174228846.30000001</v>
      </c>
      <c r="AJ127">
        <v>175520544.80000001</v>
      </c>
      <c r="AK127">
        <v>176921568.19999999</v>
      </c>
      <c r="AL127">
        <v>178439594.19999999</v>
      </c>
      <c r="AM127">
        <v>180015789.59999999</v>
      </c>
      <c r="AN127">
        <v>181139618.30000001</v>
      </c>
      <c r="AO127">
        <v>182181195.5</v>
      </c>
      <c r="AP127">
        <v>183190466.90000001</v>
      </c>
      <c r="AQ127">
        <v>184192122.90000001</v>
      </c>
      <c r="AR127">
        <v>185142402.40000001</v>
      </c>
      <c r="AS127">
        <v>186551330.19999999</v>
      </c>
      <c r="AT127">
        <v>187983991.69999999</v>
      </c>
      <c r="AU127">
        <v>189405696.40000001</v>
      </c>
      <c r="AV127">
        <v>190818592.69999999</v>
      </c>
      <c r="AW127">
        <v>192294766.80000001</v>
      </c>
    </row>
    <row r="128" spans="2:49" x14ac:dyDescent="0.25">
      <c r="B128" t="s">
        <v>457</v>
      </c>
      <c r="C128">
        <v>5733144.4507061103</v>
      </c>
      <c r="D128">
        <v>5825191.9393003099</v>
      </c>
      <c r="E128">
        <v>5919233.7230000002</v>
      </c>
      <c r="F128">
        <v>6025337.6960000005</v>
      </c>
      <c r="G128">
        <v>5957335.5959999999</v>
      </c>
      <c r="H128">
        <v>6196923.7149999999</v>
      </c>
      <c r="I128">
        <v>6240423.8380000005</v>
      </c>
      <c r="J128">
        <v>6142607.8990000002</v>
      </c>
      <c r="K128">
        <v>6003669.341</v>
      </c>
      <c r="L128">
        <v>6021202.6730000004</v>
      </c>
      <c r="M128">
        <v>6105084.1040000003</v>
      </c>
      <c r="N128">
        <v>6325483</v>
      </c>
      <c r="O128">
        <v>6226699.818</v>
      </c>
      <c r="P128">
        <v>5913079.21</v>
      </c>
      <c r="Q128">
        <v>5411619.3200000003</v>
      </c>
      <c r="R128">
        <v>5034995.8119999999</v>
      </c>
      <c r="S128">
        <v>4722999.8770000003</v>
      </c>
      <c r="T128">
        <v>4625647.4179999996</v>
      </c>
      <c r="U128">
        <v>4532461.7920000004</v>
      </c>
      <c r="V128">
        <v>4442333.9019999998</v>
      </c>
      <c r="W128">
        <v>4310624.63</v>
      </c>
      <c r="X128">
        <v>4184119.2540000002</v>
      </c>
      <c r="Y128">
        <v>4092934.6979999999</v>
      </c>
      <c r="Z128">
        <v>4015098.7179999999</v>
      </c>
      <c r="AA128">
        <v>3940667.8629999999</v>
      </c>
      <c r="AB128">
        <v>3864734.1669999999</v>
      </c>
      <c r="AC128">
        <v>3789324.287</v>
      </c>
      <c r="AD128">
        <v>3720184.33</v>
      </c>
      <c r="AE128">
        <v>3649834.912</v>
      </c>
      <c r="AF128">
        <v>3578578.9380000001</v>
      </c>
      <c r="AG128">
        <v>3506183.125</v>
      </c>
      <c r="AH128">
        <v>3433807.8769999999</v>
      </c>
      <c r="AI128">
        <v>3378503.5759999999</v>
      </c>
      <c r="AJ128">
        <v>3324095.656</v>
      </c>
      <c r="AK128">
        <v>3270480.9649999999</v>
      </c>
      <c r="AL128">
        <v>3217224.0380000002</v>
      </c>
      <c r="AM128">
        <v>3164599.537</v>
      </c>
      <c r="AN128">
        <v>3106872.5150000001</v>
      </c>
      <c r="AO128">
        <v>3049903.7</v>
      </c>
      <c r="AP128">
        <v>2994119.324</v>
      </c>
      <c r="AQ128">
        <v>2939402.7620000001</v>
      </c>
      <c r="AR128">
        <v>2885703.5619999999</v>
      </c>
      <c r="AS128">
        <v>2830571.7409999999</v>
      </c>
      <c r="AT128">
        <v>2776083.1</v>
      </c>
      <c r="AU128">
        <v>2722692.338</v>
      </c>
      <c r="AV128">
        <v>2670835.4909999999</v>
      </c>
      <c r="AW128">
        <v>2619882.4369999999</v>
      </c>
    </row>
    <row r="129" spans="2:49" x14ac:dyDescent="0.25">
      <c r="B129" t="s">
        <v>458</v>
      </c>
      <c r="C129">
        <v>746221.21464997705</v>
      </c>
      <c r="D129">
        <v>758202.03762327298</v>
      </c>
      <c r="E129">
        <v>770375.21660000004</v>
      </c>
      <c r="F129">
        <v>783738.12710000004</v>
      </c>
      <c r="G129">
        <v>645130.63710000005</v>
      </c>
      <c r="H129">
        <v>575154.07299999997</v>
      </c>
      <c r="I129">
        <v>366774.13179999997</v>
      </c>
      <c r="J129">
        <v>369368.93800000002</v>
      </c>
      <c r="K129">
        <v>339952.01640000002</v>
      </c>
      <c r="L129">
        <v>334397.9621</v>
      </c>
      <c r="M129">
        <v>337366.6655</v>
      </c>
      <c r="N129">
        <v>327362.74099999998</v>
      </c>
      <c r="O129">
        <v>275507.40470000001</v>
      </c>
      <c r="P129">
        <v>234647.36499999999</v>
      </c>
      <c r="Q129">
        <v>204142.23389999999</v>
      </c>
      <c r="R129">
        <v>181764.6594</v>
      </c>
      <c r="S129">
        <v>164684.7469</v>
      </c>
      <c r="T129">
        <v>156833.8941</v>
      </c>
      <c r="U129">
        <v>148955.0834</v>
      </c>
      <c r="V129">
        <v>142008.40479999999</v>
      </c>
      <c r="W129">
        <v>132236.21900000001</v>
      </c>
      <c r="X129">
        <v>122032.32859999999</v>
      </c>
      <c r="Y129">
        <v>120101.17140000001</v>
      </c>
      <c r="Z129">
        <v>120175.0713</v>
      </c>
      <c r="AA129">
        <v>120698.3217</v>
      </c>
      <c r="AB129">
        <v>121285.83869999999</v>
      </c>
      <c r="AC129">
        <v>121917.3912</v>
      </c>
      <c r="AD129">
        <v>122593.27680000001</v>
      </c>
      <c r="AE129">
        <v>123367.83530000001</v>
      </c>
      <c r="AF129">
        <v>124219.7331</v>
      </c>
      <c r="AG129">
        <v>125136.6474</v>
      </c>
      <c r="AH129">
        <v>126260.5451</v>
      </c>
      <c r="AI129">
        <v>127309.2116</v>
      </c>
      <c r="AJ129">
        <v>128326.9216</v>
      </c>
      <c r="AK129">
        <v>129515.87880000001</v>
      </c>
      <c r="AL129">
        <v>130768.8616</v>
      </c>
      <c r="AM129">
        <v>132037.17300000001</v>
      </c>
      <c r="AN129">
        <v>129484.28630000001</v>
      </c>
      <c r="AO129">
        <v>126265.3861</v>
      </c>
      <c r="AP129">
        <v>122922.8254</v>
      </c>
      <c r="AQ129">
        <v>119651.7727</v>
      </c>
      <c r="AR129">
        <v>116309.09540000001</v>
      </c>
      <c r="AS129">
        <v>114923.2838</v>
      </c>
      <c r="AT129">
        <v>113878.90979999999</v>
      </c>
      <c r="AU129">
        <v>112847.0116</v>
      </c>
      <c r="AV129">
        <v>111807.6923</v>
      </c>
      <c r="AW129">
        <v>111129.2454</v>
      </c>
    </row>
    <row r="130" spans="2:49" x14ac:dyDescent="0.25">
      <c r="B130" t="s">
        <v>459</v>
      </c>
      <c r="C130">
        <v>480333.66960581898</v>
      </c>
      <c r="D130">
        <v>488045.58203966799</v>
      </c>
      <c r="E130">
        <v>495881.31170000002</v>
      </c>
      <c r="F130">
        <v>500441.42879999999</v>
      </c>
      <c r="G130">
        <v>417237.45030000003</v>
      </c>
      <c r="H130">
        <v>386767.44790000003</v>
      </c>
      <c r="I130">
        <v>350094.00329999998</v>
      </c>
      <c r="J130">
        <v>314249.2365</v>
      </c>
      <c r="K130">
        <v>302367.4633</v>
      </c>
      <c r="L130">
        <v>322876.00170000002</v>
      </c>
      <c r="M130">
        <v>323732.64760000003</v>
      </c>
      <c r="N130">
        <v>325292.25030000001</v>
      </c>
      <c r="O130">
        <v>239054.9927</v>
      </c>
      <c r="P130">
        <v>182308.9767</v>
      </c>
      <c r="Q130">
        <v>153123.03020000001</v>
      </c>
      <c r="R130">
        <v>135485.4461</v>
      </c>
      <c r="S130">
        <v>122313.0445</v>
      </c>
      <c r="T130">
        <v>119506.2023</v>
      </c>
      <c r="U130">
        <v>118578.40089999999</v>
      </c>
      <c r="V130">
        <v>117340.88920000001</v>
      </c>
      <c r="W130">
        <v>118144.1039</v>
      </c>
      <c r="X130">
        <v>117744.8795</v>
      </c>
      <c r="Y130">
        <v>121564.8866</v>
      </c>
      <c r="Z130">
        <v>126496.5971</v>
      </c>
      <c r="AA130">
        <v>132001.99050000001</v>
      </c>
      <c r="AB130">
        <v>138009.9449</v>
      </c>
      <c r="AC130">
        <v>144562.9258</v>
      </c>
      <c r="AD130">
        <v>145577.8634</v>
      </c>
      <c r="AE130">
        <v>146814.71350000001</v>
      </c>
      <c r="AF130">
        <v>148221.47150000001</v>
      </c>
      <c r="AG130">
        <v>149749.93280000001</v>
      </c>
      <c r="AH130">
        <v>151454.7893</v>
      </c>
      <c r="AI130">
        <v>153229.63190000001</v>
      </c>
      <c r="AJ130">
        <v>155128.98850000001</v>
      </c>
      <c r="AK130">
        <v>157167.5178</v>
      </c>
      <c r="AL130">
        <v>159335.68280000001</v>
      </c>
      <c r="AM130">
        <v>161601.6287</v>
      </c>
      <c r="AN130">
        <v>161094.79889999999</v>
      </c>
      <c r="AO130">
        <v>159932.31140000001</v>
      </c>
      <c r="AP130">
        <v>158495.29949999999</v>
      </c>
      <c r="AQ130">
        <v>156872.2211</v>
      </c>
      <c r="AR130">
        <v>155057.163</v>
      </c>
      <c r="AS130">
        <v>154953.47039999999</v>
      </c>
      <c r="AT130">
        <v>155124.4687</v>
      </c>
      <c r="AU130">
        <v>155295.07149999999</v>
      </c>
      <c r="AV130">
        <v>155423.3187</v>
      </c>
      <c r="AW130">
        <v>155521.1637</v>
      </c>
    </row>
    <row r="131" spans="2:49" x14ac:dyDescent="0.25">
      <c r="B131" t="s">
        <v>460</v>
      </c>
      <c r="C131">
        <v>1469582.3108926199</v>
      </c>
      <c r="D131">
        <v>1493176.93024387</v>
      </c>
      <c r="E131">
        <v>1517150.3689999999</v>
      </c>
      <c r="F131">
        <v>1533882.3289999999</v>
      </c>
      <c r="G131">
        <v>1324905.6880000001</v>
      </c>
      <c r="H131">
        <v>1281364.483</v>
      </c>
      <c r="I131">
        <v>983425.22939999995</v>
      </c>
      <c r="J131">
        <v>911177.17579999997</v>
      </c>
      <c r="K131">
        <v>908798.90890000004</v>
      </c>
      <c r="L131">
        <v>965644.33369999996</v>
      </c>
      <c r="M131">
        <v>974203.58169999998</v>
      </c>
      <c r="N131">
        <v>988008.12970000005</v>
      </c>
      <c r="O131">
        <v>749817.42870000005</v>
      </c>
      <c r="P131">
        <v>583267.47080000001</v>
      </c>
      <c r="Q131">
        <v>491143.61420000001</v>
      </c>
      <c r="R131">
        <v>444307.90789999999</v>
      </c>
      <c r="S131">
        <v>401803.103</v>
      </c>
      <c r="T131">
        <v>390030.91499999998</v>
      </c>
      <c r="U131">
        <v>383648.00099999999</v>
      </c>
      <c r="V131">
        <v>375636.42660000001</v>
      </c>
      <c r="W131">
        <v>363709.83319999999</v>
      </c>
      <c r="X131">
        <v>348393.87089999998</v>
      </c>
      <c r="Y131">
        <v>350604.8664</v>
      </c>
      <c r="Z131">
        <v>355837.71309999999</v>
      </c>
      <c r="AA131">
        <v>361863.49859999999</v>
      </c>
      <c r="AB131">
        <v>368186.46169999999</v>
      </c>
      <c r="AC131">
        <v>374794.43219999998</v>
      </c>
      <c r="AD131">
        <v>380514.2757</v>
      </c>
      <c r="AE131">
        <v>386379.59360000002</v>
      </c>
      <c r="AF131">
        <v>392433.24349999998</v>
      </c>
      <c r="AG131">
        <v>398685.10570000001</v>
      </c>
      <c r="AH131">
        <v>405263.39750000002</v>
      </c>
      <c r="AI131">
        <v>412004.9094</v>
      </c>
      <c r="AJ131">
        <v>419030.18650000001</v>
      </c>
      <c r="AK131">
        <v>426346.22029999999</v>
      </c>
      <c r="AL131">
        <v>433942.67420000001</v>
      </c>
      <c r="AM131">
        <v>441754.02250000002</v>
      </c>
      <c r="AN131">
        <v>439930.74</v>
      </c>
      <c r="AO131">
        <v>435939.98820000002</v>
      </c>
      <c r="AP131">
        <v>431142.22230000002</v>
      </c>
      <c r="AQ131">
        <v>425848.52720000001</v>
      </c>
      <c r="AR131">
        <v>420086.86619999999</v>
      </c>
      <c r="AS131">
        <v>419743.34419999999</v>
      </c>
      <c r="AT131">
        <v>420268.40710000001</v>
      </c>
      <c r="AU131">
        <v>420810.7818</v>
      </c>
      <c r="AV131">
        <v>421224.2341</v>
      </c>
      <c r="AW131">
        <v>421526.26240000001</v>
      </c>
    </row>
    <row r="132" spans="2:49" x14ac:dyDescent="0.25">
      <c r="B132" t="s">
        <v>461</v>
      </c>
      <c r="C132">
        <v>225722.47732836599</v>
      </c>
      <c r="D132">
        <v>229346.52471387701</v>
      </c>
      <c r="E132">
        <v>233028.7574</v>
      </c>
      <c r="F132">
        <v>236290.141</v>
      </c>
      <c r="G132">
        <v>213980.34830000001</v>
      </c>
      <c r="H132">
        <v>204403.6152</v>
      </c>
      <c r="I132">
        <v>186961.46909999999</v>
      </c>
      <c r="J132">
        <v>181023.9345</v>
      </c>
      <c r="K132">
        <v>183100.99419999999</v>
      </c>
      <c r="L132">
        <v>194718.24960000001</v>
      </c>
      <c r="M132">
        <v>198459.587</v>
      </c>
      <c r="N132">
        <v>202754.31570000001</v>
      </c>
      <c r="O132">
        <v>167259.29980000001</v>
      </c>
      <c r="P132">
        <v>144495.508</v>
      </c>
      <c r="Q132">
        <v>132319.8842</v>
      </c>
      <c r="R132">
        <v>128303.84789999999</v>
      </c>
      <c r="S132">
        <v>123265.7163</v>
      </c>
      <c r="T132">
        <v>122215.2637</v>
      </c>
      <c r="U132">
        <v>122224.243</v>
      </c>
      <c r="V132">
        <v>121758.46279999999</v>
      </c>
      <c r="W132">
        <v>120042.5089</v>
      </c>
      <c r="X132">
        <v>117072.5104</v>
      </c>
      <c r="Y132">
        <v>118226.6517</v>
      </c>
      <c r="Z132">
        <v>120218.5235</v>
      </c>
      <c r="AA132">
        <v>122378.094</v>
      </c>
      <c r="AB132">
        <v>124560.66989999999</v>
      </c>
      <c r="AC132">
        <v>126776.21460000001</v>
      </c>
      <c r="AD132">
        <v>128571.5227</v>
      </c>
      <c r="AE132">
        <v>130407.25229999999</v>
      </c>
      <c r="AF132">
        <v>132328.97390000001</v>
      </c>
      <c r="AG132">
        <v>134335.25899999999</v>
      </c>
      <c r="AH132">
        <v>136437.42060000001</v>
      </c>
      <c r="AI132">
        <v>138633.46919999999</v>
      </c>
      <c r="AJ132">
        <v>140929.08470000001</v>
      </c>
      <c r="AK132">
        <v>143319.89480000001</v>
      </c>
      <c r="AL132">
        <v>145803.33309999999</v>
      </c>
      <c r="AM132">
        <v>148354.38070000001</v>
      </c>
      <c r="AN132">
        <v>148646.25769999999</v>
      </c>
      <c r="AO132">
        <v>148388.45050000001</v>
      </c>
      <c r="AP132">
        <v>147864.1257</v>
      </c>
      <c r="AQ132">
        <v>147136.98629999999</v>
      </c>
      <c r="AR132">
        <v>146205.12289999999</v>
      </c>
      <c r="AS132">
        <v>146619.61739999999</v>
      </c>
      <c r="AT132">
        <v>147228.2537</v>
      </c>
      <c r="AU132">
        <v>147808.72330000001</v>
      </c>
      <c r="AV132">
        <v>148322.48019999999</v>
      </c>
      <c r="AW132">
        <v>148775.4529</v>
      </c>
    </row>
    <row r="133" spans="2:49" x14ac:dyDescent="0.25">
      <c r="B133" t="s">
        <v>462</v>
      </c>
      <c r="C133">
        <v>20679763.666016001</v>
      </c>
      <c r="D133">
        <v>21011783.9607329</v>
      </c>
      <c r="E133">
        <v>21358822.66</v>
      </c>
      <c r="F133">
        <v>21455092.109999999</v>
      </c>
      <c r="G133">
        <v>18155538.469999999</v>
      </c>
      <c r="H133">
        <v>15160593</v>
      </c>
      <c r="I133">
        <v>15515034.859999999</v>
      </c>
      <c r="J133">
        <v>15130974.23</v>
      </c>
      <c r="K133">
        <v>14371501.43</v>
      </c>
      <c r="L133">
        <v>14996303.01</v>
      </c>
      <c r="M133">
        <v>15306771.119999999</v>
      </c>
      <c r="N133">
        <v>15571040.939999999</v>
      </c>
      <c r="O133">
        <v>12708626.359999999</v>
      </c>
      <c r="P133">
        <v>11374286.380000001</v>
      </c>
      <c r="Q133">
        <v>10360553.470000001</v>
      </c>
      <c r="R133">
        <v>9535512.31399999</v>
      </c>
      <c r="S133">
        <v>9059898.8609999996</v>
      </c>
      <c r="T133">
        <v>8942267.8570000008</v>
      </c>
      <c r="U133">
        <v>8912829.4680000003</v>
      </c>
      <c r="V133">
        <v>8907138.8450000007</v>
      </c>
      <c r="W133">
        <v>8836568.4680000003</v>
      </c>
      <c r="X133">
        <v>8718797.5649999995</v>
      </c>
      <c r="Y133">
        <v>8760932.9949999899</v>
      </c>
      <c r="Z133">
        <v>8843273.1290000007</v>
      </c>
      <c r="AA133">
        <v>8935751.4739999995</v>
      </c>
      <c r="AB133">
        <v>9030835.4379999898</v>
      </c>
      <c r="AC133">
        <v>9130194.04099999</v>
      </c>
      <c r="AD133">
        <v>9190488.9010000005</v>
      </c>
      <c r="AE133">
        <v>9255371.6079999898</v>
      </c>
      <c r="AF133">
        <v>9332052.0179999899</v>
      </c>
      <c r="AG133">
        <v>9417474.1620000005</v>
      </c>
      <c r="AH133">
        <v>9508235.0179999899</v>
      </c>
      <c r="AI133">
        <v>9616352.8929999899</v>
      </c>
      <c r="AJ133">
        <v>9730233.4739999995</v>
      </c>
      <c r="AK133">
        <v>9852794.102</v>
      </c>
      <c r="AL133">
        <v>9982948.7780000009</v>
      </c>
      <c r="AM133">
        <v>10118630.460000001</v>
      </c>
      <c r="AN133">
        <v>10174039.23</v>
      </c>
      <c r="AO133">
        <v>10215061.960000001</v>
      </c>
      <c r="AP133">
        <v>10248360.32</v>
      </c>
      <c r="AQ133">
        <v>10275972.57</v>
      </c>
      <c r="AR133">
        <v>10294799.51</v>
      </c>
      <c r="AS133">
        <v>10362842.75</v>
      </c>
      <c r="AT133">
        <v>10438144.449999999</v>
      </c>
      <c r="AU133">
        <v>10513206.57</v>
      </c>
      <c r="AV133">
        <v>10587324.08</v>
      </c>
      <c r="AW133">
        <v>10665057.77</v>
      </c>
    </row>
    <row r="134" spans="2:49" x14ac:dyDescent="0.25">
      <c r="B134" t="s">
        <v>463</v>
      </c>
      <c r="C134">
        <v>2009388.6600685499</v>
      </c>
      <c r="D134">
        <v>2041650.04496113</v>
      </c>
      <c r="E134">
        <v>2074429.3970000001</v>
      </c>
      <c r="F134">
        <v>2138228.7259999998</v>
      </c>
      <c r="G134">
        <v>1714686.014</v>
      </c>
      <c r="H134">
        <v>1636260.753</v>
      </c>
      <c r="I134">
        <v>1654154.145</v>
      </c>
      <c r="J134">
        <v>1532137.165</v>
      </c>
      <c r="K134">
        <v>1570486.52</v>
      </c>
      <c r="L134">
        <v>1801966.2</v>
      </c>
      <c r="M134">
        <v>1876267.5330000001</v>
      </c>
      <c r="N134">
        <v>1886035.8640000001</v>
      </c>
      <c r="O134">
        <v>1157171.561</v>
      </c>
      <c r="P134">
        <v>787358.402</v>
      </c>
      <c r="Q134">
        <v>630803.96120000002</v>
      </c>
      <c r="R134">
        <v>569791.8406</v>
      </c>
      <c r="S134">
        <v>508352.66220000002</v>
      </c>
      <c r="T134">
        <v>509657.35969999997</v>
      </c>
      <c r="U134">
        <v>522358.10119999998</v>
      </c>
      <c r="V134">
        <v>538436.73620000004</v>
      </c>
      <c r="W134">
        <v>553176.49239999999</v>
      </c>
      <c r="X134">
        <v>567552.68889999995</v>
      </c>
      <c r="Y134">
        <v>579179.42790000001</v>
      </c>
      <c r="Z134">
        <v>592805.4976</v>
      </c>
      <c r="AA134">
        <v>606226.97600000002</v>
      </c>
      <c r="AB134">
        <v>619347.57310000004</v>
      </c>
      <c r="AC134">
        <v>632328.35250000004</v>
      </c>
      <c r="AD134">
        <v>644725.92000000004</v>
      </c>
      <c r="AE134">
        <v>657879.08389999997</v>
      </c>
      <c r="AF134">
        <v>671565.47919999994</v>
      </c>
      <c r="AG134">
        <v>685708.65910000005</v>
      </c>
      <c r="AH134">
        <v>700574.07609999995</v>
      </c>
      <c r="AI134">
        <v>716361.35939999996</v>
      </c>
      <c r="AJ134">
        <v>732698.76399999997</v>
      </c>
      <c r="AK134">
        <v>749857.21259999997</v>
      </c>
      <c r="AL134">
        <v>767834.09019999998</v>
      </c>
      <c r="AM134">
        <v>786476.81929999997</v>
      </c>
      <c r="AN134">
        <v>805684.54550000001</v>
      </c>
      <c r="AO134">
        <v>825983.93779999996</v>
      </c>
      <c r="AP134">
        <v>846926.83400000003</v>
      </c>
      <c r="AQ134">
        <v>868536.02469999995</v>
      </c>
      <c r="AR134">
        <v>890609.01500000001</v>
      </c>
      <c r="AS134">
        <v>913576.20849999995</v>
      </c>
      <c r="AT134">
        <v>937013.04209999996</v>
      </c>
      <c r="AU134">
        <v>960996.55940000003</v>
      </c>
      <c r="AV134">
        <v>985603.89</v>
      </c>
      <c r="AW134">
        <v>1011052.316</v>
      </c>
    </row>
    <row r="135" spans="2:49" x14ac:dyDescent="0.25">
      <c r="B135" t="s">
        <v>464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465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466</v>
      </c>
      <c r="C137">
        <v>20174774.421468802</v>
      </c>
      <c r="D137">
        <v>20498686.950521201</v>
      </c>
      <c r="E137">
        <v>20827800</v>
      </c>
      <c r="F137">
        <v>19749189.559999999</v>
      </c>
      <c r="G137">
        <v>18553509.219999999</v>
      </c>
      <c r="H137">
        <v>16448191.550000001</v>
      </c>
      <c r="I137">
        <v>15463813.710000001</v>
      </c>
      <c r="J137">
        <v>14635820.039999999</v>
      </c>
      <c r="K137">
        <v>13674731.439999999</v>
      </c>
      <c r="L137">
        <v>12617523.470000001</v>
      </c>
      <c r="M137">
        <v>11635471.08</v>
      </c>
      <c r="N137">
        <v>10628221.449999999</v>
      </c>
      <c r="O137">
        <v>9109226.625</v>
      </c>
      <c r="P137">
        <v>7722321.7750000004</v>
      </c>
      <c r="Q137">
        <v>6333256.5180000002</v>
      </c>
      <c r="R137">
        <v>4773980.4479999999</v>
      </c>
      <c r="S137">
        <v>3203382.548</v>
      </c>
      <c r="T137">
        <v>2551970.0619999999</v>
      </c>
      <c r="U137">
        <v>2001703.2579999999</v>
      </c>
      <c r="V137">
        <v>1484053.84</v>
      </c>
      <c r="W137">
        <v>1489960.7379999999</v>
      </c>
      <c r="X137">
        <v>1545266.919</v>
      </c>
      <c r="Y137">
        <v>1572356.503</v>
      </c>
      <c r="Z137">
        <v>1596754.534</v>
      </c>
      <c r="AA137">
        <v>1620468.5390000001</v>
      </c>
      <c r="AB137">
        <v>1642006.9909999999</v>
      </c>
      <c r="AC137">
        <v>1662909.4310000001</v>
      </c>
      <c r="AD137">
        <v>1673211.3019999999</v>
      </c>
      <c r="AE137">
        <v>1682557.209</v>
      </c>
      <c r="AF137">
        <v>1692299.892</v>
      </c>
      <c r="AG137">
        <v>1702529.6189999999</v>
      </c>
      <c r="AH137">
        <v>1713117.19</v>
      </c>
      <c r="AI137">
        <v>1724748.79</v>
      </c>
      <c r="AJ137">
        <v>1736426.15</v>
      </c>
      <c r="AK137">
        <v>1748231.878</v>
      </c>
      <c r="AL137">
        <v>1760193.014</v>
      </c>
      <c r="AM137">
        <v>1772089.2579999999</v>
      </c>
      <c r="AN137">
        <v>1782671.0060000001</v>
      </c>
      <c r="AO137">
        <v>1792569.919</v>
      </c>
      <c r="AP137">
        <v>1801978.808</v>
      </c>
      <c r="AQ137">
        <v>1811072.351</v>
      </c>
      <c r="AR137">
        <v>1819669.138</v>
      </c>
      <c r="AS137">
        <v>1830375.442</v>
      </c>
      <c r="AT137">
        <v>1840842.513</v>
      </c>
      <c r="AU137">
        <v>1850693.213</v>
      </c>
      <c r="AV137">
        <v>1859751.0870000001</v>
      </c>
      <c r="AW137">
        <v>1869050.7420000001</v>
      </c>
    </row>
    <row r="138" spans="2:49" x14ac:dyDescent="0.25">
      <c r="B138" t="s">
        <v>467</v>
      </c>
      <c r="C138">
        <v>16278956.881142</v>
      </c>
      <c r="D138">
        <v>16540320.799446501</v>
      </c>
      <c r="E138">
        <v>16805881</v>
      </c>
      <c r="F138">
        <v>16643167.15</v>
      </c>
      <c r="G138">
        <v>15807659.34</v>
      </c>
      <c r="H138">
        <v>15158151.42</v>
      </c>
      <c r="I138">
        <v>14677339.73</v>
      </c>
      <c r="J138">
        <v>12869503.689999999</v>
      </c>
      <c r="K138">
        <v>11207027.789999999</v>
      </c>
      <c r="L138">
        <v>9824617.5559999999</v>
      </c>
      <c r="M138">
        <v>8774673.7170000002</v>
      </c>
      <c r="N138">
        <v>7907665.148</v>
      </c>
      <c r="O138">
        <v>7155499.7019999996</v>
      </c>
      <c r="P138">
        <v>6426753.4369999999</v>
      </c>
      <c r="Q138">
        <v>5670069.9469999997</v>
      </c>
      <c r="R138">
        <v>5036836.6380000003</v>
      </c>
      <c r="S138">
        <v>4410708.6849999996</v>
      </c>
      <c r="T138">
        <v>5877053.7220000001</v>
      </c>
      <c r="U138">
        <v>7295127.7309999997</v>
      </c>
      <c r="V138">
        <v>8674374.3129999898</v>
      </c>
      <c r="W138">
        <v>9049193.6600000001</v>
      </c>
      <c r="X138">
        <v>9373269.3269999996</v>
      </c>
      <c r="Y138">
        <v>9480026.557</v>
      </c>
      <c r="Z138">
        <v>9608519.3660000004</v>
      </c>
      <c r="AA138">
        <v>9746791.3729999997</v>
      </c>
      <c r="AB138">
        <v>9922106.7139999997</v>
      </c>
      <c r="AC138">
        <v>10098570.550000001</v>
      </c>
      <c r="AD138">
        <v>10294767.83</v>
      </c>
      <c r="AE138">
        <v>10484870.220000001</v>
      </c>
      <c r="AF138">
        <v>10379262.84</v>
      </c>
      <c r="AG138">
        <v>10501664</v>
      </c>
      <c r="AH138">
        <v>10619591.470000001</v>
      </c>
      <c r="AI138">
        <v>10733348.66</v>
      </c>
      <c r="AJ138">
        <v>10849666.66</v>
      </c>
      <c r="AK138">
        <v>10970800.33</v>
      </c>
      <c r="AL138">
        <v>11122541.07</v>
      </c>
      <c r="AM138">
        <v>11276748.789999999</v>
      </c>
      <c r="AN138">
        <v>11355299.43</v>
      </c>
      <c r="AO138">
        <v>11430077.199999999</v>
      </c>
      <c r="AP138">
        <v>11503679.82</v>
      </c>
      <c r="AQ138">
        <v>11577701.66</v>
      </c>
      <c r="AR138">
        <v>11650158.529999999</v>
      </c>
      <c r="AS138">
        <v>11666365</v>
      </c>
      <c r="AT138">
        <v>11685838.890000001</v>
      </c>
      <c r="AU138">
        <v>11707077.32</v>
      </c>
      <c r="AV138">
        <v>11730424.42</v>
      </c>
      <c r="AW138">
        <v>11759784.76</v>
      </c>
    </row>
    <row r="139" spans="2:49" x14ac:dyDescent="0.25">
      <c r="B139" t="s">
        <v>468</v>
      </c>
      <c r="C139">
        <v>6501803.9853722304</v>
      </c>
      <c r="D139">
        <v>6606192.55142547</v>
      </c>
      <c r="E139">
        <v>6714977.4309999999</v>
      </c>
      <c r="F139">
        <v>6891178.0290000001</v>
      </c>
      <c r="G139">
        <v>6567847.6339999996</v>
      </c>
      <c r="H139">
        <v>6938609.6639999999</v>
      </c>
      <c r="I139">
        <v>7131228.8229999999</v>
      </c>
      <c r="J139">
        <v>6728111.2079999996</v>
      </c>
      <c r="K139">
        <v>6452197.3470000001</v>
      </c>
      <c r="L139">
        <v>6253700.2970000003</v>
      </c>
      <c r="M139">
        <v>6653163.3439999996</v>
      </c>
      <c r="N139">
        <v>7051696.4929999998</v>
      </c>
      <c r="O139">
        <v>7272762.1560000004</v>
      </c>
      <c r="P139">
        <v>7278524.2309999997</v>
      </c>
      <c r="Q139">
        <v>6746586.1009999998</v>
      </c>
      <c r="R139">
        <v>6723085.4740000004</v>
      </c>
      <c r="S139">
        <v>6737539.4539999999</v>
      </c>
      <c r="T139">
        <v>6729090.9309999999</v>
      </c>
      <c r="U139">
        <v>6668724.7249999996</v>
      </c>
      <c r="V139">
        <v>6609590.6390000004</v>
      </c>
      <c r="W139">
        <v>6552081.9630000005</v>
      </c>
      <c r="X139">
        <v>6491936.4079999998</v>
      </c>
      <c r="Y139">
        <v>6487958.0209999997</v>
      </c>
      <c r="Z139">
        <v>6530638.148</v>
      </c>
      <c r="AA139">
        <v>6591391.1270000003</v>
      </c>
      <c r="AB139">
        <v>6657915.8329999996</v>
      </c>
      <c r="AC139">
        <v>6726010.3300000001</v>
      </c>
      <c r="AD139">
        <v>6788485.2249999996</v>
      </c>
      <c r="AE139">
        <v>6865728.3490000004</v>
      </c>
      <c r="AF139">
        <v>6947825.4239999996</v>
      </c>
      <c r="AG139">
        <v>7033263.0039999997</v>
      </c>
      <c r="AH139">
        <v>7129652.2180000003</v>
      </c>
      <c r="AI139">
        <v>7223105.1459999997</v>
      </c>
      <c r="AJ139">
        <v>7322949.0789999999</v>
      </c>
      <c r="AK139">
        <v>7428985.6229999997</v>
      </c>
      <c r="AL139">
        <v>7540892.0970000001</v>
      </c>
      <c r="AM139">
        <v>7656845.1009999998</v>
      </c>
      <c r="AN139">
        <v>7755516.8509999998</v>
      </c>
      <c r="AO139">
        <v>7848233.6059999997</v>
      </c>
      <c r="AP139">
        <v>7939873.5010000002</v>
      </c>
      <c r="AQ139">
        <v>8031316.7220000001</v>
      </c>
      <c r="AR139">
        <v>8121439.2390000001</v>
      </c>
      <c r="AS139">
        <v>8202786.9249999998</v>
      </c>
      <c r="AT139">
        <v>8279750.0070000002</v>
      </c>
      <c r="AU139">
        <v>8354154.1679999996</v>
      </c>
      <c r="AV139">
        <v>8426814.148</v>
      </c>
      <c r="AW139">
        <v>8499388.6510000005</v>
      </c>
    </row>
    <row r="140" spans="2:49" x14ac:dyDescent="0.25">
      <c r="B140" t="s">
        <v>469</v>
      </c>
      <c r="C140">
        <v>6377150.6112568304</v>
      </c>
      <c r="D140">
        <v>6479537.8270683698</v>
      </c>
      <c r="E140">
        <v>6586237.0690000001</v>
      </c>
      <c r="F140">
        <v>6720350.8820000002</v>
      </c>
      <c r="G140">
        <v>6351612.5949999997</v>
      </c>
      <c r="H140">
        <v>6625177.4699999997</v>
      </c>
      <c r="I140">
        <v>6517382.8789999997</v>
      </c>
      <c r="J140">
        <v>6285002.1979999999</v>
      </c>
      <c r="K140">
        <v>5884176.051</v>
      </c>
      <c r="L140">
        <v>5772833.8870000001</v>
      </c>
      <c r="M140">
        <v>5852306.6749999998</v>
      </c>
      <c r="N140">
        <v>6017901.4759999998</v>
      </c>
      <c r="O140">
        <v>5282902.7929999996</v>
      </c>
      <c r="P140">
        <v>4542820.2039999999</v>
      </c>
      <c r="Q140">
        <v>3858678.8829999999</v>
      </c>
      <c r="R140">
        <v>3477534.4610000001</v>
      </c>
      <c r="S140">
        <v>3226805.111</v>
      </c>
      <c r="T140">
        <v>3217692.4160000002</v>
      </c>
      <c r="U140">
        <v>3264692.551</v>
      </c>
      <c r="V140">
        <v>3315737.6910000001</v>
      </c>
      <c r="W140">
        <v>3368384.7850000001</v>
      </c>
      <c r="X140">
        <v>3420033.5819999999</v>
      </c>
      <c r="Y140">
        <v>3471181.199</v>
      </c>
      <c r="Z140">
        <v>3521959.9909999999</v>
      </c>
      <c r="AA140">
        <v>3578469.1230000001</v>
      </c>
      <c r="AB140">
        <v>3637647.4939999999</v>
      </c>
      <c r="AC140">
        <v>3698163.2119999998</v>
      </c>
      <c r="AD140">
        <v>3758025.338</v>
      </c>
      <c r="AE140">
        <v>3826350.4849999999</v>
      </c>
      <c r="AF140">
        <v>3898715.0410000002</v>
      </c>
      <c r="AG140">
        <v>3974346.7069999999</v>
      </c>
      <c r="AH140">
        <v>4057804.943</v>
      </c>
      <c r="AI140">
        <v>4141443.466</v>
      </c>
      <c r="AJ140">
        <v>4230176.6660000002</v>
      </c>
      <c r="AK140">
        <v>4324088.057</v>
      </c>
      <c r="AL140">
        <v>4423510.4000000004</v>
      </c>
      <c r="AM140">
        <v>4527621.818</v>
      </c>
      <c r="AN140">
        <v>4630648.585</v>
      </c>
      <c r="AO140">
        <v>4733987.2819999997</v>
      </c>
      <c r="AP140">
        <v>4839296.7050000001</v>
      </c>
      <c r="AQ140">
        <v>4946859.5729999999</v>
      </c>
      <c r="AR140">
        <v>5056119.7489999998</v>
      </c>
      <c r="AS140">
        <v>5164096.0609999998</v>
      </c>
      <c r="AT140">
        <v>5271971.1619999995</v>
      </c>
      <c r="AU140">
        <v>5380091.4939999999</v>
      </c>
      <c r="AV140">
        <v>5489017.2220000001</v>
      </c>
      <c r="AW140">
        <v>5598555.0410000002</v>
      </c>
    </row>
    <row r="141" spans="2:49" x14ac:dyDescent="0.25">
      <c r="B141" t="s">
        <v>470</v>
      </c>
      <c r="C141">
        <v>415184.68418409303</v>
      </c>
      <c r="D141">
        <v>421850.60858395998</v>
      </c>
      <c r="E141">
        <v>428797.26770000003</v>
      </c>
      <c r="F141">
        <v>424340.15970000002</v>
      </c>
      <c r="G141">
        <v>396457.40710000001</v>
      </c>
      <c r="H141">
        <v>378607.39569999999</v>
      </c>
      <c r="I141">
        <v>401870.38439999998</v>
      </c>
      <c r="J141">
        <v>382257.34220000001</v>
      </c>
      <c r="K141">
        <v>357810.81780000002</v>
      </c>
      <c r="L141">
        <v>354107.5601</v>
      </c>
      <c r="M141">
        <v>370082.26689999999</v>
      </c>
      <c r="N141">
        <v>405816.61729999998</v>
      </c>
      <c r="O141">
        <v>353186.92210000003</v>
      </c>
      <c r="P141">
        <v>299987.6164</v>
      </c>
      <c r="Q141">
        <v>248198.25090000001</v>
      </c>
      <c r="R141">
        <v>219789.9706</v>
      </c>
      <c r="S141">
        <v>191705.3242</v>
      </c>
      <c r="T141">
        <v>189403.5355</v>
      </c>
      <c r="U141">
        <v>190862.60130000001</v>
      </c>
      <c r="V141">
        <v>194432.8352</v>
      </c>
      <c r="W141">
        <v>196628.86730000001</v>
      </c>
      <c r="X141">
        <v>198171.53419999999</v>
      </c>
      <c r="Y141">
        <v>204217.67660000001</v>
      </c>
      <c r="Z141">
        <v>208187.89079999999</v>
      </c>
      <c r="AA141">
        <v>211466.9284</v>
      </c>
      <c r="AB141">
        <v>214309.8284</v>
      </c>
      <c r="AC141">
        <v>216954.25839999999</v>
      </c>
      <c r="AD141">
        <v>219514.1532</v>
      </c>
      <c r="AE141">
        <v>220797.6385</v>
      </c>
      <c r="AF141">
        <v>223538.3701</v>
      </c>
      <c r="AG141">
        <v>226838.16759999999</v>
      </c>
      <c r="AH141">
        <v>228767.7445</v>
      </c>
      <c r="AI141">
        <v>234099.75930000001</v>
      </c>
      <c r="AJ141">
        <v>238854.62580000001</v>
      </c>
      <c r="AK141">
        <v>243629.068</v>
      </c>
      <c r="AL141">
        <v>248572.7273</v>
      </c>
      <c r="AM141">
        <v>253658.65530000001</v>
      </c>
      <c r="AN141">
        <v>258167.02590000001</v>
      </c>
      <c r="AO141">
        <v>263036.57740000001</v>
      </c>
      <c r="AP141">
        <v>268101.22200000001</v>
      </c>
      <c r="AQ141">
        <v>273303.48560000001</v>
      </c>
      <c r="AR141">
        <v>278544.29849999998</v>
      </c>
      <c r="AS141">
        <v>283475.06829999998</v>
      </c>
      <c r="AT141">
        <v>288490.13520000002</v>
      </c>
      <c r="AU141">
        <v>293581.12929999997</v>
      </c>
      <c r="AV141">
        <v>298742.71389999997</v>
      </c>
      <c r="AW141">
        <v>304009.93209999998</v>
      </c>
    </row>
    <row r="142" spans="2:49" x14ac:dyDescent="0.25">
      <c r="B142" t="s">
        <v>471</v>
      </c>
      <c r="C142">
        <v>4757556.1935294</v>
      </c>
      <c r="D142">
        <v>4833940.2970916703</v>
      </c>
      <c r="E142">
        <v>4913541.3090000004</v>
      </c>
      <c r="F142">
        <v>4951855.0549999997</v>
      </c>
      <c r="G142">
        <v>4496734.2699999996</v>
      </c>
      <c r="H142">
        <v>4075514.4389999998</v>
      </c>
      <c r="I142">
        <v>3435972.9709999999</v>
      </c>
      <c r="J142">
        <v>3587871.8879999998</v>
      </c>
      <c r="K142">
        <v>3199558.4789999998</v>
      </c>
      <c r="L142">
        <v>3058474.835</v>
      </c>
      <c r="M142">
        <v>3128149.2880000002</v>
      </c>
      <c r="N142">
        <v>3203422.1940000001</v>
      </c>
      <c r="O142">
        <v>2943218.78</v>
      </c>
      <c r="P142">
        <v>2607760.7200000002</v>
      </c>
      <c r="Q142">
        <v>2258833.162</v>
      </c>
      <c r="R142">
        <v>2009334.8670000001</v>
      </c>
      <c r="S142">
        <v>1816253.58</v>
      </c>
      <c r="T142">
        <v>1718421.4</v>
      </c>
      <c r="U142">
        <v>1634079.4</v>
      </c>
      <c r="V142">
        <v>1544686.726</v>
      </c>
      <c r="W142">
        <v>1506871.202</v>
      </c>
      <c r="X142">
        <v>1456635.26</v>
      </c>
      <c r="Y142">
        <v>1524749.9950000001</v>
      </c>
      <c r="Z142">
        <v>1622270.027</v>
      </c>
      <c r="AA142">
        <v>1739072.5689999999</v>
      </c>
      <c r="AB142">
        <v>1873615.304</v>
      </c>
      <c r="AC142">
        <v>2028167.548</v>
      </c>
      <c r="AD142">
        <v>2041149.7990000001</v>
      </c>
      <c r="AE142">
        <v>2057844.4040000001</v>
      </c>
      <c r="AF142">
        <v>2078993.2120000001</v>
      </c>
      <c r="AG142">
        <v>2102007.4509999999</v>
      </c>
      <c r="AH142">
        <v>2126056.8670000001</v>
      </c>
      <c r="AI142">
        <v>2152923.9580000001</v>
      </c>
      <c r="AJ142">
        <v>2180675.9040000001</v>
      </c>
      <c r="AK142">
        <v>2210173.4440000001</v>
      </c>
      <c r="AL142">
        <v>2241350.4780000001</v>
      </c>
      <c r="AM142">
        <v>2273763.446</v>
      </c>
      <c r="AN142">
        <v>2238003.014</v>
      </c>
      <c r="AO142">
        <v>2188868.5970000001</v>
      </c>
      <c r="AP142">
        <v>2136404.8199999998</v>
      </c>
      <c r="AQ142">
        <v>2082755.8219999999</v>
      </c>
      <c r="AR142">
        <v>2027993.6939999999</v>
      </c>
      <c r="AS142">
        <v>2009389.2509999999</v>
      </c>
      <c r="AT142">
        <v>1996960.26</v>
      </c>
      <c r="AU142">
        <v>1985105.4580000001</v>
      </c>
      <c r="AV142">
        <v>1973012.2309999999</v>
      </c>
      <c r="AW142">
        <v>1960933.5179999999</v>
      </c>
    </row>
    <row r="143" spans="2:49" x14ac:dyDescent="0.25">
      <c r="B143" t="s">
        <v>472</v>
      </c>
      <c r="C143">
        <v>16503281.675133999</v>
      </c>
      <c r="D143">
        <v>16768247.200565999</v>
      </c>
      <c r="E143">
        <v>17044371.719999999</v>
      </c>
      <c r="F143">
        <v>17195268.73</v>
      </c>
      <c r="G143">
        <v>15720160.66</v>
      </c>
      <c r="H143">
        <v>14077991.18</v>
      </c>
      <c r="I143">
        <v>12958999.140000001</v>
      </c>
      <c r="J143">
        <v>13844041.710000001</v>
      </c>
      <c r="K143">
        <v>12386745.689999999</v>
      </c>
      <c r="L143">
        <v>11840803.02</v>
      </c>
      <c r="M143">
        <v>12087705.91</v>
      </c>
      <c r="N143">
        <v>12321836.52</v>
      </c>
      <c r="O143">
        <v>11634530.960000001</v>
      </c>
      <c r="P143">
        <v>10643842.050000001</v>
      </c>
      <c r="Q143">
        <v>9466002.6850000005</v>
      </c>
      <c r="R143">
        <v>8646565.29099999</v>
      </c>
      <c r="S143">
        <v>8040026.7680000002</v>
      </c>
      <c r="T143">
        <v>7863283.5980000002</v>
      </c>
      <c r="U143">
        <v>7673933.7359999996</v>
      </c>
      <c r="V143">
        <v>7509161.727</v>
      </c>
      <c r="W143">
        <v>7180784.3360000001</v>
      </c>
      <c r="X143">
        <v>6785258.2980000004</v>
      </c>
      <c r="Y143">
        <v>6711834.9929999998</v>
      </c>
      <c r="Z143">
        <v>6720639.8940000003</v>
      </c>
      <c r="AA143">
        <v>6750589.0109999999</v>
      </c>
      <c r="AB143">
        <v>6783674.8609999996</v>
      </c>
      <c r="AC143">
        <v>6819959.5410000002</v>
      </c>
      <c r="AD143">
        <v>6862247.4919999996</v>
      </c>
      <c r="AE143">
        <v>6910357.7309999997</v>
      </c>
      <c r="AF143">
        <v>6962972.5039999997</v>
      </c>
      <c r="AG143">
        <v>7019116.0120000001</v>
      </c>
      <c r="AH143">
        <v>7086714.2029999997</v>
      </c>
      <c r="AI143">
        <v>7151419.2029999997</v>
      </c>
      <c r="AJ143">
        <v>7214884.1339999996</v>
      </c>
      <c r="AK143">
        <v>7288234.4550000001</v>
      </c>
      <c r="AL143">
        <v>7365289.3090000004</v>
      </c>
      <c r="AM143">
        <v>7443299.5219999999</v>
      </c>
      <c r="AN143">
        <v>7342818.5199999996</v>
      </c>
      <c r="AO143">
        <v>7207350.2439999999</v>
      </c>
      <c r="AP143">
        <v>7060464.3870000001</v>
      </c>
      <c r="AQ143">
        <v>6912006.8880000003</v>
      </c>
      <c r="AR143">
        <v>6753606.1050000004</v>
      </c>
      <c r="AS143">
        <v>6689392.9280000003</v>
      </c>
      <c r="AT143">
        <v>6639877.2750000004</v>
      </c>
      <c r="AU143">
        <v>6589206.9129999997</v>
      </c>
      <c r="AV143">
        <v>6537153.1639999999</v>
      </c>
      <c r="AW143">
        <v>6505355.6789999995</v>
      </c>
    </row>
    <row r="144" spans="2:49" x14ac:dyDescent="0.25">
      <c r="B144" t="s">
        <v>473</v>
      </c>
      <c r="C144">
        <v>11632594.838881901</v>
      </c>
      <c r="D144">
        <v>11819359.911689499</v>
      </c>
      <c r="E144">
        <v>12013990.58</v>
      </c>
      <c r="F144">
        <v>12012653.75</v>
      </c>
      <c r="G144">
        <v>11138521.33</v>
      </c>
      <c r="H144">
        <v>10456554.9</v>
      </c>
      <c r="I144">
        <v>8801958.9570000004</v>
      </c>
      <c r="J144">
        <v>7880453.8289999999</v>
      </c>
      <c r="K144">
        <v>7149105.2649999997</v>
      </c>
      <c r="L144">
        <v>7029740.7620000001</v>
      </c>
      <c r="M144">
        <v>6963079.9280000003</v>
      </c>
      <c r="N144">
        <v>7233295.8880000003</v>
      </c>
      <c r="O144">
        <v>6515967.1689999998</v>
      </c>
      <c r="P144">
        <v>5678587.5080000004</v>
      </c>
      <c r="Q144">
        <v>4958981.426</v>
      </c>
      <c r="R144">
        <v>4380779.102</v>
      </c>
      <c r="S144">
        <v>3987540.406</v>
      </c>
      <c r="T144">
        <v>3731524.4309999999</v>
      </c>
      <c r="U144">
        <v>3503295.0150000001</v>
      </c>
      <c r="V144">
        <v>3264270.767</v>
      </c>
      <c r="W144">
        <v>3095669.6540000001</v>
      </c>
      <c r="X144">
        <v>2902328.091</v>
      </c>
      <c r="Y144">
        <v>2955215.75</v>
      </c>
      <c r="Z144">
        <v>3054579.5529999998</v>
      </c>
      <c r="AA144">
        <v>3173539.2919999999</v>
      </c>
      <c r="AB144">
        <v>3305687.0970000001</v>
      </c>
      <c r="AC144">
        <v>3451289.51</v>
      </c>
      <c r="AD144">
        <v>3461674.4380000001</v>
      </c>
      <c r="AE144">
        <v>3477493.6290000002</v>
      </c>
      <c r="AF144">
        <v>3497221.7349999999</v>
      </c>
      <c r="AG144">
        <v>3519537.1329999999</v>
      </c>
      <c r="AH144">
        <v>3545961.7560000001</v>
      </c>
      <c r="AI144">
        <v>3571944.0490000001</v>
      </c>
      <c r="AJ144">
        <v>3600466.733</v>
      </c>
      <c r="AK144">
        <v>3632019.8689999999</v>
      </c>
      <c r="AL144">
        <v>3666324.3489999999</v>
      </c>
      <c r="AM144">
        <v>3702594.2779999999</v>
      </c>
      <c r="AN144">
        <v>3622501.1940000001</v>
      </c>
      <c r="AO144">
        <v>3520453.5890000002</v>
      </c>
      <c r="AP144">
        <v>3414247.6639999999</v>
      </c>
      <c r="AQ144">
        <v>3307687.1159999999</v>
      </c>
      <c r="AR144">
        <v>3201108.73</v>
      </c>
      <c r="AS144">
        <v>3155974.577</v>
      </c>
      <c r="AT144">
        <v>3121874.16</v>
      </c>
      <c r="AU144">
        <v>3089480.4640000002</v>
      </c>
      <c r="AV144">
        <v>3057422.0780000002</v>
      </c>
      <c r="AW144">
        <v>3025671.6120000002</v>
      </c>
    </row>
    <row r="145" spans="2:49" x14ac:dyDescent="0.25">
      <c r="B145" t="s">
        <v>474</v>
      </c>
      <c r="C145">
        <v>3166830.51938263</v>
      </c>
      <c r="D145">
        <v>3217675.0077116699</v>
      </c>
      <c r="E145">
        <v>3270660.8059999999</v>
      </c>
      <c r="F145">
        <v>3285015.4410000001</v>
      </c>
      <c r="G145">
        <v>3225883.2910000002</v>
      </c>
      <c r="H145">
        <v>3121588.31</v>
      </c>
      <c r="I145">
        <v>3023496.915</v>
      </c>
      <c r="J145">
        <v>2939655.923</v>
      </c>
      <c r="K145">
        <v>2798121.534</v>
      </c>
      <c r="L145">
        <v>2789323.2390000001</v>
      </c>
      <c r="M145">
        <v>2817552.5469999998</v>
      </c>
      <c r="N145">
        <v>2991233.6770000001</v>
      </c>
      <c r="O145">
        <v>2916748.841</v>
      </c>
      <c r="P145">
        <v>2751772.5920000002</v>
      </c>
      <c r="Q145">
        <v>2557073.716</v>
      </c>
      <c r="R145">
        <v>2477011.6359999999</v>
      </c>
      <c r="S145">
        <v>2405828.3029999998</v>
      </c>
      <c r="T145">
        <v>2375879.5260000001</v>
      </c>
      <c r="U145">
        <v>2359302.9130000002</v>
      </c>
      <c r="V145">
        <v>2334769.6030000001</v>
      </c>
      <c r="W145">
        <v>2296573.1140000001</v>
      </c>
      <c r="X145">
        <v>2239083.9019999998</v>
      </c>
      <c r="Y145">
        <v>2254738.034</v>
      </c>
      <c r="Z145">
        <v>2284514.321</v>
      </c>
      <c r="AA145">
        <v>2319074.5699999998</v>
      </c>
      <c r="AB145">
        <v>2355537.4759999998</v>
      </c>
      <c r="AC145">
        <v>2394035.486</v>
      </c>
      <c r="AD145">
        <v>2428118.8790000002</v>
      </c>
      <c r="AE145">
        <v>2463217.1310000001</v>
      </c>
      <c r="AF145">
        <v>2499529.659</v>
      </c>
      <c r="AG145">
        <v>2537086.909</v>
      </c>
      <c r="AH145">
        <v>2576627.9980000001</v>
      </c>
      <c r="AI145">
        <v>2617143.966</v>
      </c>
      <c r="AJ145">
        <v>2659593.219</v>
      </c>
      <c r="AK145">
        <v>2703979.9470000002</v>
      </c>
      <c r="AL145">
        <v>2750205.821</v>
      </c>
      <c r="AM145">
        <v>2797824.1680000001</v>
      </c>
      <c r="AN145">
        <v>2807721.5150000001</v>
      </c>
      <c r="AO145">
        <v>2808512.9160000002</v>
      </c>
      <c r="AP145">
        <v>2804771.577</v>
      </c>
      <c r="AQ145">
        <v>2797377.3629999999</v>
      </c>
      <c r="AR145">
        <v>2786121.5610000002</v>
      </c>
      <c r="AS145">
        <v>2796054.824</v>
      </c>
      <c r="AT145">
        <v>2808723.625</v>
      </c>
      <c r="AU145">
        <v>2821013.9980000001</v>
      </c>
      <c r="AV145">
        <v>2832543.5759999999</v>
      </c>
      <c r="AW145">
        <v>2843365.6430000002</v>
      </c>
    </row>
    <row r="146" spans="2:49" x14ac:dyDescent="0.25">
      <c r="B146" t="s">
        <v>475</v>
      </c>
      <c r="C146">
        <v>6723975.7599636996</v>
      </c>
      <c r="D146">
        <v>6831931.3657214995</v>
      </c>
      <c r="E146">
        <v>6944939.2910000002</v>
      </c>
      <c r="F146">
        <v>7000355.6940000001</v>
      </c>
      <c r="G146">
        <v>7028551.0899999999</v>
      </c>
      <c r="H146">
        <v>6610836.4270000001</v>
      </c>
      <c r="I146">
        <v>6875093.165</v>
      </c>
      <c r="J146">
        <v>6957641.2460000003</v>
      </c>
      <c r="K146">
        <v>6843908.3360000001</v>
      </c>
      <c r="L146">
        <v>6861659.7889999999</v>
      </c>
      <c r="M146">
        <v>6927471.8300000001</v>
      </c>
      <c r="N146">
        <v>7211539.4100000001</v>
      </c>
      <c r="O146">
        <v>7199322.9460000005</v>
      </c>
      <c r="P146">
        <v>7192791.0439999998</v>
      </c>
      <c r="Q146">
        <v>7074816.7010000004</v>
      </c>
      <c r="R146">
        <v>7139017.3389999997</v>
      </c>
      <c r="S146">
        <v>7173692.5020000003</v>
      </c>
      <c r="T146">
        <v>7273198.7189999996</v>
      </c>
      <c r="U146">
        <v>7435483.9840000002</v>
      </c>
      <c r="V146">
        <v>7606969.9979999997</v>
      </c>
      <c r="W146">
        <v>7766661.8229999999</v>
      </c>
      <c r="X146">
        <v>7890904.9630000005</v>
      </c>
      <c r="Y146">
        <v>8018347.7240000004</v>
      </c>
      <c r="Z146">
        <v>8152748.9460000005</v>
      </c>
      <c r="AA146">
        <v>8290905.6670000004</v>
      </c>
      <c r="AB146">
        <v>8430755.5879999995</v>
      </c>
      <c r="AC146">
        <v>8573448.9330000002</v>
      </c>
      <c r="AD146">
        <v>8694938.9179999996</v>
      </c>
      <c r="AE146">
        <v>8822532.7809999995</v>
      </c>
      <c r="AF146">
        <v>8958682.1689999998</v>
      </c>
      <c r="AG146">
        <v>9102466.7339999899</v>
      </c>
      <c r="AH146">
        <v>9253951.7290000003</v>
      </c>
      <c r="AI146">
        <v>9417957.4000000004</v>
      </c>
      <c r="AJ146">
        <v>9590522.159</v>
      </c>
      <c r="AK146">
        <v>9770644.3249999899</v>
      </c>
      <c r="AL146">
        <v>9958067.9739999995</v>
      </c>
      <c r="AM146">
        <v>10151094.380000001</v>
      </c>
      <c r="AN146">
        <v>10340628.48</v>
      </c>
      <c r="AO146">
        <v>10532378.460000001</v>
      </c>
      <c r="AP146">
        <v>10723333.18</v>
      </c>
      <c r="AQ146">
        <v>10912922.4</v>
      </c>
      <c r="AR146">
        <v>11099491.75</v>
      </c>
      <c r="AS146">
        <v>11282301.279999999</v>
      </c>
      <c r="AT146">
        <v>11461547.91</v>
      </c>
      <c r="AU146">
        <v>11638180.279999999</v>
      </c>
      <c r="AV146">
        <v>11812171.75</v>
      </c>
      <c r="AW146">
        <v>11985040.890000001</v>
      </c>
    </row>
    <row r="147" spans="2:49" x14ac:dyDescent="0.25">
      <c r="B147" t="s">
        <v>476</v>
      </c>
      <c r="C147">
        <v>312332.22295347298</v>
      </c>
      <c r="D147">
        <v>317346.817819711</v>
      </c>
      <c r="E147">
        <v>322572.6018</v>
      </c>
      <c r="F147">
        <v>333696.05670000002</v>
      </c>
      <c r="G147">
        <v>321006.64549999998</v>
      </c>
      <c r="H147">
        <v>280113.77299999999</v>
      </c>
      <c r="I147">
        <v>293642.5576</v>
      </c>
      <c r="J147">
        <v>298191.6973</v>
      </c>
      <c r="K147">
        <v>278355.71950000001</v>
      </c>
      <c r="L147">
        <v>263225.24560000002</v>
      </c>
      <c r="M147">
        <v>259221.89129999999</v>
      </c>
      <c r="N147">
        <v>272559.8248</v>
      </c>
      <c r="O147">
        <v>248732.29800000001</v>
      </c>
      <c r="P147">
        <v>229127.3841</v>
      </c>
      <c r="Q147">
        <v>208053.11540000001</v>
      </c>
      <c r="R147">
        <v>189383.61240000001</v>
      </c>
      <c r="S147">
        <v>179695.54029999999</v>
      </c>
      <c r="T147">
        <v>179272.7684</v>
      </c>
      <c r="U147">
        <v>180814.8242</v>
      </c>
      <c r="V147">
        <v>183166.17180000001</v>
      </c>
      <c r="W147">
        <v>185445.50409999999</v>
      </c>
      <c r="X147">
        <v>187446.04180000001</v>
      </c>
      <c r="Y147">
        <v>190549.92199999999</v>
      </c>
      <c r="Z147">
        <v>194491.9614</v>
      </c>
      <c r="AA147">
        <v>198980.7978</v>
      </c>
      <c r="AB147">
        <v>203923.05840000001</v>
      </c>
      <c r="AC147">
        <v>209357.0594</v>
      </c>
      <c r="AD147">
        <v>212266.519</v>
      </c>
      <c r="AE147">
        <v>215161.22889999999</v>
      </c>
      <c r="AF147">
        <v>218411.59700000001</v>
      </c>
      <c r="AG147">
        <v>221868.84210000001</v>
      </c>
      <c r="AH147">
        <v>225348.59229999999</v>
      </c>
      <c r="AI147">
        <v>229440.78529999999</v>
      </c>
      <c r="AJ147">
        <v>233596.48379999999</v>
      </c>
      <c r="AK147">
        <v>237947.1311</v>
      </c>
      <c r="AL147">
        <v>242487.25779999999</v>
      </c>
      <c r="AM147">
        <v>247172.92819999999</v>
      </c>
      <c r="AN147">
        <v>251316.1385</v>
      </c>
      <c r="AO147">
        <v>255452.82930000001</v>
      </c>
      <c r="AP147">
        <v>259580.8585</v>
      </c>
      <c r="AQ147">
        <v>263714.02049999998</v>
      </c>
      <c r="AR147">
        <v>267758.59470000002</v>
      </c>
      <c r="AS147">
        <v>272015.68310000002</v>
      </c>
      <c r="AT147">
        <v>276288.07179999998</v>
      </c>
      <c r="AU147">
        <v>280533.00689999998</v>
      </c>
      <c r="AV147">
        <v>284748.89059999998</v>
      </c>
      <c r="AW147">
        <v>289087.07059999998</v>
      </c>
    </row>
    <row r="148" spans="2:49" x14ac:dyDescent="0.25">
      <c r="B148" t="s">
        <v>477</v>
      </c>
      <c r="C148">
        <v>7845653.0561234802</v>
      </c>
      <c r="D148">
        <v>7971617.5536879301</v>
      </c>
      <c r="E148">
        <v>8102887.0319999997</v>
      </c>
      <c r="F148">
        <v>8271731.2089999998</v>
      </c>
      <c r="G148">
        <v>7927249.3140000002</v>
      </c>
      <c r="H148">
        <v>7527573.2910000002</v>
      </c>
      <c r="I148">
        <v>7546174.9019999998</v>
      </c>
      <c r="J148">
        <v>7321836.8770000003</v>
      </c>
      <c r="K148">
        <v>6868382.6229999997</v>
      </c>
      <c r="L148">
        <v>6670325.4709999999</v>
      </c>
      <c r="M148">
        <v>6774030.6639999999</v>
      </c>
      <c r="N148">
        <v>7172719.5250000004</v>
      </c>
      <c r="O148">
        <v>6773419.4970000004</v>
      </c>
      <c r="P148">
        <v>6139280.0439999998</v>
      </c>
      <c r="Q148">
        <v>5476709.8899999997</v>
      </c>
      <c r="R148">
        <v>5175571.6689999998</v>
      </c>
      <c r="S148">
        <v>4901168.6229999997</v>
      </c>
      <c r="T148">
        <v>4923277.3729999997</v>
      </c>
      <c r="U148">
        <v>4996745.9879999999</v>
      </c>
      <c r="V148">
        <v>5083790.9479999999</v>
      </c>
      <c r="W148">
        <v>5163291.9380000001</v>
      </c>
      <c r="X148">
        <v>5229727.8320000004</v>
      </c>
      <c r="Y148">
        <v>5296600.7649999997</v>
      </c>
      <c r="Z148">
        <v>5374099.0860000001</v>
      </c>
      <c r="AA148">
        <v>5456400.7819999997</v>
      </c>
      <c r="AB148">
        <v>5539735.9060000004</v>
      </c>
      <c r="AC148">
        <v>5624596.9819999998</v>
      </c>
      <c r="AD148">
        <v>5706042.4129999997</v>
      </c>
      <c r="AE148">
        <v>5795621.4100000001</v>
      </c>
      <c r="AF148">
        <v>5890952.7000000002</v>
      </c>
      <c r="AG148">
        <v>5990332.8300000001</v>
      </c>
      <c r="AH148">
        <v>6096125.5429999996</v>
      </c>
      <c r="AI148">
        <v>6209463.9309999999</v>
      </c>
      <c r="AJ148">
        <v>6327052.3619999997</v>
      </c>
      <c r="AK148">
        <v>6451018.6629999997</v>
      </c>
      <c r="AL148">
        <v>6581072.6789999995</v>
      </c>
      <c r="AM148">
        <v>6715729.9850000003</v>
      </c>
      <c r="AN148">
        <v>6842180.6320000002</v>
      </c>
      <c r="AO148">
        <v>6971487.9970000004</v>
      </c>
      <c r="AP148">
        <v>7102018.835</v>
      </c>
      <c r="AQ148">
        <v>7234348.6380000003</v>
      </c>
      <c r="AR148">
        <v>7366786.0369999995</v>
      </c>
      <c r="AS148">
        <v>7496544.4289999995</v>
      </c>
      <c r="AT148">
        <v>7623817.0549999997</v>
      </c>
      <c r="AU148">
        <v>7750723.352</v>
      </c>
      <c r="AV148">
        <v>7878093.585</v>
      </c>
      <c r="AW148">
        <v>8007487.9500000002</v>
      </c>
    </row>
    <row r="149" spans="2:49" x14ac:dyDescent="0.25">
      <c r="B149" t="s">
        <v>478</v>
      </c>
      <c r="C149">
        <v>3.3990718667427999</v>
      </c>
      <c r="D149">
        <v>3.4536450650243098</v>
      </c>
      <c r="E149">
        <v>3.5105166080000001</v>
      </c>
      <c r="F149">
        <v>3.7140142150000002</v>
      </c>
      <c r="G149">
        <v>3.643998941</v>
      </c>
      <c r="H149">
        <v>3.3988925480000001</v>
      </c>
      <c r="I149">
        <v>3.3414526090000001</v>
      </c>
      <c r="J149">
        <v>3.3327889019999999</v>
      </c>
      <c r="K149">
        <v>3.177397263</v>
      </c>
      <c r="L149">
        <v>3.1622356819999999</v>
      </c>
      <c r="M149">
        <v>3.1497920449999999</v>
      </c>
      <c r="N149">
        <v>3.1995519520000002</v>
      </c>
      <c r="O149">
        <v>3.3633171289999999</v>
      </c>
      <c r="P149">
        <v>3.5033534230000001</v>
      </c>
      <c r="Q149">
        <v>3.506048308</v>
      </c>
      <c r="R149">
        <v>3.6243651579999998</v>
      </c>
      <c r="S149">
        <v>3.690845081</v>
      </c>
      <c r="T149">
        <v>3.793065586</v>
      </c>
      <c r="U149">
        <v>3.807372999</v>
      </c>
      <c r="V149">
        <v>3.8838576530000002</v>
      </c>
      <c r="W149">
        <v>3.8774457230000001</v>
      </c>
      <c r="X149">
        <v>3.8561958180000002</v>
      </c>
      <c r="Y149">
        <v>3.8077046659999998</v>
      </c>
      <c r="Z149">
        <v>3.8016676729999999</v>
      </c>
      <c r="AA149">
        <v>3.8050837259999999</v>
      </c>
      <c r="AB149">
        <v>3.807611595</v>
      </c>
      <c r="AC149">
        <v>3.8098118799999998</v>
      </c>
      <c r="AD149">
        <v>3.8243496129999999</v>
      </c>
      <c r="AE149">
        <v>3.8442675550000001</v>
      </c>
      <c r="AF149">
        <v>3.866892929</v>
      </c>
      <c r="AG149">
        <v>3.8916042960000001</v>
      </c>
      <c r="AH149">
        <v>3.9260594969999998</v>
      </c>
      <c r="AI149">
        <v>3.957857315</v>
      </c>
      <c r="AJ149">
        <v>3.9866923280000002</v>
      </c>
      <c r="AK149">
        <v>4.0242911860000001</v>
      </c>
      <c r="AL149">
        <v>4.0634318760000001</v>
      </c>
      <c r="AM149">
        <v>4.1018604879999998</v>
      </c>
      <c r="AN149">
        <v>4.1202472999999999</v>
      </c>
      <c r="AO149">
        <v>4.1383128109999996</v>
      </c>
      <c r="AP149">
        <v>4.1562539950000001</v>
      </c>
      <c r="AQ149">
        <v>4.1801072440000002</v>
      </c>
      <c r="AR149">
        <v>4.1983645210000002</v>
      </c>
      <c r="AS149">
        <v>4.2162889589999999</v>
      </c>
      <c r="AT149">
        <v>4.232742773</v>
      </c>
      <c r="AU149">
        <v>4.2458258219999996</v>
      </c>
      <c r="AV149">
        <v>4.258080079</v>
      </c>
      <c r="AW149">
        <v>4.2997294799999999</v>
      </c>
    </row>
    <row r="150" spans="2:49" x14ac:dyDescent="0.25">
      <c r="B150" t="s">
        <v>479</v>
      </c>
      <c r="C150">
        <v>600391.80946004798</v>
      </c>
      <c r="D150">
        <v>610031.29416316305</v>
      </c>
      <c r="E150">
        <v>620076.74470000004</v>
      </c>
      <c r="F150">
        <v>634215.30110000004</v>
      </c>
      <c r="G150">
        <v>602806.09450000001</v>
      </c>
      <c r="H150">
        <v>597844.26280000003</v>
      </c>
      <c r="I150">
        <v>610559.77599999995</v>
      </c>
      <c r="J150">
        <v>591731.15989999997</v>
      </c>
      <c r="K150">
        <v>562836.82790000003</v>
      </c>
      <c r="L150">
        <v>572712.00029999996</v>
      </c>
      <c r="M150">
        <v>586335.66630000004</v>
      </c>
      <c r="N150">
        <v>621719.30370000005</v>
      </c>
      <c r="O150">
        <v>657178.74529999995</v>
      </c>
      <c r="P150">
        <v>668284.88399999996</v>
      </c>
      <c r="Q150">
        <v>620632.51249999995</v>
      </c>
      <c r="R150">
        <v>640282.48529999994</v>
      </c>
      <c r="S150">
        <v>736369.55839999998</v>
      </c>
      <c r="T150">
        <v>772579.9743</v>
      </c>
      <c r="U150">
        <v>775603.4719</v>
      </c>
      <c r="V150">
        <v>772762.40419999999</v>
      </c>
      <c r="W150">
        <v>767393.67909999995</v>
      </c>
      <c r="X150">
        <v>760501.83349999995</v>
      </c>
      <c r="Y150">
        <v>765169.67130000005</v>
      </c>
      <c r="Z150">
        <v>769544.60820000002</v>
      </c>
      <c r="AA150">
        <v>774832.4423</v>
      </c>
      <c r="AB150">
        <v>779965.58770000003</v>
      </c>
      <c r="AC150">
        <v>785038.90639999998</v>
      </c>
      <c r="AD150">
        <v>789574.84259999997</v>
      </c>
      <c r="AE150">
        <v>792725.04920000001</v>
      </c>
      <c r="AF150">
        <v>797287.02630000003</v>
      </c>
      <c r="AG150">
        <v>802340.424</v>
      </c>
      <c r="AH150">
        <v>805958.65220000001</v>
      </c>
      <c r="AI150">
        <v>813273.75419999997</v>
      </c>
      <c r="AJ150">
        <v>820415.69389999995</v>
      </c>
      <c r="AK150">
        <v>828031.1263</v>
      </c>
      <c r="AL150">
        <v>836213.07369999995</v>
      </c>
      <c r="AM150">
        <v>844772.40330000001</v>
      </c>
      <c r="AN150">
        <v>851497.36120000004</v>
      </c>
      <c r="AO150">
        <v>858391.48910000001</v>
      </c>
      <c r="AP150">
        <v>865484.94380000001</v>
      </c>
      <c r="AQ150">
        <v>872765.62890000001</v>
      </c>
      <c r="AR150">
        <v>880054.39419999998</v>
      </c>
      <c r="AS150">
        <v>886173.97809999995</v>
      </c>
      <c r="AT150">
        <v>892103.70940000005</v>
      </c>
      <c r="AU150">
        <v>898034.56539999996</v>
      </c>
      <c r="AV150">
        <v>904141.09550000005</v>
      </c>
      <c r="AW150">
        <v>910388.21169999999</v>
      </c>
    </row>
    <row r="151" spans="2:49" x14ac:dyDescent="0.25">
      <c r="B151" t="s">
        <v>480</v>
      </c>
      <c r="C151">
        <v>2139866.37253871</v>
      </c>
      <c r="D151">
        <v>2174222.6193092102</v>
      </c>
      <c r="E151">
        <v>2197623.423</v>
      </c>
      <c r="F151">
        <v>2183234.61</v>
      </c>
      <c r="G151">
        <v>2173345.702</v>
      </c>
      <c r="H151">
        <v>2169210.389</v>
      </c>
      <c r="I151">
        <v>2173139.5419999999</v>
      </c>
      <c r="J151">
        <v>2185211.878</v>
      </c>
      <c r="K151">
        <v>2185754.8169999998</v>
      </c>
      <c r="L151">
        <v>2182326.6379999998</v>
      </c>
      <c r="M151">
        <v>2195183.9989999998</v>
      </c>
      <c r="N151">
        <v>2173132.4240000001</v>
      </c>
      <c r="O151">
        <v>2201549.1669999999</v>
      </c>
      <c r="P151">
        <v>2221317.6540000001</v>
      </c>
      <c r="Q151">
        <v>2248183.1809999999</v>
      </c>
      <c r="R151">
        <v>2270747.41</v>
      </c>
      <c r="S151">
        <v>2240158.409</v>
      </c>
      <c r="T151">
        <v>2197536.08</v>
      </c>
      <c r="U151">
        <v>2178152.9070000001</v>
      </c>
      <c r="V151">
        <v>2166748.7140000002</v>
      </c>
      <c r="W151">
        <v>2159564.1189999999</v>
      </c>
      <c r="X151">
        <v>2103141.7050000001</v>
      </c>
      <c r="Y151">
        <v>2069767.9809999999</v>
      </c>
      <c r="Z151">
        <v>2029106.3489999999</v>
      </c>
      <c r="AA151">
        <v>1986355.963</v>
      </c>
      <c r="AB151">
        <v>1941863.665</v>
      </c>
      <c r="AC151">
        <v>1895559.531</v>
      </c>
      <c r="AD151">
        <v>1844170.5449999999</v>
      </c>
      <c r="AE151">
        <v>1787787.0060000001</v>
      </c>
      <c r="AF151">
        <v>1734703.21</v>
      </c>
      <c r="AG151">
        <v>1682711.807</v>
      </c>
      <c r="AH151">
        <v>1625834.3740000001</v>
      </c>
      <c r="AI151">
        <v>1596996.4920000001</v>
      </c>
      <c r="AJ151">
        <v>1566783.344</v>
      </c>
      <c r="AK151">
        <v>1536132.0360000001</v>
      </c>
      <c r="AL151">
        <v>1505410.388</v>
      </c>
      <c r="AM151">
        <v>1474450.4280000001</v>
      </c>
      <c r="AN151">
        <v>1466355.89</v>
      </c>
      <c r="AO151">
        <v>1458741.8359999999</v>
      </c>
      <c r="AP151">
        <v>1451417.175</v>
      </c>
      <c r="AQ151">
        <v>1444223.65</v>
      </c>
      <c r="AR151">
        <v>1436918.622</v>
      </c>
      <c r="AS151">
        <v>1446266.156</v>
      </c>
      <c r="AT151">
        <v>1455762.9580000001</v>
      </c>
      <c r="AU151">
        <v>1465328.51</v>
      </c>
      <c r="AV151">
        <v>1474984.69</v>
      </c>
      <c r="AW151">
        <v>1484943.4350000001</v>
      </c>
    </row>
    <row r="152" spans="2:49" x14ac:dyDescent="0.25">
      <c r="B152" t="s">
        <v>481</v>
      </c>
      <c r="C152">
        <v>48247577.676067904</v>
      </c>
      <c r="D152">
        <v>49022208.141778298</v>
      </c>
      <c r="E152">
        <v>49869158.920000002</v>
      </c>
      <c r="F152">
        <v>49556951.259999998</v>
      </c>
      <c r="G152">
        <v>48594117.390000001</v>
      </c>
      <c r="H152">
        <v>46878135.280000001</v>
      </c>
      <c r="I152">
        <v>46521483.799999997</v>
      </c>
      <c r="J152">
        <v>46248906.280000001</v>
      </c>
      <c r="K152">
        <v>45691170.850000001</v>
      </c>
      <c r="L152">
        <v>44859287.799999997</v>
      </c>
      <c r="M152">
        <v>44393759.82</v>
      </c>
      <c r="N152">
        <v>43858608.630000003</v>
      </c>
      <c r="O152">
        <v>43787408.5</v>
      </c>
      <c r="P152">
        <v>43915972.200000003</v>
      </c>
      <c r="Q152">
        <v>43313771.460000001</v>
      </c>
      <c r="R152">
        <v>42713105.289999999</v>
      </c>
      <c r="S152">
        <v>42321703.079999998</v>
      </c>
      <c r="T152">
        <v>42836729.520000003</v>
      </c>
      <c r="U152">
        <v>43149954.359999999</v>
      </c>
      <c r="V152">
        <v>43646283.990000002</v>
      </c>
      <c r="W152">
        <v>44085051.659999996</v>
      </c>
      <c r="X152">
        <v>44115239.909999996</v>
      </c>
      <c r="Y152">
        <v>43958154.439999998</v>
      </c>
      <c r="Z152">
        <v>43932688.530000001</v>
      </c>
      <c r="AA152">
        <v>43928644.560000002</v>
      </c>
      <c r="AB152">
        <v>43922601.469999999</v>
      </c>
      <c r="AC152">
        <v>43913425.939999998</v>
      </c>
      <c r="AD152">
        <v>43557730.490000002</v>
      </c>
      <c r="AE152">
        <v>43232583.950000003</v>
      </c>
      <c r="AF152">
        <v>42946361.109999999</v>
      </c>
      <c r="AG152">
        <v>42675092.090000004</v>
      </c>
      <c r="AH152">
        <v>42409192.329999998</v>
      </c>
      <c r="AI152">
        <v>42387469.359999999</v>
      </c>
      <c r="AJ152">
        <v>42359212.25</v>
      </c>
      <c r="AK152">
        <v>42344916.960000001</v>
      </c>
      <c r="AL152">
        <v>42341226.340000004</v>
      </c>
      <c r="AM152">
        <v>42336510</v>
      </c>
      <c r="AN152">
        <v>42741913.259999998</v>
      </c>
      <c r="AO152">
        <v>43166737.859999999</v>
      </c>
      <c r="AP152">
        <v>43592843.409999996</v>
      </c>
      <c r="AQ152">
        <v>44021356.25</v>
      </c>
      <c r="AR152">
        <v>44440386.020000003</v>
      </c>
      <c r="AS152">
        <v>45150240.700000003</v>
      </c>
      <c r="AT152">
        <v>45853248.93</v>
      </c>
      <c r="AU152">
        <v>46555544.119999997</v>
      </c>
      <c r="AV152">
        <v>47257628.100000001</v>
      </c>
      <c r="AW152">
        <v>47977863.340000004</v>
      </c>
    </row>
    <row r="153" spans="2:49" x14ac:dyDescent="0.25">
      <c r="B153" t="s">
        <v>482</v>
      </c>
      <c r="C153">
        <v>9181601.5739378203</v>
      </c>
      <c r="D153">
        <v>9329015.1570805702</v>
      </c>
      <c r="E153">
        <v>9482637.0470000003</v>
      </c>
      <c r="F153">
        <v>10720725.039999999</v>
      </c>
      <c r="G153">
        <v>9057199.7650000006</v>
      </c>
      <c r="H153">
        <v>6679313.5190000003</v>
      </c>
      <c r="I153">
        <v>7881433.5480000004</v>
      </c>
      <c r="J153">
        <v>6273016.9809999997</v>
      </c>
      <c r="K153">
        <v>7190142.3210000005</v>
      </c>
      <c r="L153">
        <v>6465446.8399999999</v>
      </c>
      <c r="M153">
        <v>6494487.9210000001</v>
      </c>
      <c r="N153">
        <v>6654549.8339999998</v>
      </c>
      <c r="O153">
        <v>6095399.3839999996</v>
      </c>
      <c r="P153">
        <v>6444658.3739999998</v>
      </c>
      <c r="Q153">
        <v>6324327.2189999996</v>
      </c>
      <c r="R153">
        <v>6422854.1780000003</v>
      </c>
      <c r="S153">
        <v>6357297.5789999999</v>
      </c>
      <c r="T153">
        <v>6341885.9050000003</v>
      </c>
      <c r="U153">
        <v>6427433.0719999997</v>
      </c>
      <c r="V153">
        <v>6526426.4620000003</v>
      </c>
      <c r="W153">
        <v>6621804.6109999996</v>
      </c>
      <c r="X153">
        <v>6698613.4610000001</v>
      </c>
      <c r="Y153">
        <v>6783015.9610000001</v>
      </c>
      <c r="Z153">
        <v>6886524.4330000002</v>
      </c>
      <c r="AA153">
        <v>6994733.9639999997</v>
      </c>
      <c r="AB153">
        <v>7103916.5159999998</v>
      </c>
      <c r="AC153">
        <v>7214771.0930000003</v>
      </c>
      <c r="AD153">
        <v>7309980.6320000002</v>
      </c>
      <c r="AE153">
        <v>7409864.6859999998</v>
      </c>
      <c r="AF153">
        <v>7516313.7790000001</v>
      </c>
      <c r="AG153">
        <v>7627917.2829999998</v>
      </c>
      <c r="AH153">
        <v>7744267.8669999996</v>
      </c>
      <c r="AI153">
        <v>7871243.4170000004</v>
      </c>
      <c r="AJ153">
        <v>8003747.3289999999</v>
      </c>
      <c r="AK153">
        <v>8142079.6399999997</v>
      </c>
      <c r="AL153">
        <v>8286093.1090000002</v>
      </c>
      <c r="AM153">
        <v>8434178.7420000006</v>
      </c>
      <c r="AN153">
        <v>8576935.7589999996</v>
      </c>
      <c r="AO153">
        <v>8723048.034</v>
      </c>
      <c r="AP153">
        <v>8869763.1840000004</v>
      </c>
      <c r="AQ153">
        <v>9017073.5140000004</v>
      </c>
      <c r="AR153">
        <v>9163295.0989999995</v>
      </c>
      <c r="AS153">
        <v>9305925.5160000008</v>
      </c>
      <c r="AT153">
        <v>9446018.9010000005</v>
      </c>
      <c r="AU153">
        <v>9585077.9010000005</v>
      </c>
      <c r="AV153">
        <v>9723242.12099999</v>
      </c>
      <c r="AW153">
        <v>9862760.3310000002</v>
      </c>
    </row>
    <row r="154" spans="2:49" x14ac:dyDescent="0.25">
      <c r="B154" t="s">
        <v>483</v>
      </c>
      <c r="C154">
        <v>2568505.4482754301</v>
      </c>
      <c r="D154">
        <v>2609743.6340541099</v>
      </c>
      <c r="E154">
        <v>2652718.5619999999</v>
      </c>
      <c r="F154">
        <v>2756607.3250000002</v>
      </c>
      <c r="G154">
        <v>2741032.523</v>
      </c>
      <c r="H154">
        <v>2265994.5189999999</v>
      </c>
      <c r="I154">
        <v>2342530.3089999999</v>
      </c>
      <c r="J154">
        <v>2454527.8309999998</v>
      </c>
      <c r="K154">
        <v>2397705.1800000002</v>
      </c>
      <c r="L154">
        <v>2334975.077</v>
      </c>
      <c r="M154">
        <v>2336577.4610000001</v>
      </c>
      <c r="N154">
        <v>2470103.014</v>
      </c>
      <c r="O154">
        <v>2477631.0070000002</v>
      </c>
      <c r="P154">
        <v>2478131.2319999998</v>
      </c>
      <c r="Q154">
        <v>2553703.9040000001</v>
      </c>
      <c r="R154">
        <v>2591424.656</v>
      </c>
      <c r="S154">
        <v>2542241.486</v>
      </c>
      <c r="T154">
        <v>2521988.452</v>
      </c>
      <c r="U154">
        <v>2502036.0980000002</v>
      </c>
      <c r="V154">
        <v>2481054.9139999999</v>
      </c>
      <c r="W154">
        <v>2477157.787</v>
      </c>
      <c r="X154">
        <v>2464866.1120000002</v>
      </c>
      <c r="Y154">
        <v>2466165.2349999999</v>
      </c>
      <c r="Z154">
        <v>2477810.7910000002</v>
      </c>
      <c r="AA154">
        <v>2495868.3390000002</v>
      </c>
      <c r="AB154">
        <v>2516405.5019999999</v>
      </c>
      <c r="AC154">
        <v>2537533.6009999998</v>
      </c>
      <c r="AD154">
        <v>2556413.378</v>
      </c>
      <c r="AE154">
        <v>2579618.7119999998</v>
      </c>
      <c r="AF154">
        <v>2607273.62</v>
      </c>
      <c r="AG154">
        <v>2637741.15</v>
      </c>
      <c r="AH154">
        <v>2670429.9750000001</v>
      </c>
      <c r="AI154">
        <v>2707807.9360000002</v>
      </c>
      <c r="AJ154">
        <v>2747171.8489999999</v>
      </c>
      <c r="AK154">
        <v>2788874.807</v>
      </c>
      <c r="AL154">
        <v>2833453.6710000001</v>
      </c>
      <c r="AM154">
        <v>2879995.733</v>
      </c>
      <c r="AN154">
        <v>2920874.8640000001</v>
      </c>
      <c r="AO154">
        <v>2960618.9040000001</v>
      </c>
      <c r="AP154">
        <v>2999985.5959999999</v>
      </c>
      <c r="AQ154">
        <v>3039108.6839999999</v>
      </c>
      <c r="AR154">
        <v>3077245.6129999999</v>
      </c>
      <c r="AS154">
        <v>3116964.2790000001</v>
      </c>
      <c r="AT154">
        <v>3156387.8289999999</v>
      </c>
      <c r="AU154">
        <v>3195235.5</v>
      </c>
      <c r="AV154">
        <v>3233597.52</v>
      </c>
      <c r="AW154">
        <v>3272441.977</v>
      </c>
    </row>
    <row r="155" spans="2:49" x14ac:dyDescent="0.25">
      <c r="B155" t="s">
        <v>484</v>
      </c>
      <c r="C155">
        <v>12693844.6626458</v>
      </c>
      <c r="D155">
        <v>12897648.444645001</v>
      </c>
      <c r="E155">
        <v>13110035.4</v>
      </c>
      <c r="F155">
        <v>13372321.300000001</v>
      </c>
      <c r="G155">
        <v>12850105.57</v>
      </c>
      <c r="H155">
        <v>12552910.300000001</v>
      </c>
      <c r="I155">
        <v>12321928.960000001</v>
      </c>
      <c r="J155">
        <v>11745583.17</v>
      </c>
      <c r="K155">
        <v>11091385.800000001</v>
      </c>
      <c r="L155">
        <v>10794374.08</v>
      </c>
      <c r="M155">
        <v>10767457.779999999</v>
      </c>
      <c r="N155">
        <v>11041496.6</v>
      </c>
      <c r="O155">
        <v>10380569.470000001</v>
      </c>
      <c r="P155">
        <v>9650427.4289999995</v>
      </c>
      <c r="Q155">
        <v>8991622.9489999898</v>
      </c>
      <c r="R155">
        <v>8507245.3599999994</v>
      </c>
      <c r="S155">
        <v>7975373.8190000001</v>
      </c>
      <c r="T155">
        <v>7954281.6529999999</v>
      </c>
      <c r="U155">
        <v>7967447.7240000004</v>
      </c>
      <c r="V155">
        <v>7975664.0800000001</v>
      </c>
      <c r="W155">
        <v>7735095.0319999997</v>
      </c>
      <c r="X155">
        <v>7479427.7089999998</v>
      </c>
      <c r="Y155">
        <v>7250916.4160000002</v>
      </c>
      <c r="Z155">
        <v>7019225.8609999996</v>
      </c>
      <c r="AA155">
        <v>6804624.568</v>
      </c>
      <c r="AB155">
        <v>6605174.6119999997</v>
      </c>
      <c r="AC155">
        <v>6420999.7470000004</v>
      </c>
      <c r="AD155">
        <v>6251059.8030000003</v>
      </c>
      <c r="AE155">
        <v>6090173.6160000004</v>
      </c>
      <c r="AF155">
        <v>5937453.9270000001</v>
      </c>
      <c r="AG155">
        <v>5792284.9979999997</v>
      </c>
      <c r="AH155">
        <v>5654178.1749999998</v>
      </c>
      <c r="AI155">
        <v>5522550.7220000001</v>
      </c>
      <c r="AJ155">
        <v>5398018.5199999996</v>
      </c>
      <c r="AK155">
        <v>5279862.6330000004</v>
      </c>
      <c r="AL155">
        <v>5167600.7259999998</v>
      </c>
      <c r="AM155">
        <v>5060799.71</v>
      </c>
      <c r="AN155">
        <v>5026071.33</v>
      </c>
      <c r="AO155">
        <v>5005278.3289999999</v>
      </c>
      <c r="AP155">
        <v>4987259.7319999998</v>
      </c>
      <c r="AQ155">
        <v>4969868.7460000003</v>
      </c>
      <c r="AR155">
        <v>4952641.2429999998</v>
      </c>
      <c r="AS155">
        <v>4934118.335</v>
      </c>
      <c r="AT155">
        <v>4915511.2249999996</v>
      </c>
      <c r="AU155">
        <v>4896954.4970000004</v>
      </c>
      <c r="AV155">
        <v>4878981.3439999996</v>
      </c>
      <c r="AW155">
        <v>4860695.3969999999</v>
      </c>
    </row>
    <row r="156" spans="2:49" x14ac:dyDescent="0.25">
      <c r="B156" t="s">
        <v>485</v>
      </c>
      <c r="C156">
        <v>1234344.16589374</v>
      </c>
      <c r="D156">
        <v>1254161.9607370901</v>
      </c>
      <c r="E156">
        <v>1274814.3799999999</v>
      </c>
      <c r="F156">
        <v>1250425.091</v>
      </c>
      <c r="G156">
        <v>1176092.648</v>
      </c>
      <c r="H156">
        <v>1201418.098</v>
      </c>
      <c r="I156">
        <v>1130914.7749999999</v>
      </c>
      <c r="J156">
        <v>1046881.243</v>
      </c>
      <c r="K156">
        <v>976995.92059999995</v>
      </c>
      <c r="L156">
        <v>939479.61069999996</v>
      </c>
      <c r="M156">
        <v>912446.92200000002</v>
      </c>
      <c r="N156">
        <v>909952.08959999995</v>
      </c>
      <c r="O156">
        <v>837811.78390000004</v>
      </c>
      <c r="P156">
        <v>763974.10939999996</v>
      </c>
      <c r="Q156">
        <v>701797.29599999997</v>
      </c>
      <c r="R156">
        <v>656967.30390000006</v>
      </c>
      <c r="S156">
        <v>608406.53760000004</v>
      </c>
      <c r="T156">
        <v>608253.32030000002</v>
      </c>
      <c r="U156">
        <v>612567.44330000004</v>
      </c>
      <c r="V156">
        <v>616269.60270000005</v>
      </c>
      <c r="W156">
        <v>589745.19169999997</v>
      </c>
      <c r="X156">
        <v>561934.14859999996</v>
      </c>
      <c r="Y156">
        <v>537392.63540000003</v>
      </c>
      <c r="Z156">
        <v>512698.3002</v>
      </c>
      <c r="AA156">
        <v>490503.03629999998</v>
      </c>
      <c r="AB156">
        <v>470477.34470000002</v>
      </c>
      <c r="AC156">
        <v>452490.08679999999</v>
      </c>
      <c r="AD156">
        <v>436307.87339999998</v>
      </c>
      <c r="AE156">
        <v>421335.89919999999</v>
      </c>
      <c r="AF156">
        <v>407426.39409999998</v>
      </c>
      <c r="AG156">
        <v>394465.58769999997</v>
      </c>
      <c r="AH156">
        <v>382363.88140000001</v>
      </c>
      <c r="AI156">
        <v>371028.82179999998</v>
      </c>
      <c r="AJ156">
        <v>360481.67119999998</v>
      </c>
      <c r="AK156">
        <v>350629.663</v>
      </c>
      <c r="AL156">
        <v>341407.8187</v>
      </c>
      <c r="AM156">
        <v>332758.72350000002</v>
      </c>
      <c r="AN156">
        <v>330912.38</v>
      </c>
      <c r="AO156">
        <v>330375.60849999997</v>
      </c>
      <c r="AP156">
        <v>330103.1704</v>
      </c>
      <c r="AQ156">
        <v>329896.5295</v>
      </c>
      <c r="AR156">
        <v>329713.23639999999</v>
      </c>
      <c r="AS156">
        <v>329439.45620000002</v>
      </c>
      <c r="AT156">
        <v>329170.12190000003</v>
      </c>
      <c r="AU156">
        <v>328912.9915</v>
      </c>
      <c r="AV156">
        <v>328714.76880000002</v>
      </c>
      <c r="AW156">
        <v>328496.75689999998</v>
      </c>
    </row>
    <row r="157" spans="2:49" x14ac:dyDescent="0.25">
      <c r="B157" t="s">
        <v>486</v>
      </c>
      <c r="C157">
        <v>16278955.912495499</v>
      </c>
      <c r="D157">
        <v>16540319.8152481</v>
      </c>
      <c r="E157">
        <v>16805880</v>
      </c>
      <c r="F157">
        <v>16643166.17</v>
      </c>
      <c r="G157">
        <v>15807658.41</v>
      </c>
      <c r="H157">
        <v>15158150.539999999</v>
      </c>
      <c r="I157">
        <v>14677338.880000001</v>
      </c>
      <c r="J157">
        <v>12869502.890000001</v>
      </c>
      <c r="K157">
        <v>11207027.02</v>
      </c>
      <c r="L157">
        <v>9824616.8300000001</v>
      </c>
      <c r="M157">
        <v>8774673.0179999899</v>
      </c>
      <c r="N157">
        <v>7907664.466</v>
      </c>
      <c r="O157">
        <v>7155499.0329999998</v>
      </c>
      <c r="P157">
        <v>6426752.784</v>
      </c>
      <c r="Q157">
        <v>5670069.3150000004</v>
      </c>
      <c r="R157">
        <v>5036836.0159999998</v>
      </c>
      <c r="S157">
        <v>4410708.0750000002</v>
      </c>
      <c r="T157">
        <v>5877053.1179999998</v>
      </c>
      <c r="U157">
        <v>7295127.1330000004</v>
      </c>
      <c r="V157">
        <v>8674373.7190000005</v>
      </c>
      <c r="W157">
        <v>9049193.0759999994</v>
      </c>
      <c r="X157">
        <v>9373268.7550000008</v>
      </c>
      <c r="Y157">
        <v>9480025.99599999</v>
      </c>
      <c r="Z157">
        <v>9608518.8149999995</v>
      </c>
      <c r="AA157">
        <v>9746790.8320000004</v>
      </c>
      <c r="AB157">
        <v>9922106.182</v>
      </c>
      <c r="AC157">
        <v>10098570.029999999</v>
      </c>
      <c r="AD157">
        <v>10294767.32</v>
      </c>
      <c r="AE157">
        <v>10484869.720000001</v>
      </c>
      <c r="AF157">
        <v>10379262.34</v>
      </c>
      <c r="AG157">
        <v>10501663.51</v>
      </c>
      <c r="AH157">
        <v>10619590.99</v>
      </c>
      <c r="AI157">
        <v>10733348.189999999</v>
      </c>
      <c r="AJ157">
        <v>10849666.18</v>
      </c>
      <c r="AK157">
        <v>10970799.859999999</v>
      </c>
      <c r="AL157">
        <v>11122540.609999999</v>
      </c>
      <c r="AM157">
        <v>11276748.32</v>
      </c>
      <c r="AN157">
        <v>11355298.970000001</v>
      </c>
      <c r="AO157">
        <v>11430076.74</v>
      </c>
      <c r="AP157">
        <v>11503679.369999999</v>
      </c>
      <c r="AQ157">
        <v>11577701.210000001</v>
      </c>
      <c r="AR157">
        <v>11650158.08</v>
      </c>
      <c r="AS157">
        <v>11666364.550000001</v>
      </c>
      <c r="AT157">
        <v>11685838.449999999</v>
      </c>
      <c r="AU157">
        <v>11707076.880000001</v>
      </c>
      <c r="AV157">
        <v>11730423.98</v>
      </c>
      <c r="AW157">
        <v>11759784.32</v>
      </c>
    </row>
    <row r="158" spans="2:49" x14ac:dyDescent="0.25">
      <c r="B158" t="s">
        <v>487</v>
      </c>
      <c r="C158">
        <v>4315668.6239754204</v>
      </c>
      <c r="D158">
        <v>4384958.0796759203</v>
      </c>
      <c r="E158">
        <v>4455360</v>
      </c>
      <c r="F158">
        <v>4317244.6869999999</v>
      </c>
      <c r="G158">
        <v>4155963.2769999998</v>
      </c>
      <c r="H158">
        <v>3776276.19</v>
      </c>
      <c r="I158">
        <v>3638842.4780000001</v>
      </c>
      <c r="J158">
        <v>3529841.807</v>
      </c>
      <c r="K158">
        <v>3380172.4040000001</v>
      </c>
      <c r="L158">
        <v>3196447.466</v>
      </c>
      <c r="M158">
        <v>3020943.577</v>
      </c>
      <c r="N158">
        <v>2827985.6889999998</v>
      </c>
      <c r="O158">
        <v>2509078.287</v>
      </c>
      <c r="P158">
        <v>2228396.3250000002</v>
      </c>
      <c r="Q158">
        <v>1952860.53</v>
      </c>
      <c r="R158">
        <v>1630532.9939999999</v>
      </c>
      <c r="S158">
        <v>1309114.8219999999</v>
      </c>
      <c r="T158">
        <v>1977786.7080000001</v>
      </c>
      <c r="U158">
        <v>2735028.04</v>
      </c>
      <c r="V158">
        <v>3475112.0279999999</v>
      </c>
      <c r="W158">
        <v>3686733.5729999999</v>
      </c>
      <c r="X158">
        <v>3838684.139</v>
      </c>
      <c r="Y158">
        <v>3900996.3289999999</v>
      </c>
      <c r="Z158">
        <v>3954967.5249999999</v>
      </c>
      <c r="AA158">
        <v>4007510.56</v>
      </c>
      <c r="AB158">
        <v>4055117.1439999999</v>
      </c>
      <c r="AC158">
        <v>4101587.8489999999</v>
      </c>
      <c r="AD158">
        <v>4122342.2280000001</v>
      </c>
      <c r="AE158">
        <v>4141162.2650000001</v>
      </c>
      <c r="AF158">
        <v>4161340.483</v>
      </c>
      <c r="AG158">
        <v>4183059.24</v>
      </c>
      <c r="AH158">
        <v>4205965.5319999997</v>
      </c>
      <c r="AI158">
        <v>4231711.5290000001</v>
      </c>
      <c r="AJ158">
        <v>4257818.2319999998</v>
      </c>
      <c r="AK158">
        <v>4284464.3420000002</v>
      </c>
      <c r="AL158">
        <v>4311694.3380000005</v>
      </c>
      <c r="AM158">
        <v>4338949.0959999999</v>
      </c>
      <c r="AN158">
        <v>4363152.9989999998</v>
      </c>
      <c r="AO158">
        <v>4385839.1909999996</v>
      </c>
      <c r="AP158">
        <v>4407466.2690000003</v>
      </c>
      <c r="AQ158">
        <v>4428449.04</v>
      </c>
      <c r="AR158">
        <v>4448332.4589999998</v>
      </c>
      <c r="AS158">
        <v>4473476.091</v>
      </c>
      <c r="AT158">
        <v>4498127.4539999999</v>
      </c>
      <c r="AU158">
        <v>4521356.727</v>
      </c>
      <c r="AV158">
        <v>4542725.67</v>
      </c>
      <c r="AW158">
        <v>4564754.6660000002</v>
      </c>
    </row>
    <row r="159" spans="2:49" x14ac:dyDescent="0.25">
      <c r="B159" t="s">
        <v>488</v>
      </c>
      <c r="C159">
        <v>4315668.6239754204</v>
      </c>
      <c r="D159">
        <v>4384958.0796759203</v>
      </c>
      <c r="E159">
        <v>4455360</v>
      </c>
      <c r="F159">
        <v>4317244.6869999999</v>
      </c>
      <c r="G159">
        <v>4155963.2769999998</v>
      </c>
      <c r="H159">
        <v>3776276.19</v>
      </c>
      <c r="I159">
        <v>3638842.4780000001</v>
      </c>
      <c r="J159">
        <v>3529841.807</v>
      </c>
      <c r="K159">
        <v>3380172.4040000001</v>
      </c>
      <c r="L159">
        <v>3196447.466</v>
      </c>
      <c r="M159">
        <v>3020943.577</v>
      </c>
      <c r="N159">
        <v>2827985.6889999998</v>
      </c>
      <c r="O159">
        <v>2509078.287</v>
      </c>
      <c r="P159">
        <v>2228396.3250000002</v>
      </c>
      <c r="Q159">
        <v>1952860.53</v>
      </c>
      <c r="R159">
        <v>1630532.9939999999</v>
      </c>
      <c r="S159">
        <v>1309114.8219999999</v>
      </c>
      <c r="T159">
        <v>1977786.7080000001</v>
      </c>
      <c r="U159">
        <v>2735028.04</v>
      </c>
      <c r="V159">
        <v>3475112.0279999999</v>
      </c>
      <c r="W159">
        <v>3686733.5729999999</v>
      </c>
      <c r="X159">
        <v>3838684.139</v>
      </c>
      <c r="Y159">
        <v>3900996.3289999999</v>
      </c>
      <c r="Z159">
        <v>3954967.5249999999</v>
      </c>
      <c r="AA159">
        <v>4007510.56</v>
      </c>
      <c r="AB159">
        <v>4055117.1439999999</v>
      </c>
      <c r="AC159">
        <v>4101587.8489999999</v>
      </c>
      <c r="AD159">
        <v>4122342.2280000001</v>
      </c>
      <c r="AE159">
        <v>4141162.2650000001</v>
      </c>
      <c r="AF159">
        <v>4161340.483</v>
      </c>
      <c r="AG159">
        <v>4183059.24</v>
      </c>
      <c r="AH159">
        <v>4205965.5319999997</v>
      </c>
      <c r="AI159">
        <v>4231711.5290000001</v>
      </c>
      <c r="AJ159">
        <v>4257818.2319999998</v>
      </c>
      <c r="AK159">
        <v>4284464.3420000002</v>
      </c>
      <c r="AL159">
        <v>4311694.3380000005</v>
      </c>
      <c r="AM159">
        <v>4338949.0959999999</v>
      </c>
      <c r="AN159">
        <v>4363152.9989999998</v>
      </c>
      <c r="AO159">
        <v>4385839.1909999996</v>
      </c>
      <c r="AP159">
        <v>4407466.2690000003</v>
      </c>
      <c r="AQ159">
        <v>4428449.04</v>
      </c>
      <c r="AR159">
        <v>4448332.4589999998</v>
      </c>
      <c r="AS159">
        <v>4473476.091</v>
      </c>
      <c r="AT159">
        <v>4498127.4539999999</v>
      </c>
      <c r="AU159">
        <v>4521356.727</v>
      </c>
      <c r="AV159">
        <v>4542725.67</v>
      </c>
      <c r="AW159">
        <v>4564754.6660000002</v>
      </c>
    </row>
    <row r="160" spans="2:49" x14ac:dyDescent="0.25">
      <c r="B160" t="s">
        <v>489</v>
      </c>
      <c r="C160">
        <v>8232235.5397947598</v>
      </c>
      <c r="D160">
        <v>8364406.7441781899</v>
      </c>
      <c r="E160">
        <v>8498700</v>
      </c>
      <c r="F160">
        <v>8434004.9240000006</v>
      </c>
      <c r="G160">
        <v>8358569.2319999998</v>
      </c>
      <c r="H160">
        <v>7823017.0329999998</v>
      </c>
      <c r="I160">
        <v>7764726.7640000004</v>
      </c>
      <c r="J160">
        <v>7758040.6780000003</v>
      </c>
      <c r="K160">
        <v>7651573.3710000003</v>
      </c>
      <c r="L160">
        <v>7452079.0020000003</v>
      </c>
      <c r="M160">
        <v>7253289.4910000004</v>
      </c>
      <c r="N160">
        <v>6992592.6169999996</v>
      </c>
      <c r="O160">
        <v>7424223.165</v>
      </c>
      <c r="P160">
        <v>8077142.5939999996</v>
      </c>
      <c r="Q160">
        <v>8826486.8399999999</v>
      </c>
      <c r="R160">
        <v>9423711.3870000001</v>
      </c>
      <c r="S160">
        <v>10059999.65</v>
      </c>
      <c r="T160">
        <v>7836190.4589999998</v>
      </c>
      <c r="U160">
        <v>5475136.5369999995</v>
      </c>
      <c r="V160">
        <v>3226473.5630000001</v>
      </c>
      <c r="W160">
        <v>3127961.5410000002</v>
      </c>
      <c r="X160">
        <v>3199065.66</v>
      </c>
      <c r="Y160">
        <v>3218254.2710000002</v>
      </c>
      <c r="Z160">
        <v>3231773.605</v>
      </c>
      <c r="AA160">
        <v>3243127.889</v>
      </c>
      <c r="AB160">
        <v>3248430.1830000002</v>
      </c>
      <c r="AC160">
        <v>3251692.1779999998</v>
      </c>
      <c r="AD160">
        <v>3238575.84</v>
      </c>
      <c r="AE160">
        <v>3223614.6009999998</v>
      </c>
      <c r="AF160">
        <v>3209414.3450000002</v>
      </c>
      <c r="AG160">
        <v>3195360.523</v>
      </c>
      <c r="AH160">
        <v>3181923.429</v>
      </c>
      <c r="AI160">
        <v>3187898.3080000002</v>
      </c>
      <c r="AJ160">
        <v>3193910.7889999999</v>
      </c>
      <c r="AK160">
        <v>3200103.344</v>
      </c>
      <c r="AL160">
        <v>3206180.6140000001</v>
      </c>
      <c r="AM160">
        <v>3212062.9989999998</v>
      </c>
      <c r="AN160">
        <v>3211325.727</v>
      </c>
      <c r="AO160">
        <v>3209210.7609999999</v>
      </c>
      <c r="AP160">
        <v>3206078.9360000002</v>
      </c>
      <c r="AQ160">
        <v>3202250.8790000002</v>
      </c>
      <c r="AR160">
        <v>3197414.1970000002</v>
      </c>
      <c r="AS160">
        <v>3195589.7760000001</v>
      </c>
      <c r="AT160">
        <v>3193067.5359999998</v>
      </c>
      <c r="AU160">
        <v>3189200.8480000002</v>
      </c>
      <c r="AV160">
        <v>3183704.0860000001</v>
      </c>
      <c r="AW160">
        <v>3178359.4539999999</v>
      </c>
    </row>
    <row r="161" spans="2:49" x14ac:dyDescent="0.25">
      <c r="B161" t="s">
        <v>490</v>
      </c>
      <c r="C161">
        <v>20174774.421468802</v>
      </c>
      <c r="D161">
        <v>20498686.950521201</v>
      </c>
      <c r="E161">
        <v>20827800</v>
      </c>
      <c r="F161">
        <v>19749189.559999999</v>
      </c>
      <c r="G161">
        <v>18553509.219999999</v>
      </c>
      <c r="H161">
        <v>16448191.550000001</v>
      </c>
      <c r="I161">
        <v>15463813.710000001</v>
      </c>
      <c r="J161">
        <v>14635820.039999999</v>
      </c>
      <c r="K161">
        <v>13674731.439999999</v>
      </c>
      <c r="L161">
        <v>12617523.470000001</v>
      </c>
      <c r="M161">
        <v>11635471.08</v>
      </c>
      <c r="N161">
        <v>10628221.449999999</v>
      </c>
      <c r="O161">
        <v>9109226.625</v>
      </c>
      <c r="P161">
        <v>7722321.7750000004</v>
      </c>
      <c r="Q161">
        <v>6333256.5180000002</v>
      </c>
      <c r="R161">
        <v>4773980.4479999999</v>
      </c>
      <c r="S161">
        <v>3203382.548</v>
      </c>
      <c r="T161">
        <v>2551970.0619999999</v>
      </c>
      <c r="U161">
        <v>2001703.2579999999</v>
      </c>
      <c r="V161">
        <v>1484053.84</v>
      </c>
      <c r="W161">
        <v>1489960.7379999999</v>
      </c>
      <c r="X161">
        <v>1545266.919</v>
      </c>
      <c r="Y161">
        <v>1572356.503</v>
      </c>
      <c r="Z161">
        <v>1596754.534</v>
      </c>
      <c r="AA161">
        <v>1620468.5390000001</v>
      </c>
      <c r="AB161">
        <v>1642006.9909999999</v>
      </c>
      <c r="AC161">
        <v>1662909.4310000001</v>
      </c>
      <c r="AD161">
        <v>1673211.3019999999</v>
      </c>
      <c r="AE161">
        <v>1682557.209</v>
      </c>
      <c r="AF161">
        <v>1692299.892</v>
      </c>
      <c r="AG161">
        <v>1702529.6189999999</v>
      </c>
      <c r="AH161">
        <v>1713117.19</v>
      </c>
      <c r="AI161">
        <v>1724748.79</v>
      </c>
      <c r="AJ161">
        <v>1736426.15</v>
      </c>
      <c r="AK161">
        <v>1748231.878</v>
      </c>
      <c r="AL161">
        <v>1760193.014</v>
      </c>
      <c r="AM161">
        <v>1772089.2579999999</v>
      </c>
      <c r="AN161">
        <v>1782671.0060000001</v>
      </c>
      <c r="AO161">
        <v>1792569.919</v>
      </c>
      <c r="AP161">
        <v>1801978.808</v>
      </c>
      <c r="AQ161">
        <v>1811072.351</v>
      </c>
      <c r="AR161">
        <v>1819669.138</v>
      </c>
      <c r="AS161">
        <v>1830375.442</v>
      </c>
      <c r="AT161">
        <v>1840842.513</v>
      </c>
      <c r="AU161">
        <v>1850693.213</v>
      </c>
      <c r="AV161">
        <v>1859751.0870000001</v>
      </c>
      <c r="AW161">
        <v>1869050.7420000001</v>
      </c>
    </row>
    <row r="162" spans="2:49" x14ac:dyDescent="0.25">
      <c r="B162" t="s">
        <v>491</v>
      </c>
      <c r="C162">
        <v>463787.91773491597</v>
      </c>
      <c r="D162">
        <v>471234.182770602</v>
      </c>
      <c r="E162">
        <v>478800</v>
      </c>
      <c r="F162">
        <v>475070.94270000001</v>
      </c>
      <c r="G162">
        <v>456220.85930000001</v>
      </c>
      <c r="H162">
        <v>429239.56829999998</v>
      </c>
      <c r="I162">
        <v>428541.0563</v>
      </c>
      <c r="J162">
        <v>439774.12520000001</v>
      </c>
      <c r="K162">
        <v>438001.9939</v>
      </c>
      <c r="L162">
        <v>442923.64909999998</v>
      </c>
      <c r="M162">
        <v>455280.67560000002</v>
      </c>
      <c r="N162">
        <v>471722.26919999998</v>
      </c>
      <c r="O162">
        <v>439846.69620000001</v>
      </c>
      <c r="P162">
        <v>404621.73790000001</v>
      </c>
      <c r="Q162">
        <v>358711.46169999999</v>
      </c>
      <c r="R162">
        <v>317710.99190000002</v>
      </c>
      <c r="S162">
        <v>281941.1459</v>
      </c>
      <c r="T162">
        <v>262218.77490000002</v>
      </c>
      <c r="U162">
        <v>243671.55239999999</v>
      </c>
      <c r="V162">
        <v>225644.1672</v>
      </c>
      <c r="W162">
        <v>230416.80669999999</v>
      </c>
      <c r="X162">
        <v>235432.12909999999</v>
      </c>
      <c r="Y162">
        <v>232199.14600000001</v>
      </c>
      <c r="Z162">
        <v>230266.48370000001</v>
      </c>
      <c r="AA162">
        <v>228671.14660000001</v>
      </c>
      <c r="AB162">
        <v>227269.56589999999</v>
      </c>
      <c r="AC162">
        <v>225988.56469999999</v>
      </c>
      <c r="AD162">
        <v>224399.43710000001</v>
      </c>
      <c r="AE162">
        <v>222865.42420000001</v>
      </c>
      <c r="AF162">
        <v>222097.42480000001</v>
      </c>
      <c r="AG162">
        <v>220893.84080000001</v>
      </c>
      <c r="AH162">
        <v>219764.88649999999</v>
      </c>
      <c r="AI162">
        <v>218735.5288</v>
      </c>
      <c r="AJ162">
        <v>217777.28289999999</v>
      </c>
      <c r="AK162">
        <v>216924.22630000001</v>
      </c>
      <c r="AL162">
        <v>216169.0349</v>
      </c>
      <c r="AM162">
        <v>215470.31460000001</v>
      </c>
      <c r="AN162">
        <v>213849.43369999999</v>
      </c>
      <c r="AO162">
        <v>212160.69709999999</v>
      </c>
      <c r="AP162">
        <v>210454.628</v>
      </c>
      <c r="AQ162">
        <v>208741.16390000001</v>
      </c>
      <c r="AR162">
        <v>206985.10509999999</v>
      </c>
      <c r="AS162">
        <v>205557.92240000001</v>
      </c>
      <c r="AT162">
        <v>204119.9044</v>
      </c>
      <c r="AU162">
        <v>202670.11480000001</v>
      </c>
      <c r="AV162">
        <v>201231.13399999999</v>
      </c>
      <c r="AW162">
        <v>199852.12549999999</v>
      </c>
    </row>
    <row r="163" spans="2:49" x14ac:dyDescent="0.25">
      <c r="B163" t="s">
        <v>492</v>
      </c>
      <c r="C163">
        <v>748170.71461916296</v>
      </c>
      <c r="D163">
        <v>760182.83744504896</v>
      </c>
      <c r="E163">
        <v>772387.81880000001</v>
      </c>
      <c r="F163">
        <v>777694.21059999999</v>
      </c>
      <c r="G163">
        <v>735661.63829999999</v>
      </c>
      <c r="H163">
        <v>718261.10069999995</v>
      </c>
      <c r="I163">
        <v>735226.75470000005</v>
      </c>
      <c r="J163">
        <v>698415.99919999996</v>
      </c>
      <c r="K163">
        <v>665797.88080000004</v>
      </c>
      <c r="L163">
        <v>622502.00249999994</v>
      </c>
      <c r="M163">
        <v>627363.15910000005</v>
      </c>
      <c r="N163">
        <v>605815.09010000003</v>
      </c>
      <c r="O163">
        <v>590968.16780000005</v>
      </c>
      <c r="P163">
        <v>589508.46219999995</v>
      </c>
      <c r="Q163">
        <v>556074.95160000003</v>
      </c>
      <c r="R163">
        <v>539115.77679999999</v>
      </c>
      <c r="S163">
        <v>534117.93259999994</v>
      </c>
      <c r="T163">
        <v>533014.08120000002</v>
      </c>
      <c r="U163">
        <v>528770.15229999996</v>
      </c>
      <c r="V163">
        <v>525791.26509999996</v>
      </c>
      <c r="W163">
        <v>518562.3958</v>
      </c>
      <c r="X163">
        <v>511850.7818</v>
      </c>
      <c r="Y163">
        <v>506662.97930000001</v>
      </c>
      <c r="Z163">
        <v>506108.34970000002</v>
      </c>
      <c r="AA163">
        <v>506591.21399999998</v>
      </c>
      <c r="AB163">
        <v>506973.57429999998</v>
      </c>
      <c r="AC163">
        <v>507102.29590000003</v>
      </c>
      <c r="AD163">
        <v>507280.14850000001</v>
      </c>
      <c r="AE163">
        <v>508300.04359999998</v>
      </c>
      <c r="AF163">
        <v>509455.25459999999</v>
      </c>
      <c r="AG163">
        <v>510602.39150000003</v>
      </c>
      <c r="AH163">
        <v>512377.92090000003</v>
      </c>
      <c r="AI163">
        <v>516716.01280000003</v>
      </c>
      <c r="AJ163">
        <v>521432.78269999998</v>
      </c>
      <c r="AK163">
        <v>526538.57979999995</v>
      </c>
      <c r="AL163">
        <v>531944.48450000002</v>
      </c>
      <c r="AM163">
        <v>537571.28460000001</v>
      </c>
      <c r="AN163">
        <v>542274.18189999997</v>
      </c>
      <c r="AO163">
        <v>546960.30839999998</v>
      </c>
      <c r="AP163">
        <v>551708.87289999996</v>
      </c>
      <c r="AQ163">
        <v>556502.90289999999</v>
      </c>
      <c r="AR163">
        <v>561245.84010000003</v>
      </c>
      <c r="AS163">
        <v>565650.04469999997</v>
      </c>
      <c r="AT163">
        <v>569867.52249999996</v>
      </c>
      <c r="AU163">
        <v>573951.03559999994</v>
      </c>
      <c r="AV163">
        <v>577935.44759999996</v>
      </c>
      <c r="AW163">
        <v>581933.2844</v>
      </c>
    </row>
    <row r="164" spans="2:49" x14ac:dyDescent="0.25">
      <c r="B164" s="247" t="s">
        <v>493</v>
      </c>
      <c r="C164">
        <v>5051155.6907064496</v>
      </c>
      <c r="D164">
        <v>5132253.62916335</v>
      </c>
      <c r="E164">
        <v>5214653.6210000003</v>
      </c>
      <c r="F164">
        <v>5220310.7259999998</v>
      </c>
      <c r="G164">
        <v>4894769.4510000004</v>
      </c>
      <c r="H164">
        <v>4722665.9560000002</v>
      </c>
      <c r="I164">
        <v>4624178.2740000002</v>
      </c>
      <c r="J164">
        <v>4487007.0870000003</v>
      </c>
      <c r="K164">
        <v>4175100.78</v>
      </c>
      <c r="L164">
        <v>3952337.844</v>
      </c>
      <c r="M164">
        <v>3868483.6719999998</v>
      </c>
      <c r="N164">
        <v>3724634.1320000002</v>
      </c>
      <c r="O164">
        <v>3626712.7510000002</v>
      </c>
      <c r="P164">
        <v>3603142.0440000002</v>
      </c>
      <c r="Q164">
        <v>3470724.2880000002</v>
      </c>
      <c r="R164">
        <v>3360016.95</v>
      </c>
      <c r="S164">
        <v>3360772.7480000001</v>
      </c>
      <c r="T164">
        <v>3348182.0729999999</v>
      </c>
      <c r="U164">
        <v>3341206.03</v>
      </c>
      <c r="V164">
        <v>3334631.8309999998</v>
      </c>
      <c r="W164">
        <v>3299334.3220000002</v>
      </c>
      <c r="X164">
        <v>3265784.3810000001</v>
      </c>
      <c r="Y164">
        <v>3242831.6120000002</v>
      </c>
      <c r="Z164">
        <v>3239985.0819999999</v>
      </c>
      <c r="AA164">
        <v>3242968.3760000002</v>
      </c>
      <c r="AB164">
        <v>3245443.702</v>
      </c>
      <c r="AC164">
        <v>3246693.7910000002</v>
      </c>
      <c r="AD164">
        <v>3250068.5460000001</v>
      </c>
      <c r="AE164">
        <v>3259011.8470000001</v>
      </c>
      <c r="AF164">
        <v>3269654.8689999999</v>
      </c>
      <c r="AG164">
        <v>3280856.8939999999</v>
      </c>
      <c r="AH164">
        <v>3296929.4530000002</v>
      </c>
      <c r="AI164">
        <v>3330013.8470000001</v>
      </c>
      <c r="AJ164">
        <v>3366082.1439999999</v>
      </c>
      <c r="AK164">
        <v>3405238.102</v>
      </c>
      <c r="AL164">
        <v>3447177.5090000001</v>
      </c>
      <c r="AM164">
        <v>3491469.1940000001</v>
      </c>
      <c r="AN164">
        <v>3530683.25</v>
      </c>
      <c r="AO164">
        <v>3570055.537</v>
      </c>
      <c r="AP164">
        <v>3610272.858</v>
      </c>
      <c r="AQ164">
        <v>3651190.5090000001</v>
      </c>
      <c r="AR164">
        <v>3692314.7310000001</v>
      </c>
      <c r="AS164">
        <v>3731078.2209999999</v>
      </c>
      <c r="AT164">
        <v>3768774.3990000002</v>
      </c>
      <c r="AU164">
        <v>3805721.2930000001</v>
      </c>
      <c r="AV164">
        <v>3842311.4730000002</v>
      </c>
      <c r="AW164">
        <v>3878462.1669999999</v>
      </c>
    </row>
    <row r="165" spans="2:49" x14ac:dyDescent="0.25">
      <c r="B165" s="247" t="s">
        <v>494</v>
      </c>
      <c r="C165">
        <v>738109.45702439197</v>
      </c>
      <c r="D165">
        <v>749960.04310518701</v>
      </c>
      <c r="E165">
        <v>762000.89419999998</v>
      </c>
      <c r="F165">
        <v>739830.92249999999</v>
      </c>
      <c r="G165">
        <v>685685.36159999995</v>
      </c>
      <c r="H165">
        <v>605795.02780000004</v>
      </c>
      <c r="I165">
        <v>639950.85589999997</v>
      </c>
      <c r="J165">
        <v>612433.66709999996</v>
      </c>
      <c r="K165">
        <v>569734.06050000002</v>
      </c>
      <c r="L165">
        <v>544073.36450000003</v>
      </c>
      <c r="M165">
        <v>538017.49159999995</v>
      </c>
      <c r="N165">
        <v>536536.2574</v>
      </c>
      <c r="O165">
        <v>506226.78840000002</v>
      </c>
      <c r="P165">
        <v>491833.967</v>
      </c>
      <c r="Q165">
        <v>456859.97529999999</v>
      </c>
      <c r="R165">
        <v>437661.83970000001</v>
      </c>
      <c r="S165">
        <v>415867.01280000003</v>
      </c>
      <c r="T165">
        <v>411514.14919999999</v>
      </c>
      <c r="U165">
        <v>408393.91330000001</v>
      </c>
      <c r="V165">
        <v>409297.20020000002</v>
      </c>
      <c r="W165">
        <v>403573.14020000002</v>
      </c>
      <c r="X165">
        <v>396994.50770000002</v>
      </c>
      <c r="Y165">
        <v>400298.35029999999</v>
      </c>
      <c r="Z165">
        <v>402027.41080000001</v>
      </c>
      <c r="AA165">
        <v>402438.14750000002</v>
      </c>
      <c r="AB165">
        <v>401643.27669999999</v>
      </c>
      <c r="AC165">
        <v>400199.29719999997</v>
      </c>
      <c r="AD165">
        <v>398979.72499999998</v>
      </c>
      <c r="AE165">
        <v>395373.42660000001</v>
      </c>
      <c r="AF165">
        <v>394191.44579999999</v>
      </c>
      <c r="AG165">
        <v>393807.63449999999</v>
      </c>
      <c r="AH165">
        <v>391031.61589999998</v>
      </c>
      <c r="AI165">
        <v>396026.42099999997</v>
      </c>
      <c r="AJ165">
        <v>400017.53490000003</v>
      </c>
      <c r="AK165">
        <v>403945.69400000002</v>
      </c>
      <c r="AL165">
        <v>407992.41960000002</v>
      </c>
      <c r="AM165">
        <v>412147.81790000002</v>
      </c>
      <c r="AN165">
        <v>414981.0134</v>
      </c>
      <c r="AO165">
        <v>418432.29470000003</v>
      </c>
      <c r="AP165">
        <v>422170.0515</v>
      </c>
      <c r="AQ165">
        <v>426055.72249999997</v>
      </c>
      <c r="AR165">
        <v>429923.90289999999</v>
      </c>
      <c r="AS165">
        <v>433220.50949999999</v>
      </c>
      <c r="AT165">
        <v>436570.9901</v>
      </c>
      <c r="AU165">
        <v>439969.61119999998</v>
      </c>
      <c r="AV165">
        <v>443405.93729999999</v>
      </c>
      <c r="AW165">
        <v>446932.30160000001</v>
      </c>
    </row>
    <row r="166" spans="2:49" x14ac:dyDescent="0.25">
      <c r="B166" s="247" t="s">
        <v>495</v>
      </c>
      <c r="C166">
        <v>1453742.3069470399</v>
      </c>
      <c r="D166">
        <v>1477082.6099113501</v>
      </c>
      <c r="E166">
        <v>1500797.649</v>
      </c>
      <c r="F166">
        <v>1483915.7320000001</v>
      </c>
      <c r="G166">
        <v>1336666.3359999999</v>
      </c>
      <c r="H166">
        <v>1120900.0689999999</v>
      </c>
      <c r="I166">
        <v>1122720.9639999999</v>
      </c>
      <c r="J166">
        <v>1207050.273</v>
      </c>
      <c r="K166">
        <v>1065814.983</v>
      </c>
      <c r="L166">
        <v>987488.8763</v>
      </c>
      <c r="M166">
        <v>976918.60580000002</v>
      </c>
      <c r="N166">
        <v>945368.70409999997</v>
      </c>
      <c r="O166">
        <v>977857.35569999996</v>
      </c>
      <c r="P166">
        <v>1011055.551</v>
      </c>
      <c r="Q166">
        <v>1002557.667</v>
      </c>
      <c r="R166">
        <v>986317.4044</v>
      </c>
      <c r="S166">
        <v>984340.66929999995</v>
      </c>
      <c r="T166">
        <v>974169.90040000004</v>
      </c>
      <c r="U166">
        <v>962992.53700000001</v>
      </c>
      <c r="V166">
        <v>951425.05339999998</v>
      </c>
      <c r="W166">
        <v>967539.13829999999</v>
      </c>
      <c r="X166">
        <v>980670.32209999999</v>
      </c>
      <c r="Y166">
        <v>1022172.902</v>
      </c>
      <c r="Z166">
        <v>1077913.5630000001</v>
      </c>
      <c r="AA166">
        <v>1143524.25</v>
      </c>
      <c r="AB166">
        <v>1218110.8729999999</v>
      </c>
      <c r="AC166">
        <v>1303192.578</v>
      </c>
      <c r="AD166">
        <v>1299695.3959999999</v>
      </c>
      <c r="AE166">
        <v>1298089.7050000001</v>
      </c>
      <c r="AF166">
        <v>1299026.0959999999</v>
      </c>
      <c r="AG166">
        <v>1300690.365</v>
      </c>
      <c r="AH166">
        <v>1302725.4680000001</v>
      </c>
      <c r="AI166">
        <v>1313681.808</v>
      </c>
      <c r="AJ166">
        <v>1325163.7080000001</v>
      </c>
      <c r="AK166">
        <v>1337684.8910000001</v>
      </c>
      <c r="AL166">
        <v>1351044.1440000001</v>
      </c>
      <c r="AM166">
        <v>1365082.048</v>
      </c>
      <c r="AN166">
        <v>1366466.0319999999</v>
      </c>
      <c r="AO166">
        <v>1365561.5970000001</v>
      </c>
      <c r="AP166">
        <v>1363456.0630000001</v>
      </c>
      <c r="AQ166">
        <v>1360284.531</v>
      </c>
      <c r="AR166">
        <v>1355717.209</v>
      </c>
      <c r="AS166">
        <v>1357150.4180000001</v>
      </c>
      <c r="AT166">
        <v>1359288.95</v>
      </c>
      <c r="AU166">
        <v>1361180.5870000001</v>
      </c>
      <c r="AV166">
        <v>1362788.7390000001</v>
      </c>
      <c r="AW166">
        <v>1364330.855</v>
      </c>
    </row>
    <row r="167" spans="2:49" x14ac:dyDescent="0.25">
      <c r="B167" s="247" t="s">
        <v>496</v>
      </c>
      <c r="C167">
        <v>1819036.8432423901</v>
      </c>
      <c r="D167">
        <v>1848242.0681447799</v>
      </c>
      <c r="E167">
        <v>1877916.192</v>
      </c>
      <c r="F167">
        <v>1858733.453</v>
      </c>
      <c r="G167">
        <v>1685961.639</v>
      </c>
      <c r="H167">
        <v>1396782.1370000001</v>
      </c>
      <c r="I167">
        <v>1423540.96</v>
      </c>
      <c r="J167">
        <v>1550711.325</v>
      </c>
      <c r="K167">
        <v>1375326.7220000001</v>
      </c>
      <c r="L167">
        <v>1272286.1869999999</v>
      </c>
      <c r="M167">
        <v>1250900.5449999999</v>
      </c>
      <c r="N167">
        <v>1193739.304</v>
      </c>
      <c r="O167">
        <v>1259270.0900000001</v>
      </c>
      <c r="P167">
        <v>1342727.155</v>
      </c>
      <c r="Q167">
        <v>1368135.5319999999</v>
      </c>
      <c r="R167">
        <v>1372326.1569999999</v>
      </c>
      <c r="S167">
        <v>1401435.871</v>
      </c>
      <c r="T167">
        <v>1411357.3540000001</v>
      </c>
      <c r="U167">
        <v>1406162.3729999999</v>
      </c>
      <c r="V167">
        <v>1411756.969</v>
      </c>
      <c r="W167">
        <v>1382234.726</v>
      </c>
      <c r="X167">
        <v>1346223.5009999999</v>
      </c>
      <c r="Y167">
        <v>1320313.4890000001</v>
      </c>
      <c r="Z167">
        <v>1308195.5759999999</v>
      </c>
      <c r="AA167">
        <v>1298932.54</v>
      </c>
      <c r="AB167">
        <v>1289267.8149999999</v>
      </c>
      <c r="AC167">
        <v>1279713.8119999999</v>
      </c>
      <c r="AD167">
        <v>1273896.2590000001</v>
      </c>
      <c r="AE167">
        <v>1269086.5970000001</v>
      </c>
      <c r="AF167">
        <v>1264976.9879999999</v>
      </c>
      <c r="AG167">
        <v>1261163.3419999999</v>
      </c>
      <c r="AH167">
        <v>1259216.608</v>
      </c>
      <c r="AI167">
        <v>1263799.8540000001</v>
      </c>
      <c r="AJ167">
        <v>1268186.6129999999</v>
      </c>
      <c r="AK167">
        <v>1274310.9310000001</v>
      </c>
      <c r="AL167">
        <v>1280940.8659999999</v>
      </c>
      <c r="AM167">
        <v>1287703.328</v>
      </c>
      <c r="AN167">
        <v>1285578.861</v>
      </c>
      <c r="AO167">
        <v>1282407.4890000001</v>
      </c>
      <c r="AP167">
        <v>1278480.149</v>
      </c>
      <c r="AQ167">
        <v>1274628.956</v>
      </c>
      <c r="AR167">
        <v>1269034.4820000001</v>
      </c>
      <c r="AS167">
        <v>1266521.077</v>
      </c>
      <c r="AT167">
        <v>1264120.057</v>
      </c>
      <c r="AU167">
        <v>1261100.1340000001</v>
      </c>
      <c r="AV167">
        <v>1257813.0490000001</v>
      </c>
      <c r="AW167">
        <v>1258434.3540000001</v>
      </c>
    </row>
    <row r="168" spans="2:49" x14ac:dyDescent="0.25">
      <c r="B168" s="247" t="s">
        <v>497</v>
      </c>
      <c r="C168">
        <v>2313078.33193391</v>
      </c>
      <c r="D168">
        <v>2350215.5527395001</v>
      </c>
      <c r="E168">
        <v>2387949.0240000002</v>
      </c>
      <c r="F168">
        <v>2342525.804</v>
      </c>
      <c r="G168">
        <v>2155645.5809999998</v>
      </c>
      <c r="H168">
        <v>1872283.578</v>
      </c>
      <c r="I168">
        <v>1923261.5870000001</v>
      </c>
      <c r="J168">
        <v>1779903.6850000001</v>
      </c>
      <c r="K168">
        <v>1597653.375</v>
      </c>
      <c r="L168">
        <v>1522235.7450000001</v>
      </c>
      <c r="M168">
        <v>1459866.0020000001</v>
      </c>
      <c r="N168">
        <v>1436530.324</v>
      </c>
      <c r="O168">
        <v>1465344.5660000001</v>
      </c>
      <c r="P168">
        <v>1497297.7420000001</v>
      </c>
      <c r="Q168">
        <v>1502559.666</v>
      </c>
      <c r="R168">
        <v>1477720.93</v>
      </c>
      <c r="S168">
        <v>1495091.6040000001</v>
      </c>
      <c r="T168">
        <v>1477570.6740000001</v>
      </c>
      <c r="U168">
        <v>1457807.108</v>
      </c>
      <c r="V168">
        <v>1436759.2709999999</v>
      </c>
      <c r="W168">
        <v>1438633.39</v>
      </c>
      <c r="X168">
        <v>1433460.723</v>
      </c>
      <c r="Y168">
        <v>1455965.8060000001</v>
      </c>
      <c r="Z168">
        <v>1491561.2</v>
      </c>
      <c r="AA168">
        <v>1532921.122</v>
      </c>
      <c r="AB168">
        <v>1577923.3370000001</v>
      </c>
      <c r="AC168">
        <v>1627263.46</v>
      </c>
      <c r="AD168">
        <v>1616650.5330000001</v>
      </c>
      <c r="AE168">
        <v>1608389.85</v>
      </c>
      <c r="AF168">
        <v>1601819.213</v>
      </c>
      <c r="AG168">
        <v>1596033.0020000001</v>
      </c>
      <c r="AH168">
        <v>1591883.531</v>
      </c>
      <c r="AI168">
        <v>1597043.52</v>
      </c>
      <c r="AJ168">
        <v>1603499.3060000001</v>
      </c>
      <c r="AK168">
        <v>1611369.4779999999</v>
      </c>
      <c r="AL168">
        <v>1620308.186</v>
      </c>
      <c r="AM168">
        <v>1630099.6270000001</v>
      </c>
      <c r="AN168">
        <v>1628584.818</v>
      </c>
      <c r="AO168">
        <v>1625139.3629999999</v>
      </c>
      <c r="AP168">
        <v>1620670.692</v>
      </c>
      <c r="AQ168">
        <v>1615283.4569999999</v>
      </c>
      <c r="AR168">
        <v>1608657.4140000001</v>
      </c>
      <c r="AS168">
        <v>1606933.2290000001</v>
      </c>
      <c r="AT168">
        <v>1605741.327</v>
      </c>
      <c r="AU168">
        <v>1604383.672</v>
      </c>
      <c r="AV168">
        <v>1602906.5930000001</v>
      </c>
      <c r="AW168">
        <v>1601368.0560000001</v>
      </c>
    </row>
    <row r="169" spans="2:49" x14ac:dyDescent="0.25">
      <c r="B169" s="247" t="s">
        <v>498</v>
      </c>
      <c r="C169">
        <v>4643279.3828946501</v>
      </c>
      <c r="D169">
        <v>4717828.7352982899</v>
      </c>
      <c r="E169">
        <v>4793575.0020000003</v>
      </c>
      <c r="F169">
        <v>4708192.5710000005</v>
      </c>
      <c r="G169">
        <v>4574585.1109999996</v>
      </c>
      <c r="H169">
        <v>4155177.9759999998</v>
      </c>
      <c r="I169">
        <v>4152378.852</v>
      </c>
      <c r="J169">
        <v>4048839.0980000002</v>
      </c>
      <c r="K169">
        <v>3795170.6359999999</v>
      </c>
      <c r="L169">
        <v>3661910.8029999998</v>
      </c>
      <c r="M169">
        <v>3575034.2540000002</v>
      </c>
      <c r="N169">
        <v>3591806.7990000001</v>
      </c>
      <c r="O169">
        <v>3682500.7919999999</v>
      </c>
      <c r="P169">
        <v>3752875.389</v>
      </c>
      <c r="Q169">
        <v>3728260.088</v>
      </c>
      <c r="R169">
        <v>3746601.0830000001</v>
      </c>
      <c r="S169">
        <v>3779934.7050000001</v>
      </c>
      <c r="T169">
        <v>3759580.6230000001</v>
      </c>
      <c r="U169">
        <v>3740211.6129999999</v>
      </c>
      <c r="V169">
        <v>3713100.43</v>
      </c>
      <c r="W169">
        <v>3639609.85</v>
      </c>
      <c r="X169">
        <v>3544111.264</v>
      </c>
      <c r="Y169">
        <v>3529559.2280000001</v>
      </c>
      <c r="Z169">
        <v>3538011.99</v>
      </c>
      <c r="AA169">
        <v>3552427.4890000001</v>
      </c>
      <c r="AB169">
        <v>3567225.0040000002</v>
      </c>
      <c r="AC169">
        <v>3583464.1340000001</v>
      </c>
      <c r="AD169">
        <v>3597813.78</v>
      </c>
      <c r="AE169">
        <v>3612791.773</v>
      </c>
      <c r="AF169">
        <v>3628702.9619999998</v>
      </c>
      <c r="AG169">
        <v>3644825.9219999998</v>
      </c>
      <c r="AH169">
        <v>3662895.7390000001</v>
      </c>
      <c r="AI169">
        <v>3701418.0970000001</v>
      </c>
      <c r="AJ169">
        <v>3742171.1719999998</v>
      </c>
      <c r="AK169">
        <v>3785248.8739999998</v>
      </c>
      <c r="AL169">
        <v>3830077.8539999998</v>
      </c>
      <c r="AM169">
        <v>3876367.3939999999</v>
      </c>
      <c r="AN169">
        <v>3887845.26</v>
      </c>
      <c r="AO169">
        <v>3891957.5189999999</v>
      </c>
      <c r="AP169">
        <v>3891553.85</v>
      </c>
      <c r="AQ169">
        <v>3887030.9569999999</v>
      </c>
      <c r="AR169">
        <v>3877855.4070000001</v>
      </c>
      <c r="AS169">
        <v>3884317.9730000002</v>
      </c>
      <c r="AT169">
        <v>3892177.7170000002</v>
      </c>
      <c r="AU169">
        <v>3899134.821</v>
      </c>
      <c r="AV169">
        <v>3905002.9</v>
      </c>
      <c r="AW169">
        <v>3909886.62</v>
      </c>
    </row>
    <row r="170" spans="2:49" x14ac:dyDescent="0.25">
      <c r="B170" s="247" t="s">
        <v>499</v>
      </c>
      <c r="C170">
        <v>3833938.33697946</v>
      </c>
      <c r="D170">
        <v>3895493.45710216</v>
      </c>
      <c r="E170">
        <v>3970476.4550000001</v>
      </c>
      <c r="F170">
        <v>3908270.551</v>
      </c>
      <c r="G170">
        <v>3844028.0040000002</v>
      </c>
      <c r="H170">
        <v>3470833.307</v>
      </c>
      <c r="I170">
        <v>3551035.324</v>
      </c>
      <c r="J170">
        <v>3551742.9879999999</v>
      </c>
      <c r="K170">
        <v>3429083.8939999999</v>
      </c>
      <c r="L170">
        <v>3346567.8569999998</v>
      </c>
      <c r="M170">
        <v>3279626.5419999999</v>
      </c>
      <c r="N170">
        <v>3257837.3709999998</v>
      </c>
      <c r="O170">
        <v>3341680.8650000002</v>
      </c>
      <c r="P170">
        <v>3491405.9810000001</v>
      </c>
      <c r="Q170">
        <v>3580752.6349999998</v>
      </c>
      <c r="R170">
        <v>3704087.0980000002</v>
      </c>
      <c r="S170">
        <v>3815427.7480000001</v>
      </c>
      <c r="T170">
        <v>3862539.3429999999</v>
      </c>
      <c r="U170">
        <v>3918847.8229999999</v>
      </c>
      <c r="V170">
        <v>3977308.673</v>
      </c>
      <c r="W170">
        <v>3991653.8539999998</v>
      </c>
      <c r="X170">
        <v>3986983.074</v>
      </c>
      <c r="Y170">
        <v>3992513.0060000001</v>
      </c>
      <c r="Z170">
        <v>4009981.5610000002</v>
      </c>
      <c r="AA170">
        <v>4028764.26</v>
      </c>
      <c r="AB170">
        <v>4045544.0819999999</v>
      </c>
      <c r="AC170">
        <v>4061684.37</v>
      </c>
      <c r="AD170">
        <v>4072372.7220000001</v>
      </c>
      <c r="AE170">
        <v>4084814.7859999998</v>
      </c>
      <c r="AF170">
        <v>4100137.5729999999</v>
      </c>
      <c r="AG170">
        <v>4116988.787</v>
      </c>
      <c r="AH170">
        <v>4136245.8450000002</v>
      </c>
      <c r="AI170">
        <v>4183233.5809999998</v>
      </c>
      <c r="AJ170">
        <v>4233439.8890000004</v>
      </c>
      <c r="AK170">
        <v>4286320.3250000002</v>
      </c>
      <c r="AL170">
        <v>4341165.3739999998</v>
      </c>
      <c r="AM170">
        <v>4397607.4529999997</v>
      </c>
      <c r="AN170">
        <v>4446666.33</v>
      </c>
      <c r="AO170">
        <v>4496543.9879999999</v>
      </c>
      <c r="AP170">
        <v>4545524.2089999998</v>
      </c>
      <c r="AQ170">
        <v>4593169.8739999998</v>
      </c>
      <c r="AR170">
        <v>4638761.0530000003</v>
      </c>
      <c r="AS170">
        <v>4680873.7609999999</v>
      </c>
      <c r="AT170">
        <v>4720625.2029999997</v>
      </c>
      <c r="AU170">
        <v>4758460.8509999998</v>
      </c>
      <c r="AV170">
        <v>4794332.8609999996</v>
      </c>
      <c r="AW170">
        <v>4828956.926</v>
      </c>
    </row>
    <row r="171" spans="2:49" x14ac:dyDescent="0.25">
      <c r="B171" s="247" t="s">
        <v>500</v>
      </c>
      <c r="C171">
        <v>271678.64339116903</v>
      </c>
      <c r="D171">
        <v>276040.53188776103</v>
      </c>
      <c r="E171">
        <v>280472.45189999999</v>
      </c>
      <c r="F171">
        <v>283299.19990000001</v>
      </c>
      <c r="G171">
        <v>262941.86290000001</v>
      </c>
      <c r="H171">
        <v>222767.9595</v>
      </c>
      <c r="I171">
        <v>226071.609</v>
      </c>
      <c r="J171">
        <v>221763.61610000001</v>
      </c>
      <c r="K171">
        <v>198882.24119999999</v>
      </c>
      <c r="L171">
        <v>181371.4032</v>
      </c>
      <c r="M171">
        <v>173701.51990000001</v>
      </c>
      <c r="N171">
        <v>177343.6214</v>
      </c>
      <c r="O171">
        <v>172977.72390000001</v>
      </c>
      <c r="P171">
        <v>171422.41829999999</v>
      </c>
      <c r="Q171">
        <v>164331.93400000001</v>
      </c>
      <c r="R171">
        <v>155500.37030000001</v>
      </c>
      <c r="S171">
        <v>153340.45759999999</v>
      </c>
      <c r="T171">
        <v>150998.4461</v>
      </c>
      <c r="U171">
        <v>148655.5796</v>
      </c>
      <c r="V171">
        <v>146602.14939999999</v>
      </c>
      <c r="W171">
        <v>143056.9901</v>
      </c>
      <c r="X171">
        <v>139228.83360000001</v>
      </c>
      <c r="Y171">
        <v>138723.68210000001</v>
      </c>
      <c r="Z171">
        <v>139582.0601</v>
      </c>
      <c r="AA171">
        <v>140916.04810000001</v>
      </c>
      <c r="AB171">
        <v>142442.83480000001</v>
      </c>
      <c r="AC171">
        <v>144219.67449999999</v>
      </c>
      <c r="AD171">
        <v>144389.2164</v>
      </c>
      <c r="AE171">
        <v>144457.6189</v>
      </c>
      <c r="AF171">
        <v>144681.49739999999</v>
      </c>
      <c r="AG171">
        <v>144939.3829</v>
      </c>
      <c r="AH171">
        <v>145151.86379999999</v>
      </c>
      <c r="AI171">
        <v>146464.88260000001</v>
      </c>
      <c r="AJ171">
        <v>147787.5962</v>
      </c>
      <c r="AK171">
        <v>149205.63800000001</v>
      </c>
      <c r="AL171">
        <v>150694.2678</v>
      </c>
      <c r="AM171">
        <v>152237.6777</v>
      </c>
      <c r="AN171">
        <v>152608.4118</v>
      </c>
      <c r="AO171">
        <v>152803.65220000001</v>
      </c>
      <c r="AP171">
        <v>152913.3798</v>
      </c>
      <c r="AQ171">
        <v>152956.5938</v>
      </c>
      <c r="AR171">
        <v>152881.50779999999</v>
      </c>
      <c r="AS171">
        <v>153205.21660000001</v>
      </c>
      <c r="AT171">
        <v>153573.14240000001</v>
      </c>
      <c r="AU171">
        <v>153913.46799999999</v>
      </c>
      <c r="AV171">
        <v>154229.4204</v>
      </c>
      <c r="AW171">
        <v>154581.3659</v>
      </c>
    </row>
    <row r="172" spans="2:49" x14ac:dyDescent="0.25">
      <c r="B172" s="247" t="s">
        <v>501</v>
      </c>
      <c r="C172">
        <v>2033071.8879050901</v>
      </c>
      <c r="D172">
        <v>2065713.51468114</v>
      </c>
      <c r="E172">
        <v>2098879.213</v>
      </c>
      <c r="F172">
        <v>2046778.2830000001</v>
      </c>
      <c r="G172">
        <v>1804727.013</v>
      </c>
      <c r="H172">
        <v>1440278.4080000001</v>
      </c>
      <c r="I172">
        <v>1492747.1740000001</v>
      </c>
      <c r="J172">
        <v>1446650.8810000001</v>
      </c>
      <c r="K172">
        <v>1303746.335</v>
      </c>
      <c r="L172">
        <v>1260493.9650000001</v>
      </c>
      <c r="M172">
        <v>1236673.2209999999</v>
      </c>
      <c r="N172">
        <v>1225439.5149999999</v>
      </c>
      <c r="O172">
        <v>1180752.03</v>
      </c>
      <c r="P172">
        <v>1214436.524</v>
      </c>
      <c r="Q172">
        <v>1191661.2860000001</v>
      </c>
      <c r="R172">
        <v>1141090.723</v>
      </c>
      <c r="S172">
        <v>1133729.6510000001</v>
      </c>
      <c r="T172">
        <v>1107751.5970000001</v>
      </c>
      <c r="U172">
        <v>1081252.638</v>
      </c>
      <c r="V172">
        <v>1056060.0619999999</v>
      </c>
      <c r="W172">
        <v>1017446.571</v>
      </c>
      <c r="X172">
        <v>974276.19039999996</v>
      </c>
      <c r="Y172">
        <v>962229.20429999998</v>
      </c>
      <c r="Z172">
        <v>958047.83420000004</v>
      </c>
      <c r="AA172">
        <v>955700.61</v>
      </c>
      <c r="AB172">
        <v>953271.89359999995</v>
      </c>
      <c r="AC172">
        <v>951165.56499999994</v>
      </c>
      <c r="AD172">
        <v>946182.04469999997</v>
      </c>
      <c r="AE172">
        <v>941452.9828</v>
      </c>
      <c r="AF172">
        <v>937719.82250000001</v>
      </c>
      <c r="AG172">
        <v>934468.91500000004</v>
      </c>
      <c r="AH172">
        <v>931590.09739999997</v>
      </c>
      <c r="AI172">
        <v>935096.97210000001</v>
      </c>
      <c r="AJ172">
        <v>939059.93559999997</v>
      </c>
      <c r="AK172">
        <v>943785.26610000001</v>
      </c>
      <c r="AL172">
        <v>949046.01529999997</v>
      </c>
      <c r="AM172">
        <v>954720.67830000003</v>
      </c>
      <c r="AN172">
        <v>949264.07759999996</v>
      </c>
      <c r="AO172">
        <v>941870.20120000001</v>
      </c>
      <c r="AP172">
        <v>933537.26139999996</v>
      </c>
      <c r="AQ172">
        <v>924501.54650000005</v>
      </c>
      <c r="AR172">
        <v>914491.96409999998</v>
      </c>
      <c r="AS172">
        <v>909953.37470000004</v>
      </c>
      <c r="AT172">
        <v>906251.90410000004</v>
      </c>
      <c r="AU172">
        <v>902530.38069999998</v>
      </c>
      <c r="AV172">
        <v>898742.60400000005</v>
      </c>
      <c r="AW172">
        <v>895178.92440000002</v>
      </c>
    </row>
    <row r="173" spans="2:49" x14ac:dyDescent="0.25">
      <c r="B173" s="247" t="s">
        <v>502</v>
      </c>
      <c r="C173">
        <v>611949.61832884501</v>
      </c>
      <c r="D173">
        <v>621774.66739182698</v>
      </c>
      <c r="E173">
        <v>631757.4608</v>
      </c>
      <c r="F173">
        <v>616338.56099999999</v>
      </c>
      <c r="G173">
        <v>553201.84869999997</v>
      </c>
      <c r="H173">
        <v>461680.73369999998</v>
      </c>
      <c r="I173">
        <v>489316.44429999997</v>
      </c>
      <c r="J173">
        <v>468993.47070000001</v>
      </c>
      <c r="K173">
        <v>421903.49290000001</v>
      </c>
      <c r="L173">
        <v>396999.88880000002</v>
      </c>
      <c r="M173">
        <v>388051.5514</v>
      </c>
      <c r="N173">
        <v>377401.60820000002</v>
      </c>
      <c r="O173">
        <v>339553.24650000001</v>
      </c>
      <c r="P173">
        <v>324554.17420000001</v>
      </c>
      <c r="Q173">
        <v>291380.52140000003</v>
      </c>
      <c r="R173">
        <v>269366.73550000001</v>
      </c>
      <c r="S173">
        <v>261608.5062</v>
      </c>
      <c r="T173">
        <v>257948.20749999999</v>
      </c>
      <c r="U173">
        <v>255727.24900000001</v>
      </c>
      <c r="V173">
        <v>254503.68030000001</v>
      </c>
      <c r="W173">
        <v>253070.34270000001</v>
      </c>
      <c r="X173">
        <v>251264.82279999999</v>
      </c>
      <c r="Y173">
        <v>251363.84150000001</v>
      </c>
      <c r="Z173">
        <v>253127.9417</v>
      </c>
      <c r="AA173">
        <v>255424.48550000001</v>
      </c>
      <c r="AB173">
        <v>257864.6661</v>
      </c>
      <c r="AC173">
        <v>260603.08300000001</v>
      </c>
      <c r="AD173">
        <v>259927.4779</v>
      </c>
      <c r="AE173">
        <v>259391.7175</v>
      </c>
      <c r="AF173">
        <v>259164.27290000001</v>
      </c>
      <c r="AG173">
        <v>259122.1238</v>
      </c>
      <c r="AH173">
        <v>259275.2752</v>
      </c>
      <c r="AI173">
        <v>261295.78510000001</v>
      </c>
      <c r="AJ173">
        <v>263562.72159999999</v>
      </c>
      <c r="AK173">
        <v>266112.43859999999</v>
      </c>
      <c r="AL173">
        <v>268876.0943</v>
      </c>
      <c r="AM173">
        <v>271820.45549999998</v>
      </c>
      <c r="AN173">
        <v>274225.26030000002</v>
      </c>
      <c r="AO173">
        <v>276777.20740000001</v>
      </c>
      <c r="AP173">
        <v>279417.13010000001</v>
      </c>
      <c r="AQ173">
        <v>282127.48389999999</v>
      </c>
      <c r="AR173">
        <v>284829.80780000001</v>
      </c>
      <c r="AS173">
        <v>287300.28659999999</v>
      </c>
      <c r="AT173">
        <v>289696.6054</v>
      </c>
      <c r="AU173">
        <v>292071.38900000002</v>
      </c>
      <c r="AV173">
        <v>294461.29820000002</v>
      </c>
      <c r="AW173">
        <v>296914.3346</v>
      </c>
    </row>
    <row r="174" spans="2:49" x14ac:dyDescent="0.25">
      <c r="B174" s="247" t="s">
        <v>503</v>
      </c>
      <c r="C174">
        <v>8749188.7351059392</v>
      </c>
      <c r="D174">
        <v>8889659.7902533505</v>
      </c>
      <c r="E174">
        <v>9032386.1539999899</v>
      </c>
      <c r="F174">
        <v>9046507.3969999999</v>
      </c>
      <c r="G174">
        <v>8603629.9010000005</v>
      </c>
      <c r="H174">
        <v>7552615.4780000001</v>
      </c>
      <c r="I174">
        <v>7539193.0290000001</v>
      </c>
      <c r="J174">
        <v>7363617.1129999999</v>
      </c>
      <c r="K174">
        <v>6866123.2180000003</v>
      </c>
      <c r="L174">
        <v>6432964.0029999996</v>
      </c>
      <c r="M174">
        <v>6152041.2149999999</v>
      </c>
      <c r="N174">
        <v>5901583.7089999998</v>
      </c>
      <c r="O174">
        <v>5985849.2079999996</v>
      </c>
      <c r="P174">
        <v>6127448.9510000004</v>
      </c>
      <c r="Q174">
        <v>6039133.932</v>
      </c>
      <c r="R174">
        <v>6139553.5690000001</v>
      </c>
      <c r="S174">
        <v>6305681.301</v>
      </c>
      <c r="T174">
        <v>6359168.682</v>
      </c>
      <c r="U174">
        <v>6377596.0159999998</v>
      </c>
      <c r="V174">
        <v>6404599.2359999996</v>
      </c>
      <c r="W174">
        <v>6364029.8300000001</v>
      </c>
      <c r="X174">
        <v>6312521.2910000002</v>
      </c>
      <c r="Y174">
        <v>6272672.9380000001</v>
      </c>
      <c r="Z174">
        <v>6278845.8320000004</v>
      </c>
      <c r="AA174">
        <v>6290630.2709999997</v>
      </c>
      <c r="AB174">
        <v>6297808.8090000004</v>
      </c>
      <c r="AC174">
        <v>6302074.034</v>
      </c>
      <c r="AD174">
        <v>6307660.3619999997</v>
      </c>
      <c r="AE174">
        <v>6319047.534</v>
      </c>
      <c r="AF174">
        <v>6333591.0360000003</v>
      </c>
      <c r="AG174">
        <v>6348701.5310000004</v>
      </c>
      <c r="AH174">
        <v>6368102.0920000002</v>
      </c>
      <c r="AI174">
        <v>6427273.267</v>
      </c>
      <c r="AJ174">
        <v>6489007.4780000001</v>
      </c>
      <c r="AK174">
        <v>6555666.9539999999</v>
      </c>
      <c r="AL174">
        <v>6626016.3640000001</v>
      </c>
      <c r="AM174">
        <v>6699042.1160000004</v>
      </c>
      <c r="AN174">
        <v>6758259.2110000001</v>
      </c>
      <c r="AO174">
        <v>6821194</v>
      </c>
      <c r="AP174">
        <v>6884944.6160000004</v>
      </c>
      <c r="AQ174">
        <v>6949324.2369999997</v>
      </c>
      <c r="AR174">
        <v>7012580.3550000004</v>
      </c>
      <c r="AS174">
        <v>7071963.3619999997</v>
      </c>
      <c r="AT174">
        <v>7128094.2120000003</v>
      </c>
      <c r="AU174">
        <v>7182862.2630000003</v>
      </c>
      <c r="AV174">
        <v>7237005.6150000002</v>
      </c>
      <c r="AW174">
        <v>7291994.4220000003</v>
      </c>
    </row>
    <row r="175" spans="2:49" x14ac:dyDescent="0.25">
      <c r="B175" s="247" t="s">
        <v>504</v>
      </c>
      <c r="C175">
        <v>583434.83019375498</v>
      </c>
      <c r="D175">
        <v>592802.06510985899</v>
      </c>
      <c r="E175">
        <v>602319.69400000002</v>
      </c>
      <c r="F175">
        <v>625206.83030000003</v>
      </c>
      <c r="G175">
        <v>608818.55090000003</v>
      </c>
      <c r="H175">
        <v>524834.01760000002</v>
      </c>
      <c r="I175">
        <v>513869.20569999999</v>
      </c>
      <c r="J175">
        <v>516030.00060000003</v>
      </c>
      <c r="K175">
        <v>489044.14360000001</v>
      </c>
      <c r="L175">
        <v>469510.87349999999</v>
      </c>
      <c r="M175">
        <v>427990.82870000001</v>
      </c>
      <c r="N175">
        <v>379945.96870000003</v>
      </c>
      <c r="O175">
        <v>359661.79830000002</v>
      </c>
      <c r="P175">
        <v>358123.81719999999</v>
      </c>
      <c r="Q175">
        <v>347830.37880000001</v>
      </c>
      <c r="R175">
        <v>349059.52490000002</v>
      </c>
      <c r="S175">
        <v>353436.68939999997</v>
      </c>
      <c r="T175">
        <v>365601.1716</v>
      </c>
      <c r="U175">
        <v>370377.78649999999</v>
      </c>
      <c r="V175">
        <v>381861.71360000002</v>
      </c>
      <c r="W175">
        <v>382580.64689999999</v>
      </c>
      <c r="X175">
        <v>382219.3407</v>
      </c>
      <c r="Y175">
        <v>376055.821</v>
      </c>
      <c r="Z175">
        <v>373956.63900000002</v>
      </c>
      <c r="AA175">
        <v>372412.63189999998</v>
      </c>
      <c r="AB175">
        <v>370407.20500000002</v>
      </c>
      <c r="AC175">
        <v>368127.42340000003</v>
      </c>
      <c r="AD175">
        <v>367312.8101</v>
      </c>
      <c r="AE175">
        <v>366874.01679999998</v>
      </c>
      <c r="AF175">
        <v>366552.89760000003</v>
      </c>
      <c r="AG175">
        <v>366277.32030000002</v>
      </c>
      <c r="AH175">
        <v>366809.84259999997</v>
      </c>
      <c r="AI175">
        <v>368961.93650000001</v>
      </c>
      <c r="AJ175">
        <v>370787.29119999998</v>
      </c>
      <c r="AK175">
        <v>373368.82410000003</v>
      </c>
      <c r="AL175">
        <v>376048.39630000002</v>
      </c>
      <c r="AM175">
        <v>378648.70039999997</v>
      </c>
      <c r="AN175">
        <v>379815.4425</v>
      </c>
      <c r="AO175">
        <v>381253.8236</v>
      </c>
      <c r="AP175">
        <v>382799.23550000001</v>
      </c>
      <c r="AQ175">
        <v>384926.92090000003</v>
      </c>
      <c r="AR175">
        <v>386620.06270000001</v>
      </c>
      <c r="AS175">
        <v>388505.22850000003</v>
      </c>
      <c r="AT175">
        <v>390365.16210000002</v>
      </c>
      <c r="AU175">
        <v>391965.27740000002</v>
      </c>
      <c r="AV175">
        <v>393500.5013</v>
      </c>
      <c r="AW175">
        <v>397628.92499999999</v>
      </c>
    </row>
    <row r="176" spans="2:49" x14ac:dyDescent="0.25">
      <c r="B176" s="247" t="s">
        <v>505</v>
      </c>
      <c r="C176">
        <v>40605.282443966003</v>
      </c>
      <c r="D176">
        <v>41257.2133877546</v>
      </c>
      <c r="E176">
        <v>41919.611290000001</v>
      </c>
      <c r="F176">
        <v>42065.148999999998</v>
      </c>
      <c r="G176">
        <v>39659.735430000001</v>
      </c>
      <c r="H176">
        <v>36392.754309999997</v>
      </c>
      <c r="I176">
        <v>36986.737119999998</v>
      </c>
      <c r="J176">
        <v>36062.174610000002</v>
      </c>
      <c r="K176">
        <v>34089.089509999998</v>
      </c>
      <c r="L176">
        <v>33472.375849999997</v>
      </c>
      <c r="M176">
        <v>33341.263180000002</v>
      </c>
      <c r="N176">
        <v>33373.836300000003</v>
      </c>
      <c r="O176">
        <v>34833.393689999997</v>
      </c>
      <c r="P176">
        <v>36573.56351</v>
      </c>
      <c r="Q176">
        <v>35974.156479999998</v>
      </c>
      <c r="R176">
        <v>36241.463190000002</v>
      </c>
      <c r="S176">
        <v>40984.665939999999</v>
      </c>
      <c r="T176">
        <v>42704.575449999997</v>
      </c>
      <c r="U176">
        <v>42641.995790000001</v>
      </c>
      <c r="V176">
        <v>42342.720990000002</v>
      </c>
      <c r="W176">
        <v>41549.16779</v>
      </c>
      <c r="X176">
        <v>40738.962240000001</v>
      </c>
      <c r="Y176">
        <v>40415.366580000002</v>
      </c>
      <c r="Z176">
        <v>40225.21847</v>
      </c>
      <c r="AA176">
        <v>40066.637369999997</v>
      </c>
      <c r="AB176">
        <v>39862.724730000002</v>
      </c>
      <c r="AC176">
        <v>39631.295299999998</v>
      </c>
      <c r="AD176">
        <v>39416.796020000002</v>
      </c>
      <c r="AE176">
        <v>39124.736859999997</v>
      </c>
      <c r="AF176">
        <v>38888.832540000003</v>
      </c>
      <c r="AG176">
        <v>38663.876380000002</v>
      </c>
      <c r="AH176">
        <v>38369.214899999999</v>
      </c>
      <c r="AI176">
        <v>38463.363740000001</v>
      </c>
      <c r="AJ176">
        <v>38552.002480000003</v>
      </c>
      <c r="AK176">
        <v>38661.782350000001</v>
      </c>
      <c r="AL176">
        <v>38791.12773</v>
      </c>
      <c r="AM176">
        <v>38934.918949999999</v>
      </c>
      <c r="AN176">
        <v>39001.95235</v>
      </c>
      <c r="AO176">
        <v>39101.02936</v>
      </c>
      <c r="AP176">
        <v>39218.955820000003</v>
      </c>
      <c r="AQ176">
        <v>39349.682930000003</v>
      </c>
      <c r="AR176">
        <v>39483.722600000001</v>
      </c>
      <c r="AS176">
        <v>39580.409529999997</v>
      </c>
      <c r="AT176">
        <v>39674.927029999999</v>
      </c>
      <c r="AU176">
        <v>39772.390760000002</v>
      </c>
      <c r="AV176">
        <v>39879.245589999999</v>
      </c>
      <c r="AW176">
        <v>39994.378519999998</v>
      </c>
    </row>
    <row r="177" spans="2:49" x14ac:dyDescent="0.25">
      <c r="B177" s="247" t="s">
        <v>506</v>
      </c>
      <c r="C177">
        <v>55091.732691944802</v>
      </c>
      <c r="D177">
        <v>55976.248280239903</v>
      </c>
      <c r="E177">
        <v>56874.97625</v>
      </c>
      <c r="F177">
        <v>59887.098100000003</v>
      </c>
      <c r="G177">
        <v>61030.553870000003</v>
      </c>
      <c r="H177">
        <v>61138.150430000002</v>
      </c>
      <c r="I177">
        <v>63934.25344</v>
      </c>
      <c r="J177">
        <v>65925.486430000004</v>
      </c>
      <c r="K177">
        <v>67204.407940000005</v>
      </c>
      <c r="L177">
        <v>68953.309770000007</v>
      </c>
      <c r="M177">
        <v>70815.381680000006</v>
      </c>
      <c r="N177">
        <v>71745.165859999906</v>
      </c>
      <c r="O177">
        <v>71152.812820000006</v>
      </c>
      <c r="P177">
        <v>74067.218399999998</v>
      </c>
      <c r="Q177">
        <v>75989.694829999906</v>
      </c>
      <c r="R177">
        <v>83167.93131</v>
      </c>
      <c r="S177">
        <v>98400.805439999996</v>
      </c>
      <c r="T177">
        <v>112751.353</v>
      </c>
      <c r="U177">
        <v>124888.8514</v>
      </c>
      <c r="V177">
        <v>134846.09719999999</v>
      </c>
      <c r="W177">
        <v>141667.60769999999</v>
      </c>
      <c r="X177">
        <v>171128.4149</v>
      </c>
      <c r="Y177">
        <v>194303.83350000001</v>
      </c>
      <c r="Z177">
        <v>216718.71220000001</v>
      </c>
      <c r="AA177">
        <v>238730.55850000001</v>
      </c>
      <c r="AB177">
        <v>260245.15220000001</v>
      </c>
      <c r="AC177">
        <v>281252.2009</v>
      </c>
      <c r="AD177">
        <v>304173.32860000001</v>
      </c>
      <c r="AE177">
        <v>325957.14319999999</v>
      </c>
      <c r="AF177">
        <v>348016.3272</v>
      </c>
      <c r="AG177">
        <v>369980.31069999997</v>
      </c>
      <c r="AH177">
        <v>390577.8149</v>
      </c>
      <c r="AI177">
        <v>408464.80800000002</v>
      </c>
      <c r="AJ177">
        <v>426166.22570000001</v>
      </c>
      <c r="AK177">
        <v>443907.08399999997</v>
      </c>
      <c r="AL177">
        <v>461752.08909999998</v>
      </c>
      <c r="AM177">
        <v>479711.30920000002</v>
      </c>
      <c r="AN177">
        <v>488509.32640000002</v>
      </c>
      <c r="AO177">
        <v>497502.68420000002</v>
      </c>
      <c r="AP177">
        <v>506639.2745</v>
      </c>
      <c r="AQ177">
        <v>515872.97529999999</v>
      </c>
      <c r="AR177">
        <v>525121.96860000002</v>
      </c>
      <c r="AS177">
        <v>525197.22270000004</v>
      </c>
      <c r="AT177">
        <v>525270.59629999998</v>
      </c>
      <c r="AU177">
        <v>525311.86970000004</v>
      </c>
      <c r="AV177">
        <v>525328.03379999998</v>
      </c>
      <c r="AW177">
        <v>525393.11399999994</v>
      </c>
    </row>
    <row r="178" spans="2:49" x14ac:dyDescent="0.25">
      <c r="B178" s="247" t="s">
        <v>507</v>
      </c>
      <c r="C178">
        <v>53959.065015136701</v>
      </c>
      <c r="D178">
        <v>54825.395257508797</v>
      </c>
      <c r="E178">
        <v>55837.432079999999</v>
      </c>
      <c r="F178">
        <v>63900.192479999998</v>
      </c>
      <c r="G178">
        <v>70486.923429999995</v>
      </c>
      <c r="H178">
        <v>75805.146429999906</v>
      </c>
      <c r="I178">
        <v>83103.170050000001</v>
      </c>
      <c r="J178">
        <v>89295.596470000004</v>
      </c>
      <c r="K178">
        <v>94315.791020000004</v>
      </c>
      <c r="L178">
        <v>98607.107699999906</v>
      </c>
      <c r="M178">
        <v>101188.60739999999</v>
      </c>
      <c r="N178">
        <v>101334.7645</v>
      </c>
      <c r="O178">
        <v>111175.603</v>
      </c>
      <c r="P178">
        <v>122857.18369999999</v>
      </c>
      <c r="Q178">
        <v>135371.03709999999</v>
      </c>
      <c r="R178">
        <v>149905.11869999999</v>
      </c>
      <c r="S178">
        <v>168139.361</v>
      </c>
      <c r="T178">
        <v>256860.97659999999</v>
      </c>
      <c r="U178">
        <v>328966.1299</v>
      </c>
      <c r="V178">
        <v>389762.80160000001</v>
      </c>
      <c r="W178">
        <v>435866.3481</v>
      </c>
      <c r="X178">
        <v>617107.73770000006</v>
      </c>
      <c r="Y178">
        <v>815147.50870000001</v>
      </c>
      <c r="Z178">
        <v>1015943.476</v>
      </c>
      <c r="AA178">
        <v>1218283.2</v>
      </c>
      <c r="AB178">
        <v>1421354.2930000001</v>
      </c>
      <c r="AC178">
        <v>1625401.5789999999</v>
      </c>
      <c r="AD178">
        <v>1871504.0360000001</v>
      </c>
      <c r="AE178">
        <v>2119969.2820000001</v>
      </c>
      <c r="AF178">
        <v>2372044.1579999998</v>
      </c>
      <c r="AG178">
        <v>2626621.8739999998</v>
      </c>
      <c r="AH178">
        <v>2884109.9470000002</v>
      </c>
      <c r="AI178">
        <v>3096922.8650000002</v>
      </c>
      <c r="AJ178">
        <v>3314315.5240000002</v>
      </c>
      <c r="AK178">
        <v>3538161.8859999999</v>
      </c>
      <c r="AL178">
        <v>3768278.8059999999</v>
      </c>
      <c r="AM178">
        <v>4004389.2280000001</v>
      </c>
      <c r="AN178">
        <v>4113863.7050000001</v>
      </c>
      <c r="AO178">
        <v>4226731.4800000004</v>
      </c>
      <c r="AP178">
        <v>4341291.6490000002</v>
      </c>
      <c r="AQ178">
        <v>4457673.4800000004</v>
      </c>
      <c r="AR178">
        <v>4574674.182</v>
      </c>
      <c r="AS178">
        <v>4623449.7319999998</v>
      </c>
      <c r="AT178">
        <v>4670588.3940000003</v>
      </c>
      <c r="AU178">
        <v>4716713.5820000004</v>
      </c>
      <c r="AV178">
        <v>4761867.8499999996</v>
      </c>
      <c r="AW178">
        <v>4807882.41</v>
      </c>
    </row>
    <row r="179" spans="2:49" x14ac:dyDescent="0.25">
      <c r="B179" s="247" t="s">
        <v>508</v>
      </c>
      <c r="C179">
        <v>216238.436565001</v>
      </c>
      <c r="D179">
        <v>219710.21460835601</v>
      </c>
      <c r="E179">
        <v>223237.73319999999</v>
      </c>
      <c r="F179">
        <v>247409.2126</v>
      </c>
      <c r="G179">
        <v>208061.71429999999</v>
      </c>
      <c r="H179">
        <v>138415.70790000001</v>
      </c>
      <c r="I179">
        <v>162027.4522</v>
      </c>
      <c r="J179">
        <v>130872.19259999999</v>
      </c>
      <c r="K179">
        <v>148693.15729999999</v>
      </c>
      <c r="L179">
        <v>128868.9455</v>
      </c>
      <c r="M179">
        <v>100173.6287</v>
      </c>
      <c r="N179">
        <v>78588.557780000003</v>
      </c>
      <c r="O179">
        <v>57282.2932</v>
      </c>
      <c r="P179">
        <v>54792.217830000001</v>
      </c>
      <c r="Q179">
        <v>49496.096669999999</v>
      </c>
      <c r="R179">
        <v>49122.719469999996</v>
      </c>
      <c r="S179">
        <v>48692.285230000001</v>
      </c>
      <c r="T179">
        <v>49154.61262</v>
      </c>
      <c r="U179">
        <v>50499.469149999997</v>
      </c>
      <c r="V179">
        <v>52066.042540000002</v>
      </c>
      <c r="W179">
        <v>53353.815779999997</v>
      </c>
      <c r="X179">
        <v>54605.127619999999</v>
      </c>
      <c r="Y179">
        <v>55483.768230000001</v>
      </c>
      <c r="Z179">
        <v>56407.966229999998</v>
      </c>
      <c r="AA179">
        <v>57304.857980000001</v>
      </c>
      <c r="AB179">
        <v>58159.224730000002</v>
      </c>
      <c r="AC179">
        <v>58996.498509999998</v>
      </c>
      <c r="AD179">
        <v>59742.771050000003</v>
      </c>
      <c r="AE179">
        <v>60499.000639999998</v>
      </c>
      <c r="AF179">
        <v>61285.627780000003</v>
      </c>
      <c r="AG179">
        <v>62092.86393</v>
      </c>
      <c r="AH179">
        <v>62926.69298</v>
      </c>
      <c r="AI179">
        <v>64070.734109999998</v>
      </c>
      <c r="AJ179">
        <v>65236.79434</v>
      </c>
      <c r="AK179">
        <v>66447.481190000006</v>
      </c>
      <c r="AL179">
        <v>67701.006659999999</v>
      </c>
      <c r="AM179">
        <v>68990.460529999997</v>
      </c>
      <c r="AN179">
        <v>70317.929520000005</v>
      </c>
      <c r="AO179">
        <v>71741.088459999999</v>
      </c>
      <c r="AP179">
        <v>73202.581489999997</v>
      </c>
      <c r="AQ179">
        <v>74692.653090000007</v>
      </c>
      <c r="AR179">
        <v>76195.053100000005</v>
      </c>
      <c r="AS179">
        <v>77728.937900000004</v>
      </c>
      <c r="AT179">
        <v>79278.83481</v>
      </c>
      <c r="AU179">
        <v>80843.855020000003</v>
      </c>
      <c r="AV179">
        <v>82421.682929999995</v>
      </c>
      <c r="AW179">
        <v>84030.524009999906</v>
      </c>
    </row>
    <row r="180" spans="2:49" x14ac:dyDescent="0.25">
      <c r="B180" s="247" t="s">
        <v>509</v>
      </c>
      <c r="C180">
        <v>215538.66868192199</v>
      </c>
      <c r="D180">
        <v>218999.21172556799</v>
      </c>
      <c r="E180">
        <v>222515.3149</v>
      </c>
      <c r="F180">
        <v>226790.62729999999</v>
      </c>
      <c r="G180">
        <v>223740.40650000001</v>
      </c>
      <c r="H180">
        <v>168626.5722</v>
      </c>
      <c r="I180">
        <v>119040.19439999999</v>
      </c>
      <c r="J180">
        <v>119407.171</v>
      </c>
      <c r="K180">
        <v>116673.8876</v>
      </c>
      <c r="L180">
        <v>110237.4963</v>
      </c>
      <c r="M180">
        <v>105042.6449</v>
      </c>
      <c r="N180">
        <v>101371.739</v>
      </c>
      <c r="O180">
        <v>90599.086509999906</v>
      </c>
      <c r="P180">
        <v>85270.125809999998</v>
      </c>
      <c r="Q180">
        <v>85632.846449999997</v>
      </c>
      <c r="R180">
        <v>78153.940969999996</v>
      </c>
      <c r="S180">
        <v>70087.794880000001</v>
      </c>
      <c r="T180">
        <v>62533.472070000003</v>
      </c>
      <c r="U180">
        <v>55259.579489999996</v>
      </c>
      <c r="V180">
        <v>48509.884189999997</v>
      </c>
      <c r="W180">
        <v>42408.292780000003</v>
      </c>
      <c r="X180">
        <v>36822.992550000003</v>
      </c>
      <c r="Y180">
        <v>35869.731879999999</v>
      </c>
      <c r="Z180">
        <v>35758.048260000003</v>
      </c>
      <c r="AA180">
        <v>35852.67613</v>
      </c>
      <c r="AB180">
        <v>35990.362059999999</v>
      </c>
      <c r="AC180">
        <v>36129.772060000003</v>
      </c>
      <c r="AD180">
        <v>36177.540910000003</v>
      </c>
      <c r="AE180">
        <v>36261.119639999997</v>
      </c>
      <c r="AF180">
        <v>36390.799950000001</v>
      </c>
      <c r="AG180">
        <v>36548.50748</v>
      </c>
      <c r="AH180">
        <v>36735.715969999997</v>
      </c>
      <c r="AI180">
        <v>37038.067199999998</v>
      </c>
      <c r="AJ180">
        <v>37333.982129999997</v>
      </c>
      <c r="AK180">
        <v>37651.02521</v>
      </c>
      <c r="AL180">
        <v>37997.84549</v>
      </c>
      <c r="AM180">
        <v>38365.103109999996</v>
      </c>
      <c r="AN180">
        <v>37316.051570000003</v>
      </c>
      <c r="AO180">
        <v>36028.74295</v>
      </c>
      <c r="AP180">
        <v>34723.831469999997</v>
      </c>
      <c r="AQ180">
        <v>33445.3845</v>
      </c>
      <c r="AR180">
        <v>32194.045429999998</v>
      </c>
      <c r="AS180">
        <v>31713.85989</v>
      </c>
      <c r="AT180">
        <v>31381.82213</v>
      </c>
      <c r="AU180">
        <v>31075.586749999999</v>
      </c>
      <c r="AV180">
        <v>30772.635590000002</v>
      </c>
      <c r="AW180">
        <v>30479.487659999999</v>
      </c>
    </row>
    <row r="181" spans="2:49" x14ac:dyDescent="0.25">
      <c r="B181" s="247" t="s">
        <v>510</v>
      </c>
      <c r="C181">
        <v>7946676.0051002903</v>
      </c>
      <c r="D181">
        <v>8074262.4587873695</v>
      </c>
      <c r="E181">
        <v>8203897.3540000003</v>
      </c>
      <c r="F181">
        <v>8769982.6180000007</v>
      </c>
      <c r="G181">
        <v>9001751.3200000003</v>
      </c>
      <c r="H181">
        <v>8949860.7939999998</v>
      </c>
      <c r="I181">
        <v>9573567.4580000006</v>
      </c>
      <c r="J181">
        <v>9862568.9020000007</v>
      </c>
      <c r="K181">
        <v>9846259.2860000003</v>
      </c>
      <c r="L181">
        <v>10050142.789999999</v>
      </c>
      <c r="M181">
        <v>10532278.279999999</v>
      </c>
      <c r="N181">
        <v>11262996.039999999</v>
      </c>
      <c r="O181">
        <v>11431485.66</v>
      </c>
      <c r="P181">
        <v>11159622.199999999</v>
      </c>
      <c r="Q181">
        <v>10369144.24</v>
      </c>
      <c r="R181">
        <v>9717396.3149999995</v>
      </c>
      <c r="S181">
        <v>9240958.6569999997</v>
      </c>
      <c r="T181">
        <v>9005137.8550000004</v>
      </c>
      <c r="U181">
        <v>8744521.99599999</v>
      </c>
      <c r="V181">
        <v>8497841.74599999</v>
      </c>
      <c r="W181">
        <v>8374652.2869999995</v>
      </c>
      <c r="X181">
        <v>8272524.4299999997</v>
      </c>
      <c r="Y181">
        <v>8228923.4460000005</v>
      </c>
      <c r="Z181">
        <v>8220763.477</v>
      </c>
      <c r="AA181">
        <v>8202285.9560000002</v>
      </c>
      <c r="AB181">
        <v>8163204.2680000002</v>
      </c>
      <c r="AC181">
        <v>8108813.9840000002</v>
      </c>
      <c r="AD181">
        <v>8054747.2539999997</v>
      </c>
      <c r="AE181">
        <v>7987206.9560000002</v>
      </c>
      <c r="AF181">
        <v>7907926.017</v>
      </c>
      <c r="AG181">
        <v>7817110.8870000001</v>
      </c>
      <c r="AH181">
        <v>7718323.1600000001</v>
      </c>
      <c r="AI181">
        <v>7655735.3059999999</v>
      </c>
      <c r="AJ181">
        <v>7588575.5619999999</v>
      </c>
      <c r="AK181">
        <v>7517315.2199999997</v>
      </c>
      <c r="AL181">
        <v>7441331.4079999998</v>
      </c>
      <c r="AM181">
        <v>7361790.8940000003</v>
      </c>
      <c r="AN181">
        <v>7208151.7019999996</v>
      </c>
      <c r="AO181">
        <v>7045217.3279999997</v>
      </c>
      <c r="AP181">
        <v>6883601.8959999997</v>
      </c>
      <c r="AQ181">
        <v>6724776.3720000004</v>
      </c>
      <c r="AR181">
        <v>6568975.0259999996</v>
      </c>
      <c r="AS181">
        <v>6410668.5209999997</v>
      </c>
      <c r="AT181">
        <v>6254575.523</v>
      </c>
      <c r="AU181">
        <v>6101829.4560000002</v>
      </c>
      <c r="AV181">
        <v>5953210.7640000004</v>
      </c>
      <c r="AW181">
        <v>5807645.0010000002</v>
      </c>
    </row>
    <row r="182" spans="2:49" x14ac:dyDescent="0.25">
      <c r="B182" s="247" t="s">
        <v>511</v>
      </c>
      <c r="C182">
        <v>4498800.2848123703</v>
      </c>
      <c r="D182">
        <v>4571029.97856321</v>
      </c>
      <c r="E182">
        <v>4644419.3430000003</v>
      </c>
      <c r="F182">
        <v>4774912.6050000004</v>
      </c>
      <c r="G182">
        <v>4781242.9469999997</v>
      </c>
      <c r="H182">
        <v>4995505.6169999996</v>
      </c>
      <c r="I182">
        <v>5109509.0630000001</v>
      </c>
      <c r="J182">
        <v>5095726.6560000004</v>
      </c>
      <c r="K182">
        <v>5026673.4210000001</v>
      </c>
      <c r="L182">
        <v>5081723.0619999999</v>
      </c>
      <c r="M182">
        <v>5192637.182</v>
      </c>
      <c r="N182">
        <v>5415530.9100000001</v>
      </c>
      <c r="O182">
        <v>5388888.034</v>
      </c>
      <c r="P182">
        <v>5149105.1009999998</v>
      </c>
      <c r="Q182">
        <v>4709822.0240000002</v>
      </c>
      <c r="R182">
        <v>4378028.5080000004</v>
      </c>
      <c r="S182">
        <v>4114593.3390000002</v>
      </c>
      <c r="T182">
        <v>4017394.0980000002</v>
      </c>
      <c r="U182">
        <v>3919894.3489999999</v>
      </c>
      <c r="V182">
        <v>3826064.2990000001</v>
      </c>
      <c r="W182">
        <v>3720879.4380000001</v>
      </c>
      <c r="X182">
        <v>3622185.105</v>
      </c>
      <c r="Y182">
        <v>3555542.0630000001</v>
      </c>
      <c r="Z182">
        <v>3502400.4180000001</v>
      </c>
      <c r="AA182">
        <v>3450164.8259999999</v>
      </c>
      <c r="AB182">
        <v>3394256.8220000002</v>
      </c>
      <c r="AC182">
        <v>3336834.2</v>
      </c>
      <c r="AD182">
        <v>3283876.4569999999</v>
      </c>
      <c r="AE182">
        <v>3228499.0120000001</v>
      </c>
      <c r="AF182">
        <v>3171152.5440000002</v>
      </c>
      <c r="AG182">
        <v>3111717.537</v>
      </c>
      <c r="AH182">
        <v>3051443.9959999998</v>
      </c>
      <c r="AI182">
        <v>3007474.7540000002</v>
      </c>
      <c r="AJ182">
        <v>2963613.9840000002</v>
      </c>
      <c r="AK182">
        <v>2919851.3020000001</v>
      </c>
      <c r="AL182">
        <v>2875816.22</v>
      </c>
      <c r="AM182">
        <v>2831840.8130000001</v>
      </c>
      <c r="AN182">
        <v>2775960.1349999998</v>
      </c>
      <c r="AO182">
        <v>2719528.091</v>
      </c>
      <c r="AP182">
        <v>2664016.1529999999</v>
      </c>
      <c r="AQ182">
        <v>2609506.233</v>
      </c>
      <c r="AR182">
        <v>2555990.3259999999</v>
      </c>
      <c r="AS182">
        <v>2501132.2850000001</v>
      </c>
      <c r="AT182">
        <v>2446912.9780000001</v>
      </c>
      <c r="AU182">
        <v>2393779.3459999999</v>
      </c>
      <c r="AV182">
        <v>2342120.7230000002</v>
      </c>
      <c r="AW182">
        <v>2291385.6800000002</v>
      </c>
    </row>
    <row r="183" spans="2:49" x14ac:dyDescent="0.25">
      <c r="B183" t="s">
        <v>512</v>
      </c>
      <c r="C183">
        <v>0.96864644472622397</v>
      </c>
      <c r="D183">
        <v>0.984198376713873</v>
      </c>
      <c r="E183">
        <v>1</v>
      </c>
      <c r="F183">
        <v>0.97489454109999996</v>
      </c>
      <c r="G183">
        <v>0.92505519950000004</v>
      </c>
      <c r="H183">
        <v>0.87816225940000003</v>
      </c>
      <c r="I183">
        <v>0.84637648340000005</v>
      </c>
      <c r="J183">
        <v>0.80614293049999997</v>
      </c>
      <c r="K183">
        <v>0.76148268190000001</v>
      </c>
      <c r="L183">
        <v>0.72571905439999995</v>
      </c>
      <c r="M183">
        <v>0.69953439969999998</v>
      </c>
      <c r="N183">
        <v>0.68213533920000002</v>
      </c>
      <c r="O183">
        <v>0.668710464</v>
      </c>
      <c r="P183">
        <v>0.65305955049999997</v>
      </c>
      <c r="Q183">
        <v>0.63264220280000005</v>
      </c>
      <c r="R183">
        <v>0.62178862459999995</v>
      </c>
      <c r="S183">
        <v>0.60981766699999995</v>
      </c>
      <c r="T183">
        <v>0.60381420919999995</v>
      </c>
      <c r="U183">
        <v>0.59839885920000002</v>
      </c>
      <c r="V183">
        <v>0.59357330060000002</v>
      </c>
      <c r="W183">
        <v>0.58368819689999996</v>
      </c>
      <c r="X183">
        <v>0.57240637000000005</v>
      </c>
      <c r="Y183">
        <v>0.56133957379999999</v>
      </c>
      <c r="Z183">
        <v>0.55112099469999998</v>
      </c>
      <c r="AA183">
        <v>0.54151657040000001</v>
      </c>
      <c r="AB183">
        <v>0.53208659410000003</v>
      </c>
      <c r="AC183">
        <v>0.52293419990000001</v>
      </c>
      <c r="AD183">
        <v>0.51431747630000002</v>
      </c>
      <c r="AE183">
        <v>0.50588207019999998</v>
      </c>
      <c r="AF183">
        <v>0.49776417039999998</v>
      </c>
      <c r="AG183">
        <v>0.48984176800000001</v>
      </c>
      <c r="AH183">
        <v>0.48216695929999998</v>
      </c>
      <c r="AI183">
        <v>0.47781927530000001</v>
      </c>
      <c r="AJ183">
        <v>0.47377673320000002</v>
      </c>
      <c r="AK183">
        <v>0.47007067250000001</v>
      </c>
      <c r="AL183">
        <v>0.46660462809999997</v>
      </c>
      <c r="AM183">
        <v>0.46336468800000002</v>
      </c>
      <c r="AN183">
        <v>0.46021056599999999</v>
      </c>
      <c r="AO183">
        <v>0.45738573970000002</v>
      </c>
      <c r="AP183">
        <v>0.4547436607</v>
      </c>
      <c r="AQ183">
        <v>0.45224475780000001</v>
      </c>
      <c r="AR183">
        <v>0.44976911759999999</v>
      </c>
      <c r="AS183">
        <v>0.4471902089</v>
      </c>
      <c r="AT183">
        <v>0.4446249874</v>
      </c>
      <c r="AU183">
        <v>0.44209137599999998</v>
      </c>
      <c r="AV183">
        <v>0.43959811669999999</v>
      </c>
      <c r="AW183">
        <v>0.43732163480000003</v>
      </c>
    </row>
    <row r="184" spans="2:49" x14ac:dyDescent="0.25">
      <c r="B184" t="s">
        <v>513</v>
      </c>
      <c r="C184">
        <v>8232235.5397947598</v>
      </c>
      <c r="D184">
        <v>8364406.7441781899</v>
      </c>
      <c r="E184">
        <v>8498700</v>
      </c>
      <c r="F184">
        <v>8434004.9240000006</v>
      </c>
      <c r="G184">
        <v>8358569.2319999998</v>
      </c>
      <c r="H184">
        <v>7823017.0329999998</v>
      </c>
      <c r="I184">
        <v>7764726.7640000004</v>
      </c>
      <c r="J184">
        <v>7758040.6780000003</v>
      </c>
      <c r="K184">
        <v>7651573.3710000003</v>
      </c>
      <c r="L184">
        <v>7452079.0020000003</v>
      </c>
      <c r="M184">
        <v>7253289.4910000004</v>
      </c>
      <c r="N184">
        <v>6992592.6169999996</v>
      </c>
      <c r="O184">
        <v>7424223.165</v>
      </c>
      <c r="P184">
        <v>8077142.5939999996</v>
      </c>
      <c r="Q184">
        <v>8826486.8399999999</v>
      </c>
      <c r="R184">
        <v>9423711.3870000001</v>
      </c>
      <c r="S184">
        <v>10059999.65</v>
      </c>
      <c r="T184">
        <v>7836190.4589999998</v>
      </c>
      <c r="U184">
        <v>5475136.5369999995</v>
      </c>
      <c r="V184">
        <v>3226473.5630000001</v>
      </c>
      <c r="W184">
        <v>3127961.5410000002</v>
      </c>
      <c r="X184">
        <v>3199065.66</v>
      </c>
      <c r="Y184">
        <v>3218254.2710000002</v>
      </c>
      <c r="Z184">
        <v>3231773.605</v>
      </c>
      <c r="AA184">
        <v>3243127.889</v>
      </c>
      <c r="AB184">
        <v>3248430.1830000002</v>
      </c>
      <c r="AC184">
        <v>3251692.1779999998</v>
      </c>
      <c r="AD184">
        <v>3238575.84</v>
      </c>
      <c r="AE184">
        <v>3223614.6009999998</v>
      </c>
      <c r="AF184">
        <v>3209414.3450000002</v>
      </c>
      <c r="AG184">
        <v>3195360.523</v>
      </c>
      <c r="AH184">
        <v>3181923.429</v>
      </c>
      <c r="AI184">
        <v>3187898.3080000002</v>
      </c>
      <c r="AJ184">
        <v>3193910.7889999999</v>
      </c>
      <c r="AK184">
        <v>3200103.344</v>
      </c>
      <c r="AL184">
        <v>3206180.6140000001</v>
      </c>
      <c r="AM184">
        <v>3212062.9989999998</v>
      </c>
      <c r="AN184">
        <v>3211325.727</v>
      </c>
      <c r="AO184">
        <v>3209210.7609999999</v>
      </c>
      <c r="AP184">
        <v>3206078.9360000002</v>
      </c>
      <c r="AQ184">
        <v>3202250.8790000002</v>
      </c>
      <c r="AR184">
        <v>3197414.1970000002</v>
      </c>
      <c r="AS184">
        <v>3195589.7760000001</v>
      </c>
      <c r="AT184">
        <v>3193067.5359999998</v>
      </c>
      <c r="AU184">
        <v>3189200.8480000002</v>
      </c>
      <c r="AV184">
        <v>3183704.0860000001</v>
      </c>
      <c r="AW184">
        <v>3178359.4539999999</v>
      </c>
    </row>
    <row r="185" spans="2:49" x14ac:dyDescent="0.25">
      <c r="B185" t="s">
        <v>514</v>
      </c>
      <c r="C185">
        <v>463787.91773491597</v>
      </c>
      <c r="D185">
        <v>471234.182770602</v>
      </c>
      <c r="E185">
        <v>478800</v>
      </c>
      <c r="F185">
        <v>475070.94270000001</v>
      </c>
      <c r="G185">
        <v>456220.85930000001</v>
      </c>
      <c r="H185">
        <v>429239.56829999998</v>
      </c>
      <c r="I185">
        <v>428541.0563</v>
      </c>
      <c r="J185">
        <v>439774.12520000001</v>
      </c>
      <c r="K185">
        <v>438001.9939</v>
      </c>
      <c r="L185">
        <v>442923.64909999998</v>
      </c>
      <c r="M185">
        <v>455280.67560000002</v>
      </c>
      <c r="N185">
        <v>471722.26919999998</v>
      </c>
      <c r="O185">
        <v>439846.69620000001</v>
      </c>
      <c r="P185">
        <v>404621.73790000001</v>
      </c>
      <c r="Q185">
        <v>358711.46169999999</v>
      </c>
      <c r="R185">
        <v>317710.99190000002</v>
      </c>
      <c r="S185">
        <v>281941.1459</v>
      </c>
      <c r="T185">
        <v>262218.77490000002</v>
      </c>
      <c r="U185">
        <v>243671.55239999999</v>
      </c>
      <c r="V185">
        <v>225644.1672</v>
      </c>
      <c r="W185">
        <v>230416.80669999999</v>
      </c>
      <c r="X185">
        <v>235432.12909999999</v>
      </c>
      <c r="Y185">
        <v>232199.14600000001</v>
      </c>
      <c r="Z185">
        <v>230266.48370000001</v>
      </c>
      <c r="AA185">
        <v>228671.14660000001</v>
      </c>
      <c r="AB185">
        <v>227269.56589999999</v>
      </c>
      <c r="AC185">
        <v>225988.56469999999</v>
      </c>
      <c r="AD185">
        <v>224399.43710000001</v>
      </c>
      <c r="AE185">
        <v>222865.42420000001</v>
      </c>
      <c r="AF185">
        <v>222097.42480000001</v>
      </c>
      <c r="AG185">
        <v>220893.84080000001</v>
      </c>
      <c r="AH185">
        <v>219764.88649999999</v>
      </c>
      <c r="AI185">
        <v>218735.5288</v>
      </c>
      <c r="AJ185">
        <v>217777.28289999999</v>
      </c>
      <c r="AK185">
        <v>216924.22630000001</v>
      </c>
      <c r="AL185">
        <v>216169.0349</v>
      </c>
      <c r="AM185">
        <v>215470.31460000001</v>
      </c>
      <c r="AN185">
        <v>213849.43369999999</v>
      </c>
      <c r="AO185">
        <v>212160.69709999999</v>
      </c>
      <c r="AP185">
        <v>210454.628</v>
      </c>
      <c r="AQ185">
        <v>208741.16390000001</v>
      </c>
      <c r="AR185">
        <v>206985.10509999999</v>
      </c>
      <c r="AS185">
        <v>205557.92240000001</v>
      </c>
      <c r="AT185">
        <v>204119.9044</v>
      </c>
      <c r="AU185">
        <v>202670.11480000001</v>
      </c>
      <c r="AV185">
        <v>201231.13399999999</v>
      </c>
      <c r="AW185">
        <v>199852.12549999999</v>
      </c>
    </row>
    <row r="186" spans="2:49" x14ac:dyDescent="0.25">
      <c r="B186" t="s">
        <v>515</v>
      </c>
      <c r="C186">
        <v>247860837.32111701</v>
      </c>
      <c r="D186">
        <v>251840323.237167</v>
      </c>
      <c r="E186">
        <v>255967789.19999999</v>
      </c>
      <c r="F186">
        <v>257188768.30000001</v>
      </c>
      <c r="G186">
        <v>242226772.5</v>
      </c>
      <c r="H186">
        <v>225516041.30000001</v>
      </c>
      <c r="I186">
        <v>221455124.59999999</v>
      </c>
      <c r="J186">
        <v>214493453.80000001</v>
      </c>
      <c r="K186">
        <v>204749769.30000001</v>
      </c>
      <c r="L186">
        <v>198613254.19999999</v>
      </c>
      <c r="M186">
        <v>196959915.69999999</v>
      </c>
      <c r="N186">
        <v>197128889.80000001</v>
      </c>
      <c r="O186">
        <v>187310296.30000001</v>
      </c>
      <c r="P186">
        <v>179234470.19999999</v>
      </c>
      <c r="Q186">
        <v>168850369.30000001</v>
      </c>
      <c r="R186">
        <v>161570839.40000001</v>
      </c>
      <c r="S186">
        <v>155756441.59999999</v>
      </c>
      <c r="T186">
        <v>154507874.30000001</v>
      </c>
      <c r="U186">
        <v>153293512.59999999</v>
      </c>
      <c r="V186">
        <v>152423318.19999999</v>
      </c>
      <c r="W186">
        <v>152208550.5</v>
      </c>
      <c r="X186">
        <v>151539112</v>
      </c>
      <c r="Y186">
        <v>151696476.40000001</v>
      </c>
      <c r="Z186">
        <v>152480487</v>
      </c>
      <c r="AA186">
        <v>153455408.19999999</v>
      </c>
      <c r="AB186">
        <v>154500414.09999999</v>
      </c>
      <c r="AC186">
        <v>155600287.90000001</v>
      </c>
      <c r="AD186">
        <v>155889503.69999999</v>
      </c>
      <c r="AE186">
        <v>156262640.69999999</v>
      </c>
      <c r="AF186">
        <v>156451205.69999999</v>
      </c>
      <c r="AG186">
        <v>156923116.09999999</v>
      </c>
      <c r="AH186">
        <v>157461731.80000001</v>
      </c>
      <c r="AI186">
        <v>158469238.40000001</v>
      </c>
      <c r="AJ186">
        <v>159521447.30000001</v>
      </c>
      <c r="AK186">
        <v>160670496.90000001</v>
      </c>
      <c r="AL186">
        <v>161925400.5</v>
      </c>
      <c r="AM186">
        <v>163229921.09999999</v>
      </c>
      <c r="AN186">
        <v>164097871.59999999</v>
      </c>
      <c r="AO186">
        <v>164879561.69999999</v>
      </c>
      <c r="AP186">
        <v>165630209.5</v>
      </c>
      <c r="AQ186">
        <v>166375241.40000001</v>
      </c>
      <c r="AR186">
        <v>167074378.90000001</v>
      </c>
      <c r="AS186">
        <v>168233774.80000001</v>
      </c>
      <c r="AT186">
        <v>169421410.40000001</v>
      </c>
      <c r="AU186">
        <v>170602021.19999999</v>
      </c>
      <c r="AV186">
        <v>171778099</v>
      </c>
      <c r="AW186">
        <v>173017056.30000001</v>
      </c>
    </row>
    <row r="187" spans="2:49" x14ac:dyDescent="0.25">
      <c r="B187" t="s">
        <v>516</v>
      </c>
      <c r="C187">
        <v>41023493.601484403</v>
      </c>
      <c r="D187">
        <v>41682139.060681202</v>
      </c>
      <c r="E187">
        <v>42351359.289999999</v>
      </c>
      <c r="F187">
        <v>41447713.189999998</v>
      </c>
      <c r="G187">
        <v>36452594.880000003</v>
      </c>
      <c r="H187">
        <v>31981700.120000001</v>
      </c>
      <c r="I187">
        <v>30477210.27</v>
      </c>
      <c r="J187">
        <v>28937980.75</v>
      </c>
      <c r="K187">
        <v>27440505.010000002</v>
      </c>
      <c r="L187">
        <v>27336402.489999998</v>
      </c>
      <c r="M187">
        <v>26732028.02</v>
      </c>
      <c r="N187">
        <v>25973371.390000001</v>
      </c>
      <c r="O187">
        <v>20667451.539999999</v>
      </c>
      <c r="P187">
        <v>17222439.18</v>
      </c>
      <c r="Q187">
        <v>14571485.82</v>
      </c>
      <c r="R187">
        <v>12225236.57</v>
      </c>
      <c r="S187">
        <v>10092433.18</v>
      </c>
      <c r="T187">
        <v>9302754.9240000006</v>
      </c>
      <c r="U187">
        <v>8699746.3680000007</v>
      </c>
      <c r="V187">
        <v>8138940.1890000002</v>
      </c>
      <c r="W187">
        <v>8048659.2379999999</v>
      </c>
      <c r="X187">
        <v>7963758.9800000004</v>
      </c>
      <c r="Y187">
        <v>8029898.4230000004</v>
      </c>
      <c r="Z187">
        <v>8133645.6430000002</v>
      </c>
      <c r="AA187">
        <v>8245578.9000000004</v>
      </c>
      <c r="AB187">
        <v>8356892.2479999997</v>
      </c>
      <c r="AC187">
        <v>8470824.9230000004</v>
      </c>
      <c r="AD187">
        <v>8542754.6710000001</v>
      </c>
      <c r="AE187">
        <v>8616372.0759999994</v>
      </c>
      <c r="AF187">
        <v>8697299.0439999998</v>
      </c>
      <c r="AG187">
        <v>8783951.7219999898</v>
      </c>
      <c r="AH187">
        <v>8875024.0859999899</v>
      </c>
      <c r="AI187">
        <v>8977229.1060000006</v>
      </c>
      <c r="AJ187">
        <v>9083740.0470000003</v>
      </c>
      <c r="AK187">
        <v>9196932.0120000001</v>
      </c>
      <c r="AL187">
        <v>9316058.6510000005</v>
      </c>
      <c r="AM187">
        <v>9439351.9639999997</v>
      </c>
      <c r="AN187">
        <v>9469859.3699999899</v>
      </c>
      <c r="AO187">
        <v>9481280.6300000008</v>
      </c>
      <c r="AP187">
        <v>9483504.7709999997</v>
      </c>
      <c r="AQ187">
        <v>9479240.5179999899</v>
      </c>
      <c r="AR187">
        <v>9466294.057</v>
      </c>
      <c r="AS187">
        <v>9511711.5960000008</v>
      </c>
      <c r="AT187">
        <v>9565751.7630000003</v>
      </c>
      <c r="AU187">
        <v>9619459.0739999898</v>
      </c>
      <c r="AV187">
        <v>9671920.7329999898</v>
      </c>
      <c r="AW187">
        <v>9726797.8829999994</v>
      </c>
    </row>
    <row r="188" spans="2:49" x14ac:dyDescent="0.25">
      <c r="B188" t="s">
        <v>517</v>
      </c>
      <c r="C188">
        <v>156021257.172526</v>
      </c>
      <c r="D188">
        <v>158526228.92293701</v>
      </c>
      <c r="E188">
        <v>161155375.09999999</v>
      </c>
      <c r="F188">
        <v>162819265.09999999</v>
      </c>
      <c r="G188">
        <v>154594860.5</v>
      </c>
      <c r="H188">
        <v>145992283.59999999</v>
      </c>
      <c r="I188">
        <v>142682833.90000001</v>
      </c>
      <c r="J188">
        <v>137486217.5</v>
      </c>
      <c r="K188">
        <v>131294752.7</v>
      </c>
      <c r="L188">
        <v>126440662</v>
      </c>
      <c r="M188">
        <v>125644655</v>
      </c>
      <c r="N188">
        <v>126465204.2</v>
      </c>
      <c r="O188">
        <v>121378630.3</v>
      </c>
      <c r="P188">
        <v>116294085.7</v>
      </c>
      <c r="Q188">
        <v>109442565.90000001</v>
      </c>
      <c r="R188">
        <v>105065360.8</v>
      </c>
      <c r="S188">
        <v>101286481.3</v>
      </c>
      <c r="T188">
        <v>103328312</v>
      </c>
      <c r="U188">
        <v>105453315.90000001</v>
      </c>
      <c r="V188">
        <v>107737815.7</v>
      </c>
      <c r="W188">
        <v>108104878.09999999</v>
      </c>
      <c r="X188">
        <v>107710959.59999999</v>
      </c>
      <c r="Y188">
        <v>107735347.8</v>
      </c>
      <c r="Z188">
        <v>108152671.3</v>
      </c>
      <c r="AA188">
        <v>108723551.5</v>
      </c>
      <c r="AB188">
        <v>109389149.5</v>
      </c>
      <c r="AC188">
        <v>110113377.8</v>
      </c>
      <c r="AD188">
        <v>110186538.09999999</v>
      </c>
      <c r="AE188">
        <v>110342027.2</v>
      </c>
      <c r="AF188">
        <v>110298898.59999999</v>
      </c>
      <c r="AG188">
        <v>110540132.90000001</v>
      </c>
      <c r="AH188">
        <v>110835656.7</v>
      </c>
      <c r="AI188">
        <v>111439670.59999999</v>
      </c>
      <c r="AJ188">
        <v>112074805.40000001</v>
      </c>
      <c r="AK188">
        <v>112780434.09999999</v>
      </c>
      <c r="AL188">
        <v>113572518.09999999</v>
      </c>
      <c r="AM188">
        <v>114398426.59999999</v>
      </c>
      <c r="AN188">
        <v>115214611.7</v>
      </c>
      <c r="AO188">
        <v>115981284</v>
      </c>
      <c r="AP188">
        <v>116729368.7</v>
      </c>
      <c r="AQ188">
        <v>117477901.09999999</v>
      </c>
      <c r="AR188">
        <v>118197170.40000001</v>
      </c>
      <c r="AS188">
        <v>119367261.3</v>
      </c>
      <c r="AT188">
        <v>120557278.3</v>
      </c>
      <c r="AU188">
        <v>121743027.59999999</v>
      </c>
      <c r="AV188">
        <v>122925451.3</v>
      </c>
      <c r="AW188">
        <v>124156996.3</v>
      </c>
    </row>
    <row r="189" spans="2:49" x14ac:dyDescent="0.25">
      <c r="B189" t="s">
        <v>518</v>
      </c>
      <c r="C189">
        <v>50816086.547106199</v>
      </c>
      <c r="D189">
        <v>51631955.253548898</v>
      </c>
      <c r="E189">
        <v>52461054.799999997</v>
      </c>
      <c r="F189">
        <v>52921790.049999997</v>
      </c>
      <c r="G189">
        <v>51179317.140000001</v>
      </c>
      <c r="H189">
        <v>47542057.600000001</v>
      </c>
      <c r="I189">
        <v>48295080.409999996</v>
      </c>
      <c r="J189">
        <v>48069255.560000002</v>
      </c>
      <c r="K189">
        <v>46014511.600000001</v>
      </c>
      <c r="L189">
        <v>44836189.689999998</v>
      </c>
      <c r="M189">
        <v>44583232.659999996</v>
      </c>
      <c r="N189">
        <v>44690314.18</v>
      </c>
      <c r="O189">
        <v>45264214.469999999</v>
      </c>
      <c r="P189">
        <v>45717945.299999997</v>
      </c>
      <c r="Q189">
        <v>44836317.590000004</v>
      </c>
      <c r="R189">
        <v>44280241.969999999</v>
      </c>
      <c r="S189">
        <v>44377527.18</v>
      </c>
      <c r="T189">
        <v>41876807.380000003</v>
      </c>
      <c r="U189">
        <v>39140450.329999998</v>
      </c>
      <c r="V189">
        <v>36546562.280000001</v>
      </c>
      <c r="W189">
        <v>36055013.189999998</v>
      </c>
      <c r="X189">
        <v>35864393.43</v>
      </c>
      <c r="Y189">
        <v>35931230.090000004</v>
      </c>
      <c r="Z189">
        <v>36194170.020000003</v>
      </c>
      <c r="AA189">
        <v>36486277.799999997</v>
      </c>
      <c r="AB189">
        <v>36754372.390000001</v>
      </c>
      <c r="AC189">
        <v>37016085.100000001</v>
      </c>
      <c r="AD189">
        <v>37160210.920000002</v>
      </c>
      <c r="AE189">
        <v>37304241.340000004</v>
      </c>
      <c r="AF189">
        <v>37455008.060000002</v>
      </c>
      <c r="AG189">
        <v>37599031.450000003</v>
      </c>
      <c r="AH189">
        <v>37751051.030000001</v>
      </c>
      <c r="AI189">
        <v>38052338.609999999</v>
      </c>
      <c r="AJ189">
        <v>38362901.869999997</v>
      </c>
      <c r="AK189">
        <v>38693130.770000003</v>
      </c>
      <c r="AL189">
        <v>39036823.799999997</v>
      </c>
      <c r="AM189">
        <v>39392142.490000002</v>
      </c>
      <c r="AN189">
        <v>39413400.609999999</v>
      </c>
      <c r="AO189">
        <v>39416997.07</v>
      </c>
      <c r="AP189">
        <v>39417336</v>
      </c>
      <c r="AQ189">
        <v>39418099.710000001</v>
      </c>
      <c r="AR189">
        <v>39410914.439999998</v>
      </c>
      <c r="AS189">
        <v>39354801.890000001</v>
      </c>
      <c r="AT189">
        <v>39298380.340000004</v>
      </c>
      <c r="AU189">
        <v>39239534.509999998</v>
      </c>
      <c r="AV189">
        <v>39180726.979999997</v>
      </c>
      <c r="AW189">
        <v>39133262.130000003</v>
      </c>
    </row>
    <row r="190" spans="2:49" x14ac:dyDescent="0.25">
      <c r="B190" t="s">
        <v>519</v>
      </c>
      <c r="C190">
        <v>392773953.478827</v>
      </c>
      <c r="D190">
        <v>399080066.34826499</v>
      </c>
      <c r="E190">
        <v>405571514</v>
      </c>
      <c r="F190">
        <v>404096437.69999999</v>
      </c>
      <c r="G190">
        <v>385131789.60000002</v>
      </c>
      <c r="H190">
        <v>367470008.69999999</v>
      </c>
      <c r="I190">
        <v>360467415.5</v>
      </c>
      <c r="J190">
        <v>350102174.60000002</v>
      </c>
      <c r="K190">
        <v>336369809.80000001</v>
      </c>
      <c r="L190">
        <v>326966718.30000001</v>
      </c>
      <c r="M190">
        <v>322478693.80000001</v>
      </c>
      <c r="N190">
        <v>320356823.10000002</v>
      </c>
      <c r="O190">
        <v>309514102.10000002</v>
      </c>
      <c r="P190">
        <v>300175814.19999999</v>
      </c>
      <c r="Q190">
        <v>287914426.30000001</v>
      </c>
      <c r="R190">
        <v>279534959.60000002</v>
      </c>
      <c r="S190">
        <v>271479066.30000001</v>
      </c>
      <c r="T190">
        <v>267353871.90000001</v>
      </c>
      <c r="U190">
        <v>263020166</v>
      </c>
      <c r="V190">
        <v>258760625.90000001</v>
      </c>
      <c r="W190">
        <v>255374706</v>
      </c>
      <c r="X190">
        <v>251535904.30000001</v>
      </c>
      <c r="Y190">
        <v>249210675.90000001</v>
      </c>
      <c r="Z190">
        <v>247686538.5</v>
      </c>
      <c r="AA190">
        <v>246485728.19999999</v>
      </c>
      <c r="AB190">
        <v>245410412.90000001</v>
      </c>
      <c r="AC190">
        <v>244436826</v>
      </c>
      <c r="AD190">
        <v>242720395.90000001</v>
      </c>
      <c r="AE190">
        <v>241007103.69999999</v>
      </c>
      <c r="AF190">
        <v>239102987.40000001</v>
      </c>
      <c r="AG190">
        <v>237495531.80000001</v>
      </c>
      <c r="AH190">
        <v>235903261.40000001</v>
      </c>
      <c r="AI190">
        <v>234948110.09999999</v>
      </c>
      <c r="AJ190">
        <v>234097847.90000001</v>
      </c>
      <c r="AK190">
        <v>233392314</v>
      </c>
      <c r="AL190">
        <v>232834501.90000001</v>
      </c>
      <c r="AM190">
        <v>232366890.40000001</v>
      </c>
      <c r="AN190">
        <v>231411791.90000001</v>
      </c>
      <c r="AO190">
        <v>230383338.90000001</v>
      </c>
      <c r="AP190">
        <v>229341428.40000001</v>
      </c>
      <c r="AQ190">
        <v>228313714.80000001</v>
      </c>
      <c r="AR190">
        <v>227261139.40000001</v>
      </c>
      <c r="AS190">
        <v>226676480.40000001</v>
      </c>
      <c r="AT190">
        <v>226143560.69999999</v>
      </c>
      <c r="AU190">
        <v>225631144.69999999</v>
      </c>
      <c r="AV190">
        <v>225147555.30000001</v>
      </c>
      <c r="AW190">
        <v>224764738.5</v>
      </c>
    </row>
    <row r="191" spans="2:49" x14ac:dyDescent="0.25">
      <c r="B191" t="s">
        <v>520</v>
      </c>
      <c r="C191">
        <v>42122345.501310699</v>
      </c>
      <c r="D191">
        <v>42798633.383193001</v>
      </c>
      <c r="E191">
        <v>43485779.289999999</v>
      </c>
      <c r="F191">
        <v>42554610.590000004</v>
      </c>
      <c r="G191">
        <v>37530927.880000003</v>
      </c>
      <c r="H191">
        <v>33031989.710000001</v>
      </c>
      <c r="I191">
        <v>31503964.469999999</v>
      </c>
      <c r="J191">
        <v>29941963.59</v>
      </c>
      <c r="K191">
        <v>28420302.07</v>
      </c>
      <c r="L191">
        <v>28290244.48</v>
      </c>
      <c r="M191">
        <v>27660907.710000001</v>
      </c>
      <c r="N191">
        <v>26880782.870000001</v>
      </c>
      <c r="O191">
        <v>21559457.809999999</v>
      </c>
      <c r="P191">
        <v>18101081.690000001</v>
      </c>
      <c r="Q191">
        <v>15435194.1</v>
      </c>
      <c r="R191">
        <v>13066595.130000001</v>
      </c>
      <c r="S191">
        <v>10909056.130000001</v>
      </c>
      <c r="T191">
        <v>10090725.460000001</v>
      </c>
      <c r="U191">
        <v>9458436.2009999994</v>
      </c>
      <c r="V191">
        <v>8866898.00699999</v>
      </c>
      <c r="W191">
        <v>8747566.4649999999</v>
      </c>
      <c r="X191">
        <v>8634340.3859999999</v>
      </c>
      <c r="Y191">
        <v>8675023.7789999899</v>
      </c>
      <c r="Z191">
        <v>8756024.8039999995</v>
      </c>
      <c r="AA191">
        <v>8847338.6640000008</v>
      </c>
      <c r="AB191">
        <v>8939880.47299999</v>
      </c>
      <c r="AC191">
        <v>9036594.1669999994</v>
      </c>
      <c r="AD191">
        <v>9092621.4450000003</v>
      </c>
      <c r="AE191">
        <v>9151411.1119999997</v>
      </c>
      <c r="AF191">
        <v>9218399.2410000004</v>
      </c>
      <c r="AG191">
        <v>9291866.8809999898</v>
      </c>
      <c r="AH191">
        <v>9370404.7359999996</v>
      </c>
      <c r="AI191">
        <v>9460612.3959999997</v>
      </c>
      <c r="AJ191">
        <v>9555587.1380000003</v>
      </c>
      <c r="AK191">
        <v>9657645.3269999996</v>
      </c>
      <c r="AL191">
        <v>9765984.88199999</v>
      </c>
      <c r="AM191">
        <v>9878791.7410000004</v>
      </c>
      <c r="AN191">
        <v>9899024.7410000004</v>
      </c>
      <c r="AO191">
        <v>9900233.6459999997</v>
      </c>
      <c r="AP191">
        <v>9892240.8149999995</v>
      </c>
      <c r="AQ191">
        <v>9877743.5130000003</v>
      </c>
      <c r="AR191">
        <v>9854547.1400000006</v>
      </c>
      <c r="AS191">
        <v>9889715.0040000007</v>
      </c>
      <c r="AT191">
        <v>9933528.3489999995</v>
      </c>
      <c r="AU191">
        <v>9977048.2190000005</v>
      </c>
      <c r="AV191">
        <v>10019381.4</v>
      </c>
      <c r="AW191">
        <v>10064335.43</v>
      </c>
    </row>
    <row r="192" spans="2:49" x14ac:dyDescent="0.25">
      <c r="B192" t="s">
        <v>521</v>
      </c>
      <c r="C192">
        <v>261896523.70399499</v>
      </c>
      <c r="D192">
        <v>266101357.10489401</v>
      </c>
      <c r="E192">
        <v>270457656.69999999</v>
      </c>
      <c r="F192">
        <v>270629825.39999998</v>
      </c>
      <c r="G192">
        <v>260037340.40000001</v>
      </c>
      <c r="H192">
        <v>252091716.90000001</v>
      </c>
      <c r="I192">
        <v>246800618.09999999</v>
      </c>
      <c r="J192">
        <v>239640558.19999999</v>
      </c>
      <c r="K192">
        <v>231230420.5</v>
      </c>
      <c r="L192">
        <v>224658960.09999999</v>
      </c>
      <c r="M192">
        <v>222353797.09999999</v>
      </c>
      <c r="N192">
        <v>222088975.19999999</v>
      </c>
      <c r="O192">
        <v>216129981.40000001</v>
      </c>
      <c r="P192">
        <v>210113770.80000001</v>
      </c>
      <c r="Q192">
        <v>202197131.19999999</v>
      </c>
      <c r="R192">
        <v>197545100.30000001</v>
      </c>
      <c r="S192">
        <v>192283015.5</v>
      </c>
      <c r="T192">
        <v>192450053.90000001</v>
      </c>
      <c r="U192">
        <v>192225463.19999999</v>
      </c>
      <c r="V192">
        <v>191924268.69999999</v>
      </c>
      <c r="W192">
        <v>190022524.40000001</v>
      </c>
      <c r="X192">
        <v>187332478.40000001</v>
      </c>
      <c r="Y192">
        <v>185498463.30000001</v>
      </c>
      <c r="Z192">
        <v>184143457.59999999</v>
      </c>
      <c r="AA192">
        <v>183029511.30000001</v>
      </c>
      <c r="AB192">
        <v>182041404.69999999</v>
      </c>
      <c r="AC192">
        <v>181126516.19999999</v>
      </c>
      <c r="AD192">
        <v>179569249.40000001</v>
      </c>
      <c r="AE192">
        <v>178002907.69999999</v>
      </c>
      <c r="AF192">
        <v>176221755.40000001</v>
      </c>
      <c r="AG192">
        <v>174731837</v>
      </c>
      <c r="AH192">
        <v>173235064.40000001</v>
      </c>
      <c r="AI192">
        <v>172124839.80000001</v>
      </c>
      <c r="AJ192">
        <v>171097549.19999999</v>
      </c>
      <c r="AK192">
        <v>170182375.59999999</v>
      </c>
      <c r="AL192">
        <v>169392669.30000001</v>
      </c>
      <c r="AM192">
        <v>168674222.40000001</v>
      </c>
      <c r="AN192">
        <v>167934675.59999999</v>
      </c>
      <c r="AO192">
        <v>167159553.69999999</v>
      </c>
      <c r="AP192">
        <v>166386779.5</v>
      </c>
      <c r="AQ192">
        <v>165638685.40000001</v>
      </c>
      <c r="AR192">
        <v>164887127.69999999</v>
      </c>
      <c r="AS192">
        <v>164600704.69999999</v>
      </c>
      <c r="AT192">
        <v>164360793.40000001</v>
      </c>
      <c r="AU192">
        <v>164145962.69999999</v>
      </c>
      <c r="AV192">
        <v>163960325.69999999</v>
      </c>
      <c r="AW192">
        <v>163858515.19999999</v>
      </c>
    </row>
    <row r="193" spans="2:49" x14ac:dyDescent="0.25">
      <c r="B193" t="s">
        <v>522</v>
      </c>
      <c r="C193">
        <v>88755084.273521304</v>
      </c>
      <c r="D193">
        <v>90180075.860178098</v>
      </c>
      <c r="E193">
        <v>91628077.959999904</v>
      </c>
      <c r="F193">
        <v>90912001.709999904</v>
      </c>
      <c r="G193">
        <v>87563521.25</v>
      </c>
      <c r="H193">
        <v>82346302.019999996</v>
      </c>
      <c r="I193">
        <v>82162832.930000007</v>
      </c>
      <c r="J193">
        <v>80519652.769999996</v>
      </c>
      <c r="K193">
        <v>76719087.180000007</v>
      </c>
      <c r="L193">
        <v>74017513.680000007</v>
      </c>
      <c r="M193">
        <v>72463989.040000007</v>
      </c>
      <c r="N193">
        <v>71387065.049999997</v>
      </c>
      <c r="O193">
        <v>71824662.900000006</v>
      </c>
      <c r="P193">
        <v>71960961.680000007</v>
      </c>
      <c r="Q193">
        <v>70282100.989999995</v>
      </c>
      <c r="R193">
        <v>68923264.180000007</v>
      </c>
      <c r="S193">
        <v>68286994.719999999</v>
      </c>
      <c r="T193">
        <v>64813092.439999998</v>
      </c>
      <c r="U193">
        <v>61336266.630000003</v>
      </c>
      <c r="V193">
        <v>57969459.240000002</v>
      </c>
      <c r="W193">
        <v>56604615.170000002</v>
      </c>
      <c r="X193">
        <v>55569085.5</v>
      </c>
      <c r="Y193">
        <v>55037188.789999999</v>
      </c>
      <c r="Z193">
        <v>54787056.039999999</v>
      </c>
      <c r="AA193">
        <v>54608878.25</v>
      </c>
      <c r="AB193">
        <v>54429127.770000003</v>
      </c>
      <c r="AC193">
        <v>54273715.590000004</v>
      </c>
      <c r="AD193">
        <v>54058525.009999998</v>
      </c>
      <c r="AE193">
        <v>53852784.899999999</v>
      </c>
      <c r="AF193">
        <v>53662832.740000002</v>
      </c>
      <c r="AG193">
        <v>53471827.890000001</v>
      </c>
      <c r="AH193">
        <v>53297792.299999997</v>
      </c>
      <c r="AI193">
        <v>53362657.880000003</v>
      </c>
      <c r="AJ193">
        <v>53444711.57</v>
      </c>
      <c r="AK193">
        <v>53552293.149999999</v>
      </c>
      <c r="AL193">
        <v>53675847.759999998</v>
      </c>
      <c r="AM193">
        <v>53813876.289999999</v>
      </c>
      <c r="AN193">
        <v>53578091.520000003</v>
      </c>
      <c r="AO193">
        <v>53323551.549999997</v>
      </c>
      <c r="AP193">
        <v>53062408.049999997</v>
      </c>
      <c r="AQ193">
        <v>52797285.859999999</v>
      </c>
      <c r="AR193">
        <v>52519464.5</v>
      </c>
      <c r="AS193">
        <v>52186060.670000002</v>
      </c>
      <c r="AT193">
        <v>51849238.920000002</v>
      </c>
      <c r="AU193">
        <v>51508133.799999997</v>
      </c>
      <c r="AV193">
        <v>51167848.18</v>
      </c>
      <c r="AW193">
        <v>50841887.829999998</v>
      </c>
    </row>
    <row r="194" spans="2:49" x14ac:dyDescent="0.25">
      <c r="B194" t="s">
        <v>523</v>
      </c>
      <c r="C194">
        <v>419119515.24800497</v>
      </c>
      <c r="D194">
        <v>425848614.63336003</v>
      </c>
      <c r="E194">
        <v>432794764.10000002</v>
      </c>
      <c r="F194">
        <v>431662632.80000001</v>
      </c>
      <c r="G194">
        <v>412018958.80000001</v>
      </c>
      <c r="H194">
        <v>391599057.5</v>
      </c>
      <c r="I194">
        <v>385461455.39999998</v>
      </c>
      <c r="J194">
        <v>375715089.60000002</v>
      </c>
      <c r="K194">
        <v>361340809.60000002</v>
      </c>
      <c r="L194">
        <v>351669309.19999999</v>
      </c>
      <c r="M194">
        <v>347225552.10000002</v>
      </c>
      <c r="N194">
        <v>345445942.69999999</v>
      </c>
      <c r="O194">
        <v>334671409.5</v>
      </c>
      <c r="P194">
        <v>326096119.39999998</v>
      </c>
      <c r="Q194">
        <v>314009791.39999998</v>
      </c>
      <c r="R194">
        <v>305908397.69999999</v>
      </c>
      <c r="S194">
        <v>298203305.10000002</v>
      </c>
      <c r="T194">
        <v>294607799.10000002</v>
      </c>
      <c r="U194">
        <v>290711653.80000001</v>
      </c>
      <c r="V194">
        <v>287056670.30000001</v>
      </c>
      <c r="W194">
        <v>283972237.89999998</v>
      </c>
      <c r="X194">
        <v>280341408</v>
      </c>
      <c r="Y194">
        <v>278134364.69999999</v>
      </c>
      <c r="Z194">
        <v>276831173</v>
      </c>
      <c r="AA194">
        <v>275887671.80000001</v>
      </c>
      <c r="AB194">
        <v>275083298.5</v>
      </c>
      <c r="AC194">
        <v>274398713.80000001</v>
      </c>
      <c r="AD194">
        <v>272894382.89999998</v>
      </c>
      <c r="AE194">
        <v>271421457.69999999</v>
      </c>
      <c r="AF194">
        <v>269789062.80000001</v>
      </c>
      <c r="AG194">
        <v>268477778.19999999</v>
      </c>
      <c r="AH194">
        <v>267218941</v>
      </c>
      <c r="AI194">
        <v>266651547.19999999</v>
      </c>
      <c r="AJ194">
        <v>266202346.30000001</v>
      </c>
      <c r="AK194">
        <v>265932395.90000001</v>
      </c>
      <c r="AL194">
        <v>265831335.5</v>
      </c>
      <c r="AM194">
        <v>265832960.19999999</v>
      </c>
      <c r="AN194">
        <v>265307343.30000001</v>
      </c>
      <c r="AO194">
        <v>264717835.69999999</v>
      </c>
      <c r="AP194">
        <v>264115734.19999999</v>
      </c>
      <c r="AQ194">
        <v>263538780.40000001</v>
      </c>
      <c r="AR194">
        <v>262922408</v>
      </c>
      <c r="AS194">
        <v>262777465.5</v>
      </c>
      <c r="AT194">
        <v>262679400.59999999</v>
      </c>
      <c r="AU194">
        <v>262593018.19999999</v>
      </c>
      <c r="AV194">
        <v>262529994.5</v>
      </c>
      <c r="AW194">
        <v>262625300.69999999</v>
      </c>
    </row>
    <row r="195" spans="2:49" x14ac:dyDescent="0.25">
      <c r="B195" t="s">
        <v>524</v>
      </c>
      <c r="C195">
        <v>255.88316116441601</v>
      </c>
      <c r="D195">
        <v>259.991448084664</v>
      </c>
      <c r="E195">
        <v>264.99017670000001</v>
      </c>
      <c r="F195">
        <v>272.86437599999999</v>
      </c>
      <c r="G195">
        <v>274.49437999999998</v>
      </c>
      <c r="H195">
        <v>265.76306349999999</v>
      </c>
      <c r="I195">
        <v>274.58057589999999</v>
      </c>
      <c r="J195">
        <v>276.46528979999999</v>
      </c>
      <c r="K195">
        <v>273.80022309999998</v>
      </c>
      <c r="L195">
        <v>271.34711650000003</v>
      </c>
      <c r="M195">
        <v>271.37648380000002</v>
      </c>
      <c r="N195">
        <v>271.03875950000003</v>
      </c>
      <c r="O195">
        <v>261.95196499999997</v>
      </c>
      <c r="P195">
        <v>256.90658389999999</v>
      </c>
      <c r="Q195">
        <v>250.80519699999999</v>
      </c>
      <c r="R195">
        <v>242.8931662</v>
      </c>
      <c r="S195">
        <v>236.42153830000001</v>
      </c>
      <c r="T195">
        <v>234.1718616</v>
      </c>
      <c r="U195">
        <v>232.13693509999999</v>
      </c>
      <c r="V195">
        <v>230.2411032</v>
      </c>
      <c r="W195">
        <v>239.75506899999999</v>
      </c>
      <c r="X195">
        <v>249.58473660000001</v>
      </c>
      <c r="Y195">
        <v>251.56328400000001</v>
      </c>
      <c r="Z195">
        <v>254.01252349999999</v>
      </c>
      <c r="AA195">
        <v>256.55652309999999</v>
      </c>
      <c r="AB195">
        <v>258.614238</v>
      </c>
      <c r="AC195">
        <v>260.69163220000002</v>
      </c>
      <c r="AD195">
        <v>258.8301161</v>
      </c>
      <c r="AE195">
        <v>257.02414970000001</v>
      </c>
      <c r="AF195">
        <v>257.09107829999999</v>
      </c>
      <c r="AG195">
        <v>256.1588567</v>
      </c>
      <c r="AH195">
        <v>255.2601717</v>
      </c>
      <c r="AI195">
        <v>255.0018815</v>
      </c>
      <c r="AJ195">
        <v>254.77576540000001</v>
      </c>
      <c r="AK195">
        <v>254.61687660000001</v>
      </c>
      <c r="AL195">
        <v>254.66431360000001</v>
      </c>
      <c r="AM195">
        <v>254.7430191</v>
      </c>
      <c r="AN195">
        <v>254.56526450000001</v>
      </c>
      <c r="AO195">
        <v>254.3185987</v>
      </c>
      <c r="AP195">
        <v>254.0419871</v>
      </c>
      <c r="AQ195">
        <v>253.756944</v>
      </c>
      <c r="AR195">
        <v>253.43170420000001</v>
      </c>
      <c r="AS195">
        <v>254.1311063</v>
      </c>
      <c r="AT195">
        <v>254.800074</v>
      </c>
      <c r="AU195">
        <v>255.43220099999999</v>
      </c>
      <c r="AV195">
        <v>256.01923169999998</v>
      </c>
      <c r="AW195">
        <v>256.67133489999998</v>
      </c>
    </row>
    <row r="196" spans="2:49" x14ac:dyDescent="0.25">
      <c r="B196" t="s">
        <v>525</v>
      </c>
      <c r="C196">
        <v>5.5705789795526002</v>
      </c>
      <c r="D196">
        <v>5.6600164269241402</v>
      </c>
      <c r="E196">
        <v>5.7508898210000003</v>
      </c>
      <c r="F196">
        <v>5.7856541960000003</v>
      </c>
      <c r="G196">
        <v>4.8264782000000004</v>
      </c>
      <c r="H196">
        <v>4.2259373470000003</v>
      </c>
      <c r="I196">
        <v>4.0882330930000004</v>
      </c>
      <c r="J196">
        <v>3.9029970719999998</v>
      </c>
      <c r="K196">
        <v>3.761011903</v>
      </c>
      <c r="L196">
        <v>3.9908228160000001</v>
      </c>
      <c r="M196">
        <v>4.077100648</v>
      </c>
      <c r="N196">
        <v>4.1322468729999997</v>
      </c>
      <c r="O196">
        <v>3.1804910839999998</v>
      </c>
      <c r="P196">
        <v>2.661605512</v>
      </c>
      <c r="Q196">
        <v>2.341262569</v>
      </c>
      <c r="R196">
        <v>2.1372297389999999</v>
      </c>
      <c r="S196">
        <v>1.9886106530000001</v>
      </c>
      <c r="T196">
        <v>1.944699001</v>
      </c>
      <c r="U196">
        <v>1.9219634299999999</v>
      </c>
      <c r="V196">
        <v>1.9011507510000001</v>
      </c>
      <c r="W196">
        <v>1.8676287110000001</v>
      </c>
      <c r="X196">
        <v>1.823338412</v>
      </c>
      <c r="Y196">
        <v>1.824798186</v>
      </c>
      <c r="Z196">
        <v>1.8372166329999999</v>
      </c>
      <c r="AA196">
        <v>1.8525462669999999</v>
      </c>
      <c r="AB196">
        <v>1.868867506</v>
      </c>
      <c r="AC196">
        <v>1.8865089589999999</v>
      </c>
      <c r="AD196">
        <v>1.896729213</v>
      </c>
      <c r="AE196">
        <v>1.9079609040000001</v>
      </c>
      <c r="AF196">
        <v>1.921210713</v>
      </c>
      <c r="AG196">
        <v>1.9360160470000001</v>
      </c>
      <c r="AH196">
        <v>1.952049017</v>
      </c>
      <c r="AI196">
        <v>1.970779338</v>
      </c>
      <c r="AJ196">
        <v>1.990725112</v>
      </c>
      <c r="AK196">
        <v>2.012440303</v>
      </c>
      <c r="AL196">
        <v>2.0357133859999998</v>
      </c>
      <c r="AM196">
        <v>2.060142414</v>
      </c>
      <c r="AN196">
        <v>2.0617727499999998</v>
      </c>
      <c r="AO196">
        <v>2.058822497</v>
      </c>
      <c r="AP196">
        <v>2.0536939639999998</v>
      </c>
      <c r="AQ196">
        <v>2.047016926</v>
      </c>
      <c r="AR196">
        <v>2.0382880249999999</v>
      </c>
      <c r="AS196">
        <v>2.043622821</v>
      </c>
      <c r="AT196">
        <v>2.051180537</v>
      </c>
      <c r="AU196">
        <v>2.0588219759999999</v>
      </c>
      <c r="AV196">
        <v>2.0663694389999998</v>
      </c>
      <c r="AW196">
        <v>2.074527308</v>
      </c>
    </row>
    <row r="197" spans="2:49" x14ac:dyDescent="0.25">
      <c r="B197" t="s">
        <v>526</v>
      </c>
      <c r="C197">
        <v>5.5705789795526002</v>
      </c>
      <c r="D197">
        <v>5.6600164269241402</v>
      </c>
      <c r="E197">
        <v>5.7508898210000003</v>
      </c>
      <c r="F197">
        <v>5.7856541960000003</v>
      </c>
      <c r="G197">
        <v>4.8264782000000004</v>
      </c>
      <c r="H197">
        <v>4.2259373470000003</v>
      </c>
      <c r="I197">
        <v>4.0882330930000004</v>
      </c>
      <c r="J197">
        <v>3.9029970719999998</v>
      </c>
      <c r="K197">
        <v>3.761011903</v>
      </c>
      <c r="L197">
        <v>3.9908228160000001</v>
      </c>
      <c r="M197">
        <v>4.077100648</v>
      </c>
      <c r="N197">
        <v>4.1322468729999997</v>
      </c>
      <c r="O197">
        <v>3.1804910839999998</v>
      </c>
      <c r="P197">
        <v>2.661605512</v>
      </c>
      <c r="Q197">
        <v>2.341262569</v>
      </c>
      <c r="R197">
        <v>2.1372297389999999</v>
      </c>
      <c r="S197">
        <v>1.9886106530000001</v>
      </c>
      <c r="T197">
        <v>1.944699001</v>
      </c>
      <c r="U197">
        <v>1.9219634299999999</v>
      </c>
      <c r="V197">
        <v>1.9011507510000001</v>
      </c>
      <c r="W197">
        <v>1.8676287110000001</v>
      </c>
      <c r="X197">
        <v>1.823338412</v>
      </c>
      <c r="Y197">
        <v>1.824798186</v>
      </c>
      <c r="Z197">
        <v>1.8372166329999999</v>
      </c>
      <c r="AA197">
        <v>1.8525462669999999</v>
      </c>
      <c r="AB197">
        <v>1.868867506</v>
      </c>
      <c r="AC197">
        <v>1.8865089589999999</v>
      </c>
      <c r="AD197">
        <v>1.896729213</v>
      </c>
      <c r="AE197">
        <v>1.9079609040000001</v>
      </c>
      <c r="AF197">
        <v>1.921210713</v>
      </c>
      <c r="AG197">
        <v>1.9360160470000001</v>
      </c>
      <c r="AH197">
        <v>1.952049017</v>
      </c>
      <c r="AI197">
        <v>1.970779338</v>
      </c>
      <c r="AJ197">
        <v>1.990725112</v>
      </c>
      <c r="AK197">
        <v>2.012440303</v>
      </c>
      <c r="AL197">
        <v>2.0357133859999998</v>
      </c>
      <c r="AM197">
        <v>2.060142414</v>
      </c>
      <c r="AN197">
        <v>2.0617727499999998</v>
      </c>
      <c r="AO197">
        <v>2.058822497</v>
      </c>
      <c r="AP197">
        <v>2.0536939639999998</v>
      </c>
      <c r="AQ197">
        <v>2.047016926</v>
      </c>
      <c r="AR197">
        <v>2.0382880249999999</v>
      </c>
      <c r="AS197">
        <v>2.043622821</v>
      </c>
      <c r="AT197">
        <v>2.051180537</v>
      </c>
      <c r="AU197">
        <v>2.0588219759999999</v>
      </c>
      <c r="AV197">
        <v>2.0663694389999998</v>
      </c>
      <c r="AW197">
        <v>2.074527308</v>
      </c>
    </row>
    <row r="198" spans="2:49" x14ac:dyDescent="0.25">
      <c r="B198" t="s">
        <v>527</v>
      </c>
      <c r="C198">
        <v>82.165927612137295</v>
      </c>
      <c r="D198">
        <v>83.485128157272499</v>
      </c>
      <c r="E198">
        <v>84.844338280000002</v>
      </c>
      <c r="F198">
        <v>84.975756009999998</v>
      </c>
      <c r="G198">
        <v>81.625793040000005</v>
      </c>
      <c r="H198">
        <v>79.160793709999894</v>
      </c>
      <c r="I198">
        <v>77.520851370000003</v>
      </c>
      <c r="J198">
        <v>75.311733950000004</v>
      </c>
      <c r="K198">
        <v>72.704084850000001</v>
      </c>
      <c r="L198">
        <v>70.691497870000006</v>
      </c>
      <c r="M198">
        <v>70.058526670000006</v>
      </c>
      <c r="N198">
        <v>70.086366310000002</v>
      </c>
      <c r="O198">
        <v>68.280674649999995</v>
      </c>
      <c r="P198">
        <v>66.443679709999998</v>
      </c>
      <c r="Q198">
        <v>63.985094050000001</v>
      </c>
      <c r="R198">
        <v>62.59500431</v>
      </c>
      <c r="S198">
        <v>61.023115130000001</v>
      </c>
      <c r="T198">
        <v>60.829436489999999</v>
      </c>
      <c r="U198">
        <v>60.487624189999998</v>
      </c>
      <c r="V198">
        <v>60.131540100000002</v>
      </c>
      <c r="W198">
        <v>59.45899876</v>
      </c>
      <c r="X198">
        <v>58.5500288</v>
      </c>
      <c r="Y198">
        <v>57.952942589999999</v>
      </c>
      <c r="Z198">
        <v>57.513440750000001</v>
      </c>
      <c r="AA198">
        <v>57.151692369999999</v>
      </c>
      <c r="AB198">
        <v>56.830862529999997</v>
      </c>
      <c r="AC198">
        <v>56.534138400000003</v>
      </c>
      <c r="AD198">
        <v>56.034309190000002</v>
      </c>
      <c r="AE198">
        <v>55.533803489999997</v>
      </c>
      <c r="AF198">
        <v>54.974447050000002</v>
      </c>
      <c r="AG198">
        <v>54.500888009999997</v>
      </c>
      <c r="AH198">
        <v>54.025821669999999</v>
      </c>
      <c r="AI198">
        <v>53.675512980000001</v>
      </c>
      <c r="AJ198">
        <v>53.351369439999999</v>
      </c>
      <c r="AK198">
        <v>53.062969469999999</v>
      </c>
      <c r="AL198">
        <v>52.813689480000001</v>
      </c>
      <c r="AM198">
        <v>52.587084480000001</v>
      </c>
      <c r="AN198">
        <v>52.357750709999998</v>
      </c>
      <c r="AO198">
        <v>52.117183910000001</v>
      </c>
      <c r="AP198">
        <v>51.877455230000002</v>
      </c>
      <c r="AQ198">
        <v>51.645635919999997</v>
      </c>
      <c r="AR198">
        <v>51.412702369999998</v>
      </c>
      <c r="AS198">
        <v>51.332564040000001</v>
      </c>
      <c r="AT198">
        <v>51.26729314</v>
      </c>
      <c r="AU198">
        <v>51.210184820000002</v>
      </c>
      <c r="AV198">
        <v>51.162668269999998</v>
      </c>
      <c r="AW198">
        <v>51.141640109999997</v>
      </c>
    </row>
    <row r="199" spans="2:49" x14ac:dyDescent="0.25">
      <c r="B199" t="s">
        <v>528</v>
      </c>
      <c r="C199">
        <v>0.67805251130835598</v>
      </c>
      <c r="D199">
        <v>0.68893886369971102</v>
      </c>
      <c r="E199">
        <v>0.66746142460000002</v>
      </c>
      <c r="F199">
        <v>1.0022116539999999</v>
      </c>
      <c r="G199">
        <v>1.285007703</v>
      </c>
      <c r="H199">
        <v>1.560468561</v>
      </c>
      <c r="I199">
        <v>1.837557112</v>
      </c>
      <c r="J199">
        <v>2.0977788980000001</v>
      </c>
      <c r="K199">
        <v>2.3301798480000002</v>
      </c>
      <c r="L199">
        <v>2.565138761</v>
      </c>
      <c r="M199">
        <v>2.8415268060000001</v>
      </c>
      <c r="N199">
        <v>3.144471958</v>
      </c>
      <c r="O199">
        <v>3.122526981</v>
      </c>
      <c r="P199">
        <v>3.0995650750000001</v>
      </c>
      <c r="Q199">
        <v>3.0474393740000001</v>
      </c>
      <c r="R199">
        <v>3.046522983</v>
      </c>
      <c r="S199">
        <v>3.0380793979999998</v>
      </c>
      <c r="T199">
        <v>3.201872797</v>
      </c>
      <c r="U199">
        <v>3.3530438569999998</v>
      </c>
      <c r="V199">
        <v>3.4982680859999999</v>
      </c>
      <c r="W199">
        <v>3.4508916489999999</v>
      </c>
      <c r="X199">
        <v>3.3900514230000001</v>
      </c>
      <c r="Y199">
        <v>3.3519421010000001</v>
      </c>
      <c r="Z199">
        <v>3.323017986</v>
      </c>
      <c r="AA199">
        <v>3.2986424580000002</v>
      </c>
      <c r="AB199">
        <v>3.2761029540000002</v>
      </c>
      <c r="AC199">
        <v>3.2550065680000002</v>
      </c>
      <c r="AD199">
        <v>3.221236819</v>
      </c>
      <c r="AE199">
        <v>3.1875325769999998</v>
      </c>
      <c r="AF199">
        <v>3.155426603</v>
      </c>
      <c r="AG199">
        <v>3.1245417529999999</v>
      </c>
      <c r="AH199">
        <v>3.0936436340000002</v>
      </c>
      <c r="AI199">
        <v>3.0703911260000001</v>
      </c>
      <c r="AJ199">
        <v>3.0486820479999999</v>
      </c>
      <c r="AK199">
        <v>3.029058375</v>
      </c>
      <c r="AL199">
        <v>3.0112740929999999</v>
      </c>
      <c r="AM199">
        <v>2.9948230320000002</v>
      </c>
      <c r="AN199">
        <v>2.9795291939999999</v>
      </c>
      <c r="AO199">
        <v>2.963619488</v>
      </c>
      <c r="AP199">
        <v>2.9477812019999998</v>
      </c>
      <c r="AQ199">
        <v>2.9324156800000001</v>
      </c>
      <c r="AR199">
        <v>2.9170098869999999</v>
      </c>
      <c r="AS199">
        <v>2.9118621820000001</v>
      </c>
      <c r="AT199">
        <v>2.907559789</v>
      </c>
      <c r="AU199">
        <v>2.9037220050000001</v>
      </c>
      <c r="AV199">
        <v>2.900429564</v>
      </c>
      <c r="AW199">
        <v>2.8986398069999999</v>
      </c>
    </row>
    <row r="200" spans="2:49" x14ac:dyDescent="0.25">
      <c r="B200" t="s">
        <v>529</v>
      </c>
      <c r="C200">
        <v>82.165927612137295</v>
      </c>
      <c r="D200">
        <v>83.485128157272499</v>
      </c>
      <c r="E200">
        <v>84.844338280000002</v>
      </c>
      <c r="F200">
        <v>84.975756009999998</v>
      </c>
      <c r="G200">
        <v>81.625793040000005</v>
      </c>
      <c r="H200">
        <v>79.160793709999894</v>
      </c>
      <c r="I200">
        <v>77.520851370000003</v>
      </c>
      <c r="J200">
        <v>75.311733950000004</v>
      </c>
      <c r="K200">
        <v>72.704084850000001</v>
      </c>
      <c r="L200">
        <v>70.691497870000006</v>
      </c>
      <c r="M200">
        <v>70.058526670000006</v>
      </c>
      <c r="N200">
        <v>70.086366310000002</v>
      </c>
      <c r="O200">
        <v>68.280674649999995</v>
      </c>
      <c r="P200">
        <v>66.443679709999998</v>
      </c>
      <c r="Q200">
        <v>63.985094050000001</v>
      </c>
      <c r="R200">
        <v>62.59500431</v>
      </c>
      <c r="S200">
        <v>61.023115130000001</v>
      </c>
      <c r="T200">
        <v>60.829436489999999</v>
      </c>
      <c r="U200">
        <v>60.487624189999998</v>
      </c>
      <c r="V200">
        <v>60.131540100000002</v>
      </c>
      <c r="W200">
        <v>59.45899876</v>
      </c>
      <c r="X200">
        <v>58.5500288</v>
      </c>
      <c r="Y200">
        <v>57.952942589999999</v>
      </c>
      <c r="Z200">
        <v>57.513440750000001</v>
      </c>
      <c r="AA200">
        <v>57.151692369999999</v>
      </c>
      <c r="AB200">
        <v>56.830862529999997</v>
      </c>
      <c r="AC200">
        <v>56.534138400000003</v>
      </c>
      <c r="AD200">
        <v>56.034309190000002</v>
      </c>
      <c r="AE200">
        <v>55.533803489999997</v>
      </c>
      <c r="AF200">
        <v>54.974447050000002</v>
      </c>
      <c r="AG200">
        <v>54.500888009999997</v>
      </c>
      <c r="AH200">
        <v>54.025821669999999</v>
      </c>
      <c r="AI200">
        <v>53.675512980000001</v>
      </c>
      <c r="AJ200">
        <v>53.351369439999999</v>
      </c>
      <c r="AK200">
        <v>53.062969469999999</v>
      </c>
      <c r="AL200">
        <v>52.813689480000001</v>
      </c>
      <c r="AM200">
        <v>52.587084480000001</v>
      </c>
      <c r="AN200">
        <v>52.357750709999998</v>
      </c>
      <c r="AO200">
        <v>52.117183910000001</v>
      </c>
      <c r="AP200">
        <v>51.877455230000002</v>
      </c>
      <c r="AQ200">
        <v>51.645635919999997</v>
      </c>
      <c r="AR200">
        <v>51.412702369999998</v>
      </c>
      <c r="AS200">
        <v>51.332564040000001</v>
      </c>
      <c r="AT200">
        <v>51.26729314</v>
      </c>
      <c r="AU200">
        <v>51.210184820000002</v>
      </c>
      <c r="AV200">
        <v>51.162668269999998</v>
      </c>
      <c r="AW200">
        <v>51.141640109999997</v>
      </c>
    </row>
    <row r="201" spans="2:49" x14ac:dyDescent="0.25">
      <c r="B201" t="s">
        <v>530</v>
      </c>
      <c r="C201">
        <v>0.67805251130835598</v>
      </c>
      <c r="D201">
        <v>0.68893886369971102</v>
      </c>
      <c r="E201">
        <v>0.66746142460000002</v>
      </c>
      <c r="F201">
        <v>1.0022116539999999</v>
      </c>
      <c r="G201">
        <v>1.285007703</v>
      </c>
      <c r="H201">
        <v>1.560468561</v>
      </c>
      <c r="I201">
        <v>1.837557112</v>
      </c>
      <c r="J201">
        <v>2.0977788980000001</v>
      </c>
      <c r="K201">
        <v>2.3301798480000002</v>
      </c>
      <c r="L201">
        <v>2.565138761</v>
      </c>
      <c r="M201">
        <v>2.8415268060000001</v>
      </c>
      <c r="N201">
        <v>3.144471958</v>
      </c>
      <c r="O201">
        <v>3.122526981</v>
      </c>
      <c r="P201">
        <v>3.0995650750000001</v>
      </c>
      <c r="Q201">
        <v>3.0474393740000001</v>
      </c>
      <c r="R201">
        <v>3.046522983</v>
      </c>
      <c r="S201">
        <v>3.0380793979999998</v>
      </c>
      <c r="T201">
        <v>3.201872797</v>
      </c>
      <c r="U201">
        <v>3.3530438569999998</v>
      </c>
      <c r="V201">
        <v>3.4982680859999999</v>
      </c>
      <c r="W201">
        <v>3.4508916489999999</v>
      </c>
      <c r="X201">
        <v>3.3900514230000001</v>
      </c>
      <c r="Y201">
        <v>3.3519421010000001</v>
      </c>
      <c r="Z201">
        <v>3.323017986</v>
      </c>
      <c r="AA201">
        <v>3.2986424580000002</v>
      </c>
      <c r="AB201">
        <v>3.2761029540000002</v>
      </c>
      <c r="AC201">
        <v>3.2550065680000002</v>
      </c>
      <c r="AD201">
        <v>3.221236819</v>
      </c>
      <c r="AE201">
        <v>3.1875325769999998</v>
      </c>
      <c r="AF201">
        <v>3.155426603</v>
      </c>
      <c r="AG201">
        <v>3.1245417529999999</v>
      </c>
      <c r="AH201">
        <v>3.0936436340000002</v>
      </c>
      <c r="AI201">
        <v>3.0703911260000001</v>
      </c>
      <c r="AJ201">
        <v>3.0486820479999999</v>
      </c>
      <c r="AK201">
        <v>3.029058375</v>
      </c>
      <c r="AL201">
        <v>3.0112740929999999</v>
      </c>
      <c r="AM201">
        <v>2.9948230320000002</v>
      </c>
      <c r="AN201">
        <v>2.9795291939999999</v>
      </c>
      <c r="AO201">
        <v>2.963619488</v>
      </c>
      <c r="AP201">
        <v>2.9477812019999998</v>
      </c>
      <c r="AQ201">
        <v>2.9324156800000001</v>
      </c>
      <c r="AR201">
        <v>2.9170098869999999</v>
      </c>
      <c r="AS201">
        <v>2.9118621820000001</v>
      </c>
      <c r="AT201">
        <v>2.907559789</v>
      </c>
      <c r="AU201">
        <v>2.9037220050000001</v>
      </c>
      <c r="AV201">
        <v>2.900429564</v>
      </c>
      <c r="AW201">
        <v>2.8986398069999999</v>
      </c>
    </row>
    <row r="202" spans="2:49" x14ac:dyDescent="0.25">
      <c r="B202" t="s">
        <v>531</v>
      </c>
      <c r="C202">
        <v>114.221490567207</v>
      </c>
      <c r="D202">
        <v>116.055353544252</v>
      </c>
      <c r="E202">
        <v>118.4724252</v>
      </c>
      <c r="F202">
        <v>124.355496</v>
      </c>
      <c r="G202">
        <v>129.83022020000001</v>
      </c>
      <c r="H202">
        <v>125.7666024</v>
      </c>
      <c r="I202">
        <v>133.96039680000001</v>
      </c>
      <c r="J202">
        <v>136.9292931</v>
      </c>
      <c r="K202">
        <v>137.20785280000001</v>
      </c>
      <c r="L202">
        <v>136.26276999999999</v>
      </c>
      <c r="M202">
        <v>135.7856735</v>
      </c>
      <c r="N202">
        <v>134.10840949999999</v>
      </c>
      <c r="O202">
        <v>127.768164</v>
      </c>
      <c r="P202">
        <v>124.8536392</v>
      </c>
      <c r="Q202">
        <v>122.41354939999999</v>
      </c>
      <c r="R202">
        <v>117.1294415</v>
      </c>
      <c r="S202">
        <v>112.82929540000001</v>
      </c>
      <c r="T202">
        <v>111.61124049999999</v>
      </c>
      <c r="U202">
        <v>110.6704877</v>
      </c>
      <c r="V202">
        <v>109.90958310000001</v>
      </c>
      <c r="W202">
        <v>119.3719155</v>
      </c>
      <c r="X202">
        <v>129.28837970000001</v>
      </c>
      <c r="Y202">
        <v>131.8080981</v>
      </c>
      <c r="Z202">
        <v>134.42704760000001</v>
      </c>
      <c r="AA202">
        <v>137.01865050000001</v>
      </c>
      <c r="AB202">
        <v>139.07678010000001</v>
      </c>
      <c r="AC202">
        <v>141.1147407</v>
      </c>
      <c r="AD202">
        <v>139.7577502</v>
      </c>
      <c r="AE202">
        <v>138.43976230000001</v>
      </c>
      <c r="AF202">
        <v>138.80723750000001</v>
      </c>
      <c r="AG202">
        <v>138.20411189999999</v>
      </c>
      <c r="AH202">
        <v>137.61796659999999</v>
      </c>
      <c r="AI202">
        <v>137.62519280000001</v>
      </c>
      <c r="AJ202">
        <v>137.62460039999999</v>
      </c>
      <c r="AK202">
        <v>137.6319015</v>
      </c>
      <c r="AL202">
        <v>137.74199770000001</v>
      </c>
      <c r="AM202">
        <v>137.84750740000001</v>
      </c>
      <c r="AN202">
        <v>137.8543378</v>
      </c>
      <c r="AO202">
        <v>137.82662680000001</v>
      </c>
      <c r="AP202">
        <v>137.77755199999999</v>
      </c>
      <c r="AQ202">
        <v>137.7172209</v>
      </c>
      <c r="AR202">
        <v>137.63239720000001</v>
      </c>
      <c r="AS202">
        <v>138.3563935</v>
      </c>
      <c r="AT202">
        <v>139.04049599999999</v>
      </c>
      <c r="AU202">
        <v>139.6872563</v>
      </c>
      <c r="AV202">
        <v>140.28490210000001</v>
      </c>
      <c r="AW202">
        <v>140.90433329999999</v>
      </c>
    </row>
    <row r="203" spans="2:49" x14ac:dyDescent="0.25">
      <c r="B203" t="s">
        <v>532</v>
      </c>
      <c r="C203">
        <v>1.2736350545564401</v>
      </c>
      <c r="D203">
        <v>1.2940836773262701</v>
      </c>
      <c r="E203">
        <v>1.3210354120000001</v>
      </c>
      <c r="F203">
        <v>1.311825418</v>
      </c>
      <c r="G203">
        <v>1.295714799</v>
      </c>
      <c r="H203">
        <v>1.1874912120000001</v>
      </c>
      <c r="I203">
        <v>1.196690958</v>
      </c>
      <c r="J203">
        <v>1.1318621040000001</v>
      </c>
      <c r="K203">
        <v>1.0496541749999999</v>
      </c>
      <c r="L203">
        <v>0.96496799379999998</v>
      </c>
      <c r="M203">
        <v>0.89037462540000001</v>
      </c>
      <c r="N203">
        <v>0.81449075609999999</v>
      </c>
      <c r="O203">
        <v>0.71193384140000004</v>
      </c>
      <c r="P203">
        <v>0.62875058669999995</v>
      </c>
      <c r="Q203">
        <v>0.54602953710000002</v>
      </c>
      <c r="R203">
        <v>0.44988276370000002</v>
      </c>
      <c r="S203">
        <v>0.3577858699</v>
      </c>
      <c r="T203">
        <v>0.57603681390000006</v>
      </c>
      <c r="U203">
        <v>0.78159778869999996</v>
      </c>
      <c r="V203">
        <v>0.97597246090000001</v>
      </c>
      <c r="W203">
        <v>1.0559141240000001</v>
      </c>
      <c r="X203">
        <v>1.1394357349999999</v>
      </c>
      <c r="Y203">
        <v>1.159703274</v>
      </c>
      <c r="Z203">
        <v>1.180780181</v>
      </c>
      <c r="AA203">
        <v>1.201552696</v>
      </c>
      <c r="AB203">
        <v>1.217916531</v>
      </c>
      <c r="AC203">
        <v>1.234058627</v>
      </c>
      <c r="AD203">
        <v>1.2236112189999999</v>
      </c>
      <c r="AE203">
        <v>1.2135112219999999</v>
      </c>
      <c r="AF203">
        <v>1.2167323720000001</v>
      </c>
      <c r="AG203">
        <v>1.212330991</v>
      </c>
      <c r="AH203">
        <v>1.208084054</v>
      </c>
      <c r="AI203">
        <v>1.206319513</v>
      </c>
      <c r="AJ203">
        <v>1.2044707509999999</v>
      </c>
      <c r="AK203">
        <v>1.20267518</v>
      </c>
      <c r="AL203">
        <v>1.2014435720000001</v>
      </c>
      <c r="AM203">
        <v>1.2001522790000001</v>
      </c>
      <c r="AN203">
        <v>1.2001048620000001</v>
      </c>
      <c r="AO203">
        <v>1.1997558909999999</v>
      </c>
      <c r="AP203">
        <v>1.1992201339999999</v>
      </c>
      <c r="AQ203">
        <v>1.198585598</v>
      </c>
      <c r="AR203">
        <v>1.1977371139999999</v>
      </c>
      <c r="AS203">
        <v>1.2027845930000001</v>
      </c>
      <c r="AT203">
        <v>1.2074708780000001</v>
      </c>
      <c r="AU203">
        <v>1.211819164</v>
      </c>
      <c r="AV203">
        <v>1.215728422</v>
      </c>
      <c r="AW203">
        <v>1.2198137490000001</v>
      </c>
    </row>
    <row r="204" spans="2:49" x14ac:dyDescent="0.25">
      <c r="B204" t="s">
        <v>533</v>
      </c>
      <c r="C204">
        <v>3.4574974609126801</v>
      </c>
      <c r="D204">
        <v>3.51300870100687</v>
      </c>
      <c r="E204">
        <v>3.586173735</v>
      </c>
      <c r="F204">
        <v>3.744100778</v>
      </c>
      <c r="G204">
        <v>3.8882238330000001</v>
      </c>
      <c r="H204">
        <v>3.7467910569999998</v>
      </c>
      <c r="I204">
        <v>3.9702358910000002</v>
      </c>
      <c r="J204">
        <v>4.1355437860000004</v>
      </c>
      <c r="K204">
        <v>4.2293711150000002</v>
      </c>
      <c r="L204">
        <v>4.2926629580000002</v>
      </c>
      <c r="M204">
        <v>4.377082937</v>
      </c>
      <c r="N204">
        <v>4.4283387310000002</v>
      </c>
      <c r="O204">
        <v>4.7134618189999999</v>
      </c>
      <c r="P204">
        <v>5.1257229500000001</v>
      </c>
      <c r="Q204">
        <v>5.575473294</v>
      </c>
      <c r="R204">
        <v>5.9045337680000003</v>
      </c>
      <c r="S204">
        <v>6.2841830910000001</v>
      </c>
      <c r="T204">
        <v>4.7244875229999996</v>
      </c>
      <c r="U204">
        <v>3.2669177569999999</v>
      </c>
      <c r="V204">
        <v>1.89414525</v>
      </c>
      <c r="W204">
        <v>2.0346115880000002</v>
      </c>
      <c r="X204">
        <v>2.1803975869999999</v>
      </c>
      <c r="Y204">
        <v>2.200987413</v>
      </c>
      <c r="Z204">
        <v>2.2225145720000001</v>
      </c>
      <c r="AA204">
        <v>2.242864553</v>
      </c>
      <c r="AB204">
        <v>2.255499575</v>
      </c>
      <c r="AC204">
        <v>2.2672435950000001</v>
      </c>
      <c r="AD204">
        <v>2.235304637</v>
      </c>
      <c r="AE204">
        <v>2.203947119</v>
      </c>
      <c r="AF204">
        <v>2.2097972860000001</v>
      </c>
      <c r="AG204">
        <v>2.1936982629999999</v>
      </c>
      <c r="AH204">
        <v>2.1778284609999998</v>
      </c>
      <c r="AI204">
        <v>2.1667042250000002</v>
      </c>
      <c r="AJ204">
        <v>2.155360441</v>
      </c>
      <c r="AK204">
        <v>2.1440425730000001</v>
      </c>
      <c r="AL204">
        <v>2.1341749330000002</v>
      </c>
      <c r="AM204">
        <v>2.1241323209999998</v>
      </c>
      <c r="AN204">
        <v>2.116340653</v>
      </c>
      <c r="AO204">
        <v>2.107955778</v>
      </c>
      <c r="AP204">
        <v>2.0991837109999998</v>
      </c>
      <c r="AQ204">
        <v>2.0901808590000002</v>
      </c>
      <c r="AR204">
        <v>2.0807483750000002</v>
      </c>
      <c r="AS204">
        <v>2.0811443700000001</v>
      </c>
      <c r="AT204">
        <v>2.08081921</v>
      </c>
      <c r="AU204">
        <v>2.0798197969999999</v>
      </c>
      <c r="AV204">
        <v>2.0779800960000001</v>
      </c>
      <c r="AW204">
        <v>2.076355956</v>
      </c>
    </row>
    <row r="205" spans="2:49" x14ac:dyDescent="0.25">
      <c r="B205" t="s">
        <v>534</v>
      </c>
      <c r="C205">
        <v>5.0750954082325404</v>
      </c>
      <c r="D205">
        <v>5.1565777065978304</v>
      </c>
      <c r="E205">
        <v>5.2639731660000004</v>
      </c>
      <c r="F205">
        <v>5.080361785</v>
      </c>
      <c r="G205">
        <v>4.8769399699999996</v>
      </c>
      <c r="H205">
        <v>4.343979697</v>
      </c>
      <c r="I205">
        <v>4.2546004709999998</v>
      </c>
      <c r="J205">
        <v>4.1771422960000004</v>
      </c>
      <c r="K205">
        <v>4.0265932539999998</v>
      </c>
      <c r="L205">
        <v>3.8522438669999999</v>
      </c>
      <c r="M205">
        <v>3.70260151</v>
      </c>
      <c r="N205">
        <v>3.531100935</v>
      </c>
      <c r="O205">
        <v>2.9743563489999998</v>
      </c>
      <c r="P205">
        <v>2.4998973850000001</v>
      </c>
      <c r="Q205">
        <v>2.0240576419999998</v>
      </c>
      <c r="R205">
        <v>1.497536958</v>
      </c>
      <c r="S205">
        <v>0.9860746775</v>
      </c>
      <c r="T205">
        <v>0.79474275029999997</v>
      </c>
      <c r="U205">
        <v>0.61717764600000002</v>
      </c>
      <c r="V205">
        <v>0.45103428750000002</v>
      </c>
      <c r="W205">
        <v>0.49009563039999998</v>
      </c>
      <c r="X205">
        <v>0.53104619450000001</v>
      </c>
      <c r="Y205">
        <v>0.54070757940000003</v>
      </c>
      <c r="Z205">
        <v>0.5507534207</v>
      </c>
      <c r="AA205">
        <v>0.56066444059999998</v>
      </c>
      <c r="AB205">
        <v>0.568361475</v>
      </c>
      <c r="AC205">
        <v>0.57595667809999995</v>
      </c>
      <c r="AD205">
        <v>0.57022680449999996</v>
      </c>
      <c r="AE205">
        <v>0.56465526619999995</v>
      </c>
      <c r="AF205">
        <v>0.56615408990000005</v>
      </c>
      <c r="AG205">
        <v>0.56355817689999999</v>
      </c>
      <c r="AH205">
        <v>0.56103066189999995</v>
      </c>
      <c r="AI205">
        <v>0.55974335269999997</v>
      </c>
      <c r="AJ205">
        <v>0.55841294279999998</v>
      </c>
      <c r="AK205">
        <v>0.55710311320000006</v>
      </c>
      <c r="AL205">
        <v>0.55608059970000001</v>
      </c>
      <c r="AM205">
        <v>0.55502639929999997</v>
      </c>
      <c r="AN205">
        <v>0.55468818639999995</v>
      </c>
      <c r="AO205">
        <v>0.55420807419999996</v>
      </c>
      <c r="AP205">
        <v>0.55363925780000001</v>
      </c>
      <c r="AQ205">
        <v>0.55302246359999996</v>
      </c>
      <c r="AR205">
        <v>0.55230463500000004</v>
      </c>
      <c r="AS205">
        <v>0.55454560860000002</v>
      </c>
      <c r="AT205">
        <v>0.55661905909999998</v>
      </c>
      <c r="AU205">
        <v>0.55853575060000005</v>
      </c>
      <c r="AV205">
        <v>0.56024919350000002</v>
      </c>
      <c r="AW205">
        <v>0.56204289289999998</v>
      </c>
    </row>
    <row r="206" spans="2:49" x14ac:dyDescent="0.25">
      <c r="B206" t="s">
        <v>535</v>
      </c>
      <c r="C206">
        <v>0.35516190417563898</v>
      </c>
      <c r="D206">
        <v>0.36086414342755202</v>
      </c>
      <c r="E206">
        <v>0.36837982009999998</v>
      </c>
      <c r="F206">
        <v>0.78445633969999995</v>
      </c>
      <c r="G206">
        <v>1.1831817579999999</v>
      </c>
      <c r="H206">
        <v>1.449719757</v>
      </c>
      <c r="I206">
        <v>1.8144002930000001</v>
      </c>
      <c r="J206">
        <v>2.1544917520000002</v>
      </c>
      <c r="K206">
        <v>2.4142090270000001</v>
      </c>
      <c r="L206">
        <v>2.5942260080000001</v>
      </c>
      <c r="M206">
        <v>2.708413878</v>
      </c>
      <c r="N206">
        <v>2.7038748479999999</v>
      </c>
      <c r="O206">
        <v>2.9091771729999998</v>
      </c>
      <c r="P206">
        <v>3.1946224430000001</v>
      </c>
      <c r="Q206">
        <v>3.5060657499999999</v>
      </c>
      <c r="R206">
        <v>3.7437341640000001</v>
      </c>
      <c r="S206">
        <v>4.015208908</v>
      </c>
      <c r="T206">
        <v>4.2024963409999998</v>
      </c>
      <c r="U206">
        <v>4.3905433949999999</v>
      </c>
      <c r="V206">
        <v>4.5774575930000001</v>
      </c>
      <c r="W206">
        <v>4.8420716339999998</v>
      </c>
      <c r="X206">
        <v>5.1112418110000002</v>
      </c>
      <c r="Y206">
        <v>5.1948558279999997</v>
      </c>
      <c r="Z206">
        <v>5.281855094</v>
      </c>
      <c r="AA206">
        <v>5.3672502660000001</v>
      </c>
      <c r="AB206">
        <v>5.4404097330000001</v>
      </c>
      <c r="AC206">
        <v>5.5125803979999999</v>
      </c>
      <c r="AD206">
        <v>5.5217853129999996</v>
      </c>
      <c r="AE206">
        <v>5.5327912960000001</v>
      </c>
      <c r="AF206">
        <v>5.5474775640000002</v>
      </c>
      <c r="AG206">
        <v>5.5633210899999996</v>
      </c>
      <c r="AH206">
        <v>5.580095966</v>
      </c>
      <c r="AI206">
        <v>5.6033466049999996</v>
      </c>
      <c r="AJ206">
        <v>5.6264759480000004</v>
      </c>
      <c r="AK206">
        <v>5.6501275839999998</v>
      </c>
      <c r="AL206">
        <v>5.6747725659999997</v>
      </c>
      <c r="AM206">
        <v>5.6994091339999997</v>
      </c>
      <c r="AN206">
        <v>5.7220992629999996</v>
      </c>
      <c r="AO206">
        <v>5.7435341930000003</v>
      </c>
      <c r="AP206">
        <v>5.7642503769999998</v>
      </c>
      <c r="AQ206">
        <v>5.7846638380000002</v>
      </c>
      <c r="AR206">
        <v>5.8042128130000004</v>
      </c>
      <c r="AS206">
        <v>5.8380641769999997</v>
      </c>
      <c r="AT206">
        <v>5.8702702779999996</v>
      </c>
      <c r="AU206">
        <v>5.9009361089999999</v>
      </c>
      <c r="AV206">
        <v>5.9295614470000002</v>
      </c>
      <c r="AW206">
        <v>5.9591413160000002</v>
      </c>
    </row>
    <row r="207" spans="2:49" x14ac:dyDescent="0.25">
      <c r="B207" t="s">
        <v>536</v>
      </c>
      <c r="C207">
        <v>7.99114284395189E-2</v>
      </c>
      <c r="D207">
        <v>8.1194432271199296E-2</v>
      </c>
      <c r="E207">
        <v>8.2885459499999994E-2</v>
      </c>
      <c r="F207">
        <v>0.11310993580000001</v>
      </c>
      <c r="G207">
        <v>0.15349887540000001</v>
      </c>
      <c r="H207">
        <v>0.19324558359999999</v>
      </c>
      <c r="I207">
        <v>0.26746013149999998</v>
      </c>
      <c r="J207">
        <v>0.36885352729999998</v>
      </c>
      <c r="K207">
        <v>0.49836834190000001</v>
      </c>
      <c r="L207">
        <v>0.66706440479999995</v>
      </c>
      <c r="M207">
        <v>0.89563020709999996</v>
      </c>
      <c r="N207">
        <v>1.1916115119999999</v>
      </c>
      <c r="O207">
        <v>1.2820892989999999</v>
      </c>
      <c r="P207">
        <v>1.4078864929999999</v>
      </c>
      <c r="Q207">
        <v>1.5451411559999999</v>
      </c>
      <c r="R207">
        <v>1.649882845</v>
      </c>
      <c r="S207">
        <v>1.7695231570000001</v>
      </c>
      <c r="T207">
        <v>1.8520616889999999</v>
      </c>
      <c r="U207">
        <v>1.9349349899999999</v>
      </c>
      <c r="V207">
        <v>2.0173090349999998</v>
      </c>
      <c r="W207">
        <v>2.1339258000000001</v>
      </c>
      <c r="X207">
        <v>2.2525504770000002</v>
      </c>
      <c r="Y207">
        <v>2.2893996040000002</v>
      </c>
      <c r="Z207">
        <v>2.3277406260000002</v>
      </c>
      <c r="AA207">
        <v>2.3653747169999999</v>
      </c>
      <c r="AB207">
        <v>2.3976164689999999</v>
      </c>
      <c r="AC207">
        <v>2.4294224510000002</v>
      </c>
      <c r="AD207">
        <v>2.4334791039999999</v>
      </c>
      <c r="AE207">
        <v>2.4383294969999998</v>
      </c>
      <c r="AF207">
        <v>2.444801811</v>
      </c>
      <c r="AG207">
        <v>2.4517841339999999</v>
      </c>
      <c r="AH207">
        <v>2.4591769079999999</v>
      </c>
      <c r="AI207">
        <v>2.4694235839999998</v>
      </c>
      <c r="AJ207">
        <v>2.479616804</v>
      </c>
      <c r="AK207">
        <v>2.4900402009999998</v>
      </c>
      <c r="AL207">
        <v>2.5009013709999999</v>
      </c>
      <c r="AM207">
        <v>2.511758833</v>
      </c>
      <c r="AN207">
        <v>2.5217584890000002</v>
      </c>
      <c r="AO207">
        <v>2.5312049729999999</v>
      </c>
      <c r="AP207">
        <v>2.540334702</v>
      </c>
      <c r="AQ207">
        <v>2.5493310180000002</v>
      </c>
      <c r="AR207">
        <v>2.5579463520000001</v>
      </c>
      <c r="AS207">
        <v>2.572864821</v>
      </c>
      <c r="AT207">
        <v>2.5870582149999999</v>
      </c>
      <c r="AU207">
        <v>2.600572804</v>
      </c>
      <c r="AV207">
        <v>2.6131881379999999</v>
      </c>
      <c r="AW207">
        <v>2.626224138</v>
      </c>
    </row>
    <row r="208" spans="2:49" x14ac:dyDescent="0.25">
      <c r="B208" t="s">
        <v>537</v>
      </c>
      <c r="C208">
        <v>4.4799793836545803</v>
      </c>
      <c r="D208">
        <v>4.5519069017495504</v>
      </c>
      <c r="E208">
        <v>4.6467089509999999</v>
      </c>
      <c r="F208">
        <v>4.6150858709999998</v>
      </c>
      <c r="G208">
        <v>4.5586880030000003</v>
      </c>
      <c r="H208">
        <v>4.1777697739999997</v>
      </c>
      <c r="I208">
        <v>4.2095892690000003</v>
      </c>
      <c r="J208">
        <v>4.1420206210000003</v>
      </c>
      <c r="K208">
        <v>4.0005193270000001</v>
      </c>
      <c r="L208">
        <v>3.8342884709999998</v>
      </c>
      <c r="M208">
        <v>3.6919899649999999</v>
      </c>
      <c r="N208">
        <v>3.5275387779999998</v>
      </c>
      <c r="O208">
        <v>3.800449548</v>
      </c>
      <c r="P208">
        <v>4.1788966790000002</v>
      </c>
      <c r="Q208">
        <v>4.5923731139999999</v>
      </c>
      <c r="R208">
        <v>4.9101511320000002</v>
      </c>
      <c r="S208">
        <v>5.2731302400000004</v>
      </c>
      <c r="T208">
        <v>5.5154880449999997</v>
      </c>
      <c r="U208">
        <v>5.7585266519999996</v>
      </c>
      <c r="V208">
        <v>5.9997643329999999</v>
      </c>
      <c r="W208">
        <v>6.3575443749999998</v>
      </c>
      <c r="X208">
        <v>6.7225099960000003</v>
      </c>
      <c r="Y208">
        <v>6.8284824359999998</v>
      </c>
      <c r="Z208">
        <v>6.9387728559999999</v>
      </c>
      <c r="AA208">
        <v>7.0468227560000001</v>
      </c>
      <c r="AB208">
        <v>7.138916826</v>
      </c>
      <c r="AC208">
        <v>7.2296072029999996</v>
      </c>
      <c r="AD208">
        <v>7.2223071599999997</v>
      </c>
      <c r="AE208">
        <v>7.2172827819999998</v>
      </c>
      <c r="AF208">
        <v>7.2364403729999998</v>
      </c>
      <c r="AG208">
        <v>7.244853075</v>
      </c>
      <c r="AH208">
        <v>7.2544031560000004</v>
      </c>
      <c r="AI208">
        <v>7.2733429599999999</v>
      </c>
      <c r="AJ208">
        <v>7.2920288419999997</v>
      </c>
      <c r="AK208">
        <v>7.3112943030000004</v>
      </c>
      <c r="AL208">
        <v>7.3323419730000001</v>
      </c>
      <c r="AM208">
        <v>7.3532818430000004</v>
      </c>
      <c r="AN208">
        <v>7.3729580800000001</v>
      </c>
      <c r="AO208">
        <v>7.3909408040000004</v>
      </c>
      <c r="AP208">
        <v>7.4079257270000003</v>
      </c>
      <c r="AQ208">
        <v>7.4244503990000004</v>
      </c>
      <c r="AR208">
        <v>7.4397962550000001</v>
      </c>
      <c r="AS208">
        <v>7.4766119</v>
      </c>
      <c r="AT208">
        <v>7.5112450969999998</v>
      </c>
      <c r="AU208">
        <v>7.5438356149999999</v>
      </c>
      <c r="AV208">
        <v>7.5737497129999998</v>
      </c>
      <c r="AW208">
        <v>7.6048164009999999</v>
      </c>
    </row>
    <row r="209" spans="2:49" x14ac:dyDescent="0.25">
      <c r="B209" t="s">
        <v>538</v>
      </c>
      <c r="C209">
        <v>1.4169855567767899</v>
      </c>
      <c r="D209">
        <v>1.4397357182278101</v>
      </c>
      <c r="E209">
        <v>1.4697209309999999</v>
      </c>
      <c r="F209">
        <v>1.7359390370000001</v>
      </c>
      <c r="G209">
        <v>2.039228526</v>
      </c>
      <c r="H209">
        <v>2.2225151190000001</v>
      </c>
      <c r="I209">
        <v>2.663261206</v>
      </c>
      <c r="J209">
        <v>2.9823305169999998</v>
      </c>
      <c r="K209">
        <v>3.2726388059999998</v>
      </c>
      <c r="L209">
        <v>3.5582007290000002</v>
      </c>
      <c r="M209">
        <v>3.8810369900000001</v>
      </c>
      <c r="N209">
        <v>4.1949304510000003</v>
      </c>
      <c r="O209">
        <v>3.8651581269999999</v>
      </c>
      <c r="P209">
        <v>3.641113152</v>
      </c>
      <c r="Q209">
        <v>3.4285461439999998</v>
      </c>
      <c r="R209">
        <v>3.1364010659999999</v>
      </c>
      <c r="S209">
        <v>2.8727257239999999</v>
      </c>
      <c r="T209">
        <v>3.5927315389999999</v>
      </c>
      <c r="U209">
        <v>4.2075565580000003</v>
      </c>
      <c r="V209">
        <v>4.7249340059999998</v>
      </c>
      <c r="W209">
        <v>4.9657044140000002</v>
      </c>
      <c r="X209">
        <v>5.2075882099999999</v>
      </c>
      <c r="Y209">
        <v>5.0389564650000001</v>
      </c>
      <c r="Z209">
        <v>4.8652433119999996</v>
      </c>
      <c r="AA209">
        <v>4.6815990840000001</v>
      </c>
      <c r="AB209">
        <v>4.5313908249999999</v>
      </c>
      <c r="AC209">
        <v>4.3746189649999998</v>
      </c>
      <c r="AD209">
        <v>4.243557011</v>
      </c>
      <c r="AE209">
        <v>4.1133072899999998</v>
      </c>
      <c r="AF209">
        <v>4.1242256729999998</v>
      </c>
      <c r="AG209">
        <v>4.0528713410000003</v>
      </c>
      <c r="AH209">
        <v>3.9816834829999999</v>
      </c>
      <c r="AI209">
        <v>3.8317901380000001</v>
      </c>
      <c r="AJ209">
        <v>3.6803908490000001</v>
      </c>
      <c r="AK209">
        <v>3.527897711</v>
      </c>
      <c r="AL209">
        <v>3.4140980939999999</v>
      </c>
      <c r="AM209">
        <v>3.2991385910000002</v>
      </c>
      <c r="AN209">
        <v>3.2673637879999999</v>
      </c>
      <c r="AO209">
        <v>3.2345158000000001</v>
      </c>
      <c r="AP209">
        <v>3.200921964</v>
      </c>
      <c r="AQ209">
        <v>3.1668268510000002</v>
      </c>
      <c r="AR209">
        <v>3.1319343559999999</v>
      </c>
      <c r="AS209">
        <v>3.1116027850000001</v>
      </c>
      <c r="AT209">
        <v>3.0899515860000002</v>
      </c>
      <c r="AU209">
        <v>3.0670678659999999</v>
      </c>
      <c r="AV209">
        <v>3.0427254029999999</v>
      </c>
      <c r="AW209">
        <v>3.018481666</v>
      </c>
    </row>
    <row r="210" spans="2:49" x14ac:dyDescent="0.25">
      <c r="B210" t="s">
        <v>539</v>
      </c>
      <c r="C210">
        <v>114.221490567207</v>
      </c>
      <c r="D210">
        <v>116.055353544252</v>
      </c>
      <c r="E210">
        <v>118.4724252</v>
      </c>
      <c r="F210">
        <v>124.355496</v>
      </c>
      <c r="G210">
        <v>129.83022020000001</v>
      </c>
      <c r="H210">
        <v>125.7666024</v>
      </c>
      <c r="I210">
        <v>133.96039680000001</v>
      </c>
      <c r="J210">
        <v>136.9292931</v>
      </c>
      <c r="K210">
        <v>137.20785280000001</v>
      </c>
      <c r="L210">
        <v>136.26276999999999</v>
      </c>
      <c r="M210">
        <v>135.7856735</v>
      </c>
      <c r="N210">
        <v>134.10840949999999</v>
      </c>
      <c r="O210">
        <v>127.768164</v>
      </c>
      <c r="P210">
        <v>124.8536392</v>
      </c>
      <c r="Q210">
        <v>122.41354939999999</v>
      </c>
      <c r="R210">
        <v>117.1294415</v>
      </c>
      <c r="S210">
        <v>112.82929540000001</v>
      </c>
      <c r="T210">
        <v>111.61124049999999</v>
      </c>
      <c r="U210">
        <v>110.6704877</v>
      </c>
      <c r="V210">
        <v>109.90958310000001</v>
      </c>
      <c r="W210">
        <v>119.3719155</v>
      </c>
      <c r="X210">
        <v>129.28837970000001</v>
      </c>
      <c r="Y210">
        <v>131.8080981</v>
      </c>
      <c r="Z210">
        <v>134.42704760000001</v>
      </c>
      <c r="AA210">
        <v>137.01865050000001</v>
      </c>
      <c r="AB210">
        <v>139.07678010000001</v>
      </c>
      <c r="AC210">
        <v>141.1147407</v>
      </c>
      <c r="AD210">
        <v>139.7577502</v>
      </c>
      <c r="AE210">
        <v>138.43976230000001</v>
      </c>
      <c r="AF210">
        <v>138.80723750000001</v>
      </c>
      <c r="AG210">
        <v>138.20411189999999</v>
      </c>
      <c r="AH210">
        <v>137.61796659999999</v>
      </c>
      <c r="AI210">
        <v>137.62519280000001</v>
      </c>
      <c r="AJ210">
        <v>137.62460039999999</v>
      </c>
      <c r="AK210">
        <v>137.6319015</v>
      </c>
      <c r="AL210">
        <v>137.74199770000001</v>
      </c>
      <c r="AM210">
        <v>137.84750740000001</v>
      </c>
      <c r="AN210">
        <v>137.8543378</v>
      </c>
      <c r="AO210">
        <v>137.82662680000001</v>
      </c>
      <c r="AP210">
        <v>137.77755199999999</v>
      </c>
      <c r="AQ210">
        <v>137.7172209</v>
      </c>
      <c r="AR210">
        <v>137.63239720000001</v>
      </c>
      <c r="AS210">
        <v>138.3563935</v>
      </c>
      <c r="AT210">
        <v>139.04049599999999</v>
      </c>
      <c r="AU210">
        <v>139.6872563</v>
      </c>
      <c r="AV210">
        <v>140.28490210000001</v>
      </c>
      <c r="AW210">
        <v>140.90433329999999</v>
      </c>
    </row>
    <row r="211" spans="2:49" x14ac:dyDescent="0.25">
      <c r="B211" t="s">
        <v>540</v>
      </c>
      <c r="C211">
        <v>1.2736350545564401</v>
      </c>
      <c r="D211">
        <v>1.2940836773262701</v>
      </c>
      <c r="E211">
        <v>1.3210354120000001</v>
      </c>
      <c r="F211">
        <v>1.311825418</v>
      </c>
      <c r="G211">
        <v>1.295714799</v>
      </c>
      <c r="H211">
        <v>1.1874912120000001</v>
      </c>
      <c r="I211">
        <v>1.196690958</v>
      </c>
      <c r="J211">
        <v>1.1318621040000001</v>
      </c>
      <c r="K211">
        <v>1.0496541749999999</v>
      </c>
      <c r="L211">
        <v>0.96496799379999998</v>
      </c>
      <c r="M211">
        <v>0.89037462540000001</v>
      </c>
      <c r="N211">
        <v>0.81449075609999999</v>
      </c>
      <c r="O211">
        <v>0.71193384140000004</v>
      </c>
      <c r="P211">
        <v>0.62875058669999995</v>
      </c>
      <c r="Q211">
        <v>0.54602953710000002</v>
      </c>
      <c r="R211">
        <v>0.44988276370000002</v>
      </c>
      <c r="S211">
        <v>0.3577858699</v>
      </c>
      <c r="T211">
        <v>0.57603681390000006</v>
      </c>
      <c r="U211">
        <v>0.78159778869999996</v>
      </c>
      <c r="V211">
        <v>0.97597246090000001</v>
      </c>
      <c r="W211">
        <v>1.0559141240000001</v>
      </c>
      <c r="X211">
        <v>1.1394357349999999</v>
      </c>
      <c r="Y211">
        <v>1.159703274</v>
      </c>
      <c r="Z211">
        <v>1.180780181</v>
      </c>
      <c r="AA211">
        <v>1.201552696</v>
      </c>
      <c r="AB211">
        <v>1.217916531</v>
      </c>
      <c r="AC211">
        <v>1.234058627</v>
      </c>
      <c r="AD211">
        <v>1.2236112189999999</v>
      </c>
      <c r="AE211">
        <v>1.2135112219999999</v>
      </c>
      <c r="AF211">
        <v>1.2167323720000001</v>
      </c>
      <c r="AG211">
        <v>1.212330991</v>
      </c>
      <c r="AH211">
        <v>1.208084054</v>
      </c>
      <c r="AI211">
        <v>1.206319513</v>
      </c>
      <c r="AJ211">
        <v>1.2044707509999999</v>
      </c>
      <c r="AK211">
        <v>1.20267518</v>
      </c>
      <c r="AL211">
        <v>1.2014435720000001</v>
      </c>
      <c r="AM211">
        <v>1.2001522790000001</v>
      </c>
      <c r="AN211">
        <v>1.2001048620000001</v>
      </c>
      <c r="AO211">
        <v>1.1997558909999999</v>
      </c>
      <c r="AP211">
        <v>1.1992201339999999</v>
      </c>
      <c r="AQ211">
        <v>1.198585598</v>
      </c>
      <c r="AR211">
        <v>1.1977371139999999</v>
      </c>
      <c r="AS211">
        <v>1.2027845930000001</v>
      </c>
      <c r="AT211">
        <v>1.2074708780000001</v>
      </c>
      <c r="AU211">
        <v>1.211819164</v>
      </c>
      <c r="AV211">
        <v>1.215728422</v>
      </c>
      <c r="AW211">
        <v>1.2198137490000001</v>
      </c>
    </row>
    <row r="212" spans="2:49" x14ac:dyDescent="0.25">
      <c r="B212" t="s">
        <v>541</v>
      </c>
      <c r="C212">
        <v>3.4574974609126801</v>
      </c>
      <c r="D212">
        <v>3.51300870100687</v>
      </c>
      <c r="E212">
        <v>3.586173735</v>
      </c>
      <c r="F212">
        <v>3.744100778</v>
      </c>
      <c r="G212">
        <v>3.8882238330000001</v>
      </c>
      <c r="H212">
        <v>3.7467910569999998</v>
      </c>
      <c r="I212">
        <v>3.9702358910000002</v>
      </c>
      <c r="J212">
        <v>4.1355437860000004</v>
      </c>
      <c r="K212">
        <v>4.2293711150000002</v>
      </c>
      <c r="L212">
        <v>4.2926629580000002</v>
      </c>
      <c r="M212">
        <v>4.377082937</v>
      </c>
      <c r="N212">
        <v>4.4283387310000002</v>
      </c>
      <c r="O212">
        <v>4.7134618189999999</v>
      </c>
      <c r="P212">
        <v>5.1257229500000001</v>
      </c>
      <c r="Q212">
        <v>5.575473294</v>
      </c>
      <c r="R212">
        <v>5.9045337680000003</v>
      </c>
      <c r="S212">
        <v>6.2841830910000001</v>
      </c>
      <c r="T212">
        <v>4.7244875229999996</v>
      </c>
      <c r="U212">
        <v>3.2669177569999999</v>
      </c>
      <c r="V212">
        <v>1.89414525</v>
      </c>
      <c r="W212">
        <v>2.0346115880000002</v>
      </c>
      <c r="X212">
        <v>2.1803975869999999</v>
      </c>
      <c r="Y212">
        <v>2.200987413</v>
      </c>
      <c r="Z212">
        <v>2.2225145720000001</v>
      </c>
      <c r="AA212">
        <v>2.242864553</v>
      </c>
      <c r="AB212">
        <v>2.255499575</v>
      </c>
      <c r="AC212">
        <v>2.2672435950000001</v>
      </c>
      <c r="AD212">
        <v>2.235304637</v>
      </c>
      <c r="AE212">
        <v>2.203947119</v>
      </c>
      <c r="AF212">
        <v>2.2097972860000001</v>
      </c>
      <c r="AG212">
        <v>2.1936982629999999</v>
      </c>
      <c r="AH212">
        <v>2.1778284609999998</v>
      </c>
      <c r="AI212">
        <v>2.1667042250000002</v>
      </c>
      <c r="AJ212">
        <v>2.155360441</v>
      </c>
      <c r="AK212">
        <v>2.1440425730000001</v>
      </c>
      <c r="AL212">
        <v>2.1341749330000002</v>
      </c>
      <c r="AM212">
        <v>2.1241323209999998</v>
      </c>
      <c r="AN212">
        <v>2.116340653</v>
      </c>
      <c r="AO212">
        <v>2.107955778</v>
      </c>
      <c r="AP212">
        <v>2.0991837109999998</v>
      </c>
      <c r="AQ212">
        <v>2.0901808590000002</v>
      </c>
      <c r="AR212">
        <v>2.0807483750000002</v>
      </c>
      <c r="AS212">
        <v>2.0811443700000001</v>
      </c>
      <c r="AT212">
        <v>2.08081921</v>
      </c>
      <c r="AU212">
        <v>2.0798197969999999</v>
      </c>
      <c r="AV212">
        <v>2.0779800960000001</v>
      </c>
      <c r="AW212">
        <v>2.076355956</v>
      </c>
    </row>
    <row r="213" spans="2:49" x14ac:dyDescent="0.25">
      <c r="B213" t="s">
        <v>542</v>
      </c>
      <c r="C213">
        <v>5.0750954082325404</v>
      </c>
      <c r="D213">
        <v>5.1565777065978304</v>
      </c>
      <c r="E213">
        <v>5.2639731660000004</v>
      </c>
      <c r="F213">
        <v>5.080361785</v>
      </c>
      <c r="G213">
        <v>4.8769399699999996</v>
      </c>
      <c r="H213">
        <v>4.343979697</v>
      </c>
      <c r="I213">
        <v>4.2546004709999998</v>
      </c>
      <c r="J213">
        <v>4.1771422960000004</v>
      </c>
      <c r="K213">
        <v>4.0265932539999998</v>
      </c>
      <c r="L213">
        <v>3.8522438669999999</v>
      </c>
      <c r="M213">
        <v>3.70260151</v>
      </c>
      <c r="N213">
        <v>3.531100935</v>
      </c>
      <c r="O213">
        <v>2.9743563489999998</v>
      </c>
      <c r="P213">
        <v>2.4998973850000001</v>
      </c>
      <c r="Q213">
        <v>2.0240576419999998</v>
      </c>
      <c r="R213">
        <v>1.497536958</v>
      </c>
      <c r="S213">
        <v>0.9860746775</v>
      </c>
      <c r="T213">
        <v>0.79474275029999997</v>
      </c>
      <c r="U213">
        <v>0.61717764600000002</v>
      </c>
      <c r="V213">
        <v>0.45103428750000002</v>
      </c>
      <c r="W213">
        <v>0.49009563039999998</v>
      </c>
      <c r="X213">
        <v>0.53104619450000001</v>
      </c>
      <c r="Y213">
        <v>0.54070757940000003</v>
      </c>
      <c r="Z213">
        <v>0.5507534207</v>
      </c>
      <c r="AA213">
        <v>0.56066444059999998</v>
      </c>
      <c r="AB213">
        <v>0.568361475</v>
      </c>
      <c r="AC213">
        <v>0.57595667809999995</v>
      </c>
      <c r="AD213">
        <v>0.57022680449999996</v>
      </c>
      <c r="AE213">
        <v>0.56465526619999995</v>
      </c>
      <c r="AF213">
        <v>0.56615408990000005</v>
      </c>
      <c r="AG213">
        <v>0.56355817689999999</v>
      </c>
      <c r="AH213">
        <v>0.56103066189999995</v>
      </c>
      <c r="AI213">
        <v>0.55974335269999997</v>
      </c>
      <c r="AJ213">
        <v>0.55841294279999998</v>
      </c>
      <c r="AK213">
        <v>0.55710311320000006</v>
      </c>
      <c r="AL213">
        <v>0.55608059970000001</v>
      </c>
      <c r="AM213">
        <v>0.55502639929999997</v>
      </c>
      <c r="AN213">
        <v>0.55468818639999995</v>
      </c>
      <c r="AO213">
        <v>0.55420807419999996</v>
      </c>
      <c r="AP213">
        <v>0.55363925780000001</v>
      </c>
      <c r="AQ213">
        <v>0.55302246359999996</v>
      </c>
      <c r="AR213">
        <v>0.55230463500000004</v>
      </c>
      <c r="AS213">
        <v>0.55454560860000002</v>
      </c>
      <c r="AT213">
        <v>0.55661905909999998</v>
      </c>
      <c r="AU213">
        <v>0.55853575060000005</v>
      </c>
      <c r="AV213">
        <v>0.56024919350000002</v>
      </c>
      <c r="AW213">
        <v>0.56204289289999998</v>
      </c>
    </row>
    <row r="214" spans="2:49" x14ac:dyDescent="0.25">
      <c r="B214" t="s">
        <v>543</v>
      </c>
      <c r="C214">
        <v>0.35516190417563898</v>
      </c>
      <c r="D214">
        <v>0.36086414342755202</v>
      </c>
      <c r="E214">
        <v>0.36837982009999998</v>
      </c>
      <c r="F214">
        <v>0.78445633969999995</v>
      </c>
      <c r="G214">
        <v>1.1831817579999999</v>
      </c>
      <c r="H214">
        <v>1.449719757</v>
      </c>
      <c r="I214">
        <v>1.8144002930000001</v>
      </c>
      <c r="J214">
        <v>2.1544917520000002</v>
      </c>
      <c r="K214">
        <v>2.4142090270000001</v>
      </c>
      <c r="L214">
        <v>2.5942260080000001</v>
      </c>
      <c r="M214">
        <v>2.708413878</v>
      </c>
      <c r="N214">
        <v>2.7038748479999999</v>
      </c>
      <c r="O214">
        <v>2.9091771729999998</v>
      </c>
      <c r="P214">
        <v>3.1946224430000001</v>
      </c>
      <c r="Q214">
        <v>3.5060657499999999</v>
      </c>
      <c r="R214">
        <v>3.7437341640000001</v>
      </c>
      <c r="S214">
        <v>4.015208908</v>
      </c>
      <c r="T214">
        <v>4.2024963409999998</v>
      </c>
      <c r="U214">
        <v>4.3905433949999999</v>
      </c>
      <c r="V214">
        <v>4.5774575930000001</v>
      </c>
      <c r="W214">
        <v>4.8420716339999998</v>
      </c>
      <c r="X214">
        <v>5.1112418110000002</v>
      </c>
      <c r="Y214">
        <v>5.1948558279999997</v>
      </c>
      <c r="Z214">
        <v>5.281855094</v>
      </c>
      <c r="AA214">
        <v>5.3672502660000001</v>
      </c>
      <c r="AB214">
        <v>5.4404097330000001</v>
      </c>
      <c r="AC214">
        <v>5.5125803979999999</v>
      </c>
      <c r="AD214">
        <v>5.5217853129999996</v>
      </c>
      <c r="AE214">
        <v>5.5327912960000001</v>
      </c>
      <c r="AF214">
        <v>5.5474775640000002</v>
      </c>
      <c r="AG214">
        <v>5.5633210899999996</v>
      </c>
      <c r="AH214">
        <v>5.580095966</v>
      </c>
      <c r="AI214">
        <v>5.6033466049999996</v>
      </c>
      <c r="AJ214">
        <v>5.6264759480000004</v>
      </c>
      <c r="AK214">
        <v>5.6501275839999998</v>
      </c>
      <c r="AL214">
        <v>5.6747725659999997</v>
      </c>
      <c r="AM214">
        <v>5.6994091339999997</v>
      </c>
      <c r="AN214">
        <v>5.7220992629999996</v>
      </c>
      <c r="AO214">
        <v>5.7435341930000003</v>
      </c>
      <c r="AP214">
        <v>5.7642503769999998</v>
      </c>
      <c r="AQ214">
        <v>5.7846638380000002</v>
      </c>
      <c r="AR214">
        <v>5.8042128130000004</v>
      </c>
      <c r="AS214">
        <v>5.8380641769999997</v>
      </c>
      <c r="AT214">
        <v>5.8702702779999996</v>
      </c>
      <c r="AU214">
        <v>5.9009361089999999</v>
      </c>
      <c r="AV214">
        <v>5.9295614470000002</v>
      </c>
      <c r="AW214">
        <v>5.9591413160000002</v>
      </c>
    </row>
    <row r="215" spans="2:49" x14ac:dyDescent="0.25">
      <c r="B215" t="s">
        <v>544</v>
      </c>
      <c r="C215">
        <v>7.99114284395189E-2</v>
      </c>
      <c r="D215">
        <v>8.1194432271199296E-2</v>
      </c>
      <c r="E215">
        <v>8.2885459499999994E-2</v>
      </c>
      <c r="F215">
        <v>0.11310993580000001</v>
      </c>
      <c r="G215">
        <v>0.15349887540000001</v>
      </c>
      <c r="H215">
        <v>0.19324558359999999</v>
      </c>
      <c r="I215">
        <v>0.26746013149999998</v>
      </c>
      <c r="J215">
        <v>0.36885352729999998</v>
      </c>
      <c r="K215">
        <v>0.49836834190000001</v>
      </c>
      <c r="L215">
        <v>0.66706440479999995</v>
      </c>
      <c r="M215">
        <v>0.89563020709999996</v>
      </c>
      <c r="N215">
        <v>1.1916115119999999</v>
      </c>
      <c r="O215">
        <v>1.2820892989999999</v>
      </c>
      <c r="P215">
        <v>1.4078864929999999</v>
      </c>
      <c r="Q215">
        <v>1.5451411559999999</v>
      </c>
      <c r="R215">
        <v>1.649882845</v>
      </c>
      <c r="S215">
        <v>1.7695231570000001</v>
      </c>
      <c r="T215">
        <v>1.8520616889999999</v>
      </c>
      <c r="U215">
        <v>1.9349349899999999</v>
      </c>
      <c r="V215">
        <v>2.0173090349999998</v>
      </c>
      <c r="W215">
        <v>2.1339258000000001</v>
      </c>
      <c r="X215">
        <v>2.2525504770000002</v>
      </c>
      <c r="Y215">
        <v>2.2893996040000002</v>
      </c>
      <c r="Z215">
        <v>2.3277406260000002</v>
      </c>
      <c r="AA215">
        <v>2.3653747169999999</v>
      </c>
      <c r="AB215">
        <v>2.3976164689999999</v>
      </c>
      <c r="AC215">
        <v>2.4294224510000002</v>
      </c>
      <c r="AD215">
        <v>2.4334791039999999</v>
      </c>
      <c r="AE215">
        <v>2.4383294969999998</v>
      </c>
      <c r="AF215">
        <v>2.444801811</v>
      </c>
      <c r="AG215">
        <v>2.4517841339999999</v>
      </c>
      <c r="AH215">
        <v>2.4591769079999999</v>
      </c>
      <c r="AI215">
        <v>2.4694235839999998</v>
      </c>
      <c r="AJ215">
        <v>2.479616804</v>
      </c>
      <c r="AK215">
        <v>2.4900402009999998</v>
      </c>
      <c r="AL215">
        <v>2.5009013709999999</v>
      </c>
      <c r="AM215">
        <v>2.511758833</v>
      </c>
      <c r="AN215">
        <v>2.5217584890000002</v>
      </c>
      <c r="AO215">
        <v>2.5312049729999999</v>
      </c>
      <c r="AP215">
        <v>2.540334702</v>
      </c>
      <c r="AQ215">
        <v>2.5493310180000002</v>
      </c>
      <c r="AR215">
        <v>2.5579463520000001</v>
      </c>
      <c r="AS215">
        <v>2.572864821</v>
      </c>
      <c r="AT215">
        <v>2.5870582149999999</v>
      </c>
      <c r="AU215">
        <v>2.600572804</v>
      </c>
      <c r="AV215">
        <v>2.6131881379999999</v>
      </c>
      <c r="AW215">
        <v>2.626224138</v>
      </c>
    </row>
    <row r="216" spans="2:49" x14ac:dyDescent="0.25">
      <c r="B216" t="s">
        <v>545</v>
      </c>
      <c r="C216">
        <v>4.4799793836545803</v>
      </c>
      <c r="D216">
        <v>4.5519069017495504</v>
      </c>
      <c r="E216">
        <v>4.6467089509999999</v>
      </c>
      <c r="F216">
        <v>4.6150858709999998</v>
      </c>
      <c r="G216">
        <v>4.5586880030000003</v>
      </c>
      <c r="H216">
        <v>4.1777697739999997</v>
      </c>
      <c r="I216">
        <v>4.2095892690000003</v>
      </c>
      <c r="J216">
        <v>4.1420206210000003</v>
      </c>
      <c r="K216">
        <v>4.0005193270000001</v>
      </c>
      <c r="L216">
        <v>3.8342884709999998</v>
      </c>
      <c r="M216">
        <v>3.6919899649999999</v>
      </c>
      <c r="N216">
        <v>3.5275387779999998</v>
      </c>
      <c r="O216">
        <v>3.800449548</v>
      </c>
      <c r="P216">
        <v>4.1788966790000002</v>
      </c>
      <c r="Q216">
        <v>4.5923731139999999</v>
      </c>
      <c r="R216">
        <v>4.9101511320000002</v>
      </c>
      <c r="S216">
        <v>5.2731302400000004</v>
      </c>
      <c r="T216">
        <v>5.5154880449999997</v>
      </c>
      <c r="U216">
        <v>5.7585266519999996</v>
      </c>
      <c r="V216">
        <v>5.9997643329999999</v>
      </c>
      <c r="W216">
        <v>6.3575443749999998</v>
      </c>
      <c r="X216">
        <v>6.7225099960000003</v>
      </c>
      <c r="Y216">
        <v>6.8284824359999998</v>
      </c>
      <c r="Z216">
        <v>6.9387728559999999</v>
      </c>
      <c r="AA216">
        <v>7.0468227560000001</v>
      </c>
      <c r="AB216">
        <v>7.138916826</v>
      </c>
      <c r="AC216">
        <v>7.2296072029999996</v>
      </c>
      <c r="AD216">
        <v>7.2223071599999997</v>
      </c>
      <c r="AE216">
        <v>7.2172827819999998</v>
      </c>
      <c r="AF216">
        <v>7.2364403729999998</v>
      </c>
      <c r="AG216">
        <v>7.244853075</v>
      </c>
      <c r="AH216">
        <v>7.2544031560000004</v>
      </c>
      <c r="AI216">
        <v>7.2733429599999999</v>
      </c>
      <c r="AJ216">
        <v>7.2920288419999997</v>
      </c>
      <c r="AK216">
        <v>7.3112943030000004</v>
      </c>
      <c r="AL216">
        <v>7.3323419730000001</v>
      </c>
      <c r="AM216">
        <v>7.3532818430000004</v>
      </c>
      <c r="AN216">
        <v>7.3729580800000001</v>
      </c>
      <c r="AO216">
        <v>7.3909408040000004</v>
      </c>
      <c r="AP216">
        <v>7.4079257270000003</v>
      </c>
      <c r="AQ216">
        <v>7.4244503990000004</v>
      </c>
      <c r="AR216">
        <v>7.4397962550000001</v>
      </c>
      <c r="AS216">
        <v>7.4766119</v>
      </c>
      <c r="AT216">
        <v>7.5112450969999998</v>
      </c>
      <c r="AU216">
        <v>7.5438356149999999</v>
      </c>
      <c r="AV216">
        <v>7.5737497129999998</v>
      </c>
      <c r="AW216">
        <v>7.6048164009999999</v>
      </c>
    </row>
    <row r="217" spans="2:49" x14ac:dyDescent="0.25">
      <c r="B217" t="s">
        <v>546</v>
      </c>
      <c r="C217">
        <v>1.4169855567767899</v>
      </c>
      <c r="D217">
        <v>1.4397357182278101</v>
      </c>
      <c r="E217">
        <v>1.4697209309999999</v>
      </c>
      <c r="F217">
        <v>1.7359390370000001</v>
      </c>
      <c r="G217">
        <v>2.039228526</v>
      </c>
      <c r="H217">
        <v>2.2225151190000001</v>
      </c>
      <c r="I217">
        <v>2.663261206</v>
      </c>
      <c r="J217">
        <v>2.9823305169999998</v>
      </c>
      <c r="K217">
        <v>3.2726388059999998</v>
      </c>
      <c r="L217">
        <v>3.5582007290000002</v>
      </c>
      <c r="M217">
        <v>3.8810369900000001</v>
      </c>
      <c r="N217">
        <v>4.1949304510000003</v>
      </c>
      <c r="O217">
        <v>3.8651581269999999</v>
      </c>
      <c r="P217">
        <v>3.641113152</v>
      </c>
      <c r="Q217">
        <v>3.4285461439999998</v>
      </c>
      <c r="R217">
        <v>3.1364010659999999</v>
      </c>
      <c r="S217">
        <v>2.8727257239999999</v>
      </c>
      <c r="T217">
        <v>3.5927315389999999</v>
      </c>
      <c r="U217">
        <v>4.2075565580000003</v>
      </c>
      <c r="V217">
        <v>4.7249340059999998</v>
      </c>
      <c r="W217">
        <v>4.9657044140000002</v>
      </c>
      <c r="X217">
        <v>5.2075882099999999</v>
      </c>
      <c r="Y217">
        <v>5.0389564650000001</v>
      </c>
      <c r="Z217">
        <v>4.8652433119999996</v>
      </c>
      <c r="AA217">
        <v>4.6815990840000001</v>
      </c>
      <c r="AB217">
        <v>4.5313908249999999</v>
      </c>
      <c r="AC217">
        <v>4.3746189649999998</v>
      </c>
      <c r="AD217">
        <v>4.243557011</v>
      </c>
      <c r="AE217">
        <v>4.1133072899999998</v>
      </c>
      <c r="AF217">
        <v>4.1242256729999998</v>
      </c>
      <c r="AG217">
        <v>4.0528713410000003</v>
      </c>
      <c r="AH217">
        <v>3.9816834829999999</v>
      </c>
      <c r="AI217">
        <v>3.8317901380000001</v>
      </c>
      <c r="AJ217">
        <v>3.6803908490000001</v>
      </c>
      <c r="AK217">
        <v>3.527897711</v>
      </c>
      <c r="AL217">
        <v>3.4140980939999999</v>
      </c>
      <c r="AM217">
        <v>3.2991385910000002</v>
      </c>
      <c r="AN217">
        <v>3.2673637879999999</v>
      </c>
      <c r="AO217">
        <v>3.2345158000000001</v>
      </c>
      <c r="AP217">
        <v>3.200921964</v>
      </c>
      <c r="AQ217">
        <v>3.1668268510000002</v>
      </c>
      <c r="AR217">
        <v>3.1319343559999999</v>
      </c>
      <c r="AS217">
        <v>3.1116027850000001</v>
      </c>
      <c r="AT217">
        <v>3.0899515860000002</v>
      </c>
      <c r="AU217">
        <v>3.0670678659999999</v>
      </c>
      <c r="AV217">
        <v>3.0427254029999999</v>
      </c>
      <c r="AW217">
        <v>3.018481666</v>
      </c>
    </row>
    <row r="218" spans="2:49" x14ac:dyDescent="0.25">
      <c r="B218" t="s">
        <v>547</v>
      </c>
      <c r="C218">
        <v>34.067295461021303</v>
      </c>
      <c r="D218">
        <v>34.614256909026899</v>
      </c>
      <c r="E218">
        <v>35.359284959999997</v>
      </c>
      <c r="F218">
        <v>35.083894819999998</v>
      </c>
      <c r="G218">
        <v>33.691819899999999</v>
      </c>
      <c r="H218">
        <v>31.69925692</v>
      </c>
      <c r="I218">
        <v>31.647671939999999</v>
      </c>
      <c r="J218">
        <v>30.98716932</v>
      </c>
      <c r="K218">
        <v>29.448305130000001</v>
      </c>
      <c r="L218">
        <v>28.41682213</v>
      </c>
      <c r="M218">
        <v>27.87533706</v>
      </c>
      <c r="N218">
        <v>27.56480212</v>
      </c>
      <c r="O218">
        <v>27.514563840000001</v>
      </c>
      <c r="P218">
        <v>27.24135471</v>
      </c>
      <c r="Q218">
        <v>26.15479216</v>
      </c>
      <c r="R218">
        <v>25.273134290000002</v>
      </c>
      <c r="S218">
        <v>24.684829629999999</v>
      </c>
      <c r="T218">
        <v>24.133009609999998</v>
      </c>
      <c r="U218">
        <v>23.638671680000002</v>
      </c>
      <c r="V218">
        <v>23.144270349999999</v>
      </c>
      <c r="W218">
        <v>22.626209020000001</v>
      </c>
      <c r="X218">
        <v>22.175040209999999</v>
      </c>
      <c r="Y218">
        <v>21.941175579999999</v>
      </c>
      <c r="Z218">
        <v>21.829074779999999</v>
      </c>
      <c r="AA218">
        <v>21.748337379999999</v>
      </c>
      <c r="AB218">
        <v>21.66974613</v>
      </c>
      <c r="AC218">
        <v>21.602288439999999</v>
      </c>
      <c r="AD218">
        <v>21.516126419999999</v>
      </c>
      <c r="AE218">
        <v>21.4347444</v>
      </c>
      <c r="AF218">
        <v>21.36087977</v>
      </c>
      <c r="AG218">
        <v>21.285780809999999</v>
      </c>
      <c r="AH218">
        <v>21.217602530000001</v>
      </c>
      <c r="AI218">
        <v>21.240874779999999</v>
      </c>
      <c r="AJ218">
        <v>21.271396360000001</v>
      </c>
      <c r="AK218">
        <v>21.312643319999999</v>
      </c>
      <c r="AL218">
        <v>21.360751690000001</v>
      </c>
      <c r="AM218">
        <v>21.415060560000001</v>
      </c>
      <c r="AN218">
        <v>21.314914219999999</v>
      </c>
      <c r="AO218">
        <v>21.207416510000002</v>
      </c>
      <c r="AP218">
        <v>21.097568519999999</v>
      </c>
      <c r="AQ218">
        <v>20.986348840000002</v>
      </c>
      <c r="AR218">
        <v>20.87019626</v>
      </c>
      <c r="AS218">
        <v>20.73018837</v>
      </c>
      <c r="AT218">
        <v>20.589034959999999</v>
      </c>
      <c r="AU218">
        <v>20.446640940000002</v>
      </c>
      <c r="AV218">
        <v>20.305284060000002</v>
      </c>
      <c r="AW218">
        <v>20.169926719999999</v>
      </c>
    </row>
    <row r="219" spans="2:49" x14ac:dyDescent="0.25">
      <c r="B219" t="s">
        <v>548</v>
      </c>
      <c r="C219">
        <v>1.54983431156195</v>
      </c>
      <c r="D219">
        <v>1.57471740274219</v>
      </c>
      <c r="E219">
        <v>1.608611201</v>
      </c>
      <c r="F219">
        <v>2.6216887980000001</v>
      </c>
      <c r="G219">
        <v>3.4974983179999999</v>
      </c>
      <c r="H219">
        <v>4.1971904520000001</v>
      </c>
      <c r="I219">
        <v>5.0659072250000001</v>
      </c>
      <c r="J219">
        <v>5.761921858</v>
      </c>
      <c r="K219">
        <v>6.1666471850000004</v>
      </c>
      <c r="L219">
        <v>6.5187778119999997</v>
      </c>
      <c r="M219">
        <v>6.8163565449999997</v>
      </c>
      <c r="N219">
        <v>6.9728372480000003</v>
      </c>
      <c r="O219">
        <v>7.0879481279999998</v>
      </c>
      <c r="P219">
        <v>7.1454760039999998</v>
      </c>
      <c r="Q219">
        <v>6.9845956500000002</v>
      </c>
      <c r="R219">
        <v>6.8703868369999999</v>
      </c>
      <c r="S219">
        <v>6.8301525559999998</v>
      </c>
      <c r="T219">
        <v>6.9341318349999996</v>
      </c>
      <c r="U219">
        <v>7.0413479819999996</v>
      </c>
      <c r="V219">
        <v>7.1360493519999997</v>
      </c>
      <c r="W219">
        <v>7.0642515440000002</v>
      </c>
      <c r="X219">
        <v>7.012648929</v>
      </c>
      <c r="Y219">
        <v>7.0977339810000002</v>
      </c>
      <c r="Z219">
        <v>7.223286463</v>
      </c>
      <c r="AA219">
        <v>7.3614827490000003</v>
      </c>
      <c r="AB219">
        <v>7.5054879559999996</v>
      </c>
      <c r="AC219">
        <v>7.6562052109999996</v>
      </c>
      <c r="AD219">
        <v>7.7977130399999997</v>
      </c>
      <c r="AE219">
        <v>7.9418475160000002</v>
      </c>
      <c r="AF219">
        <v>8.0892299940000001</v>
      </c>
      <c r="AG219">
        <v>8.2396000800000007</v>
      </c>
      <c r="AH219">
        <v>8.3938513560000008</v>
      </c>
      <c r="AI219">
        <v>8.4609317789999903</v>
      </c>
      <c r="AJ219">
        <v>8.5313315169999999</v>
      </c>
      <c r="AK219">
        <v>8.6065170979999994</v>
      </c>
      <c r="AL219">
        <v>8.6853210460000003</v>
      </c>
      <c r="AM219">
        <v>8.7672448379999999</v>
      </c>
      <c r="AN219">
        <v>8.8177797049999995</v>
      </c>
      <c r="AO219">
        <v>8.8653892630000009</v>
      </c>
      <c r="AP219">
        <v>8.9120916470000004</v>
      </c>
      <c r="AQ219">
        <v>8.9582746279999999</v>
      </c>
      <c r="AR219">
        <v>9.0023846209999903</v>
      </c>
      <c r="AS219">
        <v>9.0005258440000002</v>
      </c>
      <c r="AT219">
        <v>8.9983412989999998</v>
      </c>
      <c r="AU219">
        <v>8.9957835159999995</v>
      </c>
      <c r="AV219">
        <v>8.9938547149999994</v>
      </c>
      <c r="AW219">
        <v>8.9947816070000002</v>
      </c>
    </row>
    <row r="220" spans="2:49" x14ac:dyDescent="0.25">
      <c r="B220" t="s">
        <v>549</v>
      </c>
      <c r="C220">
        <v>0.19372928894524399</v>
      </c>
      <c r="D220">
        <v>0.196839675342774</v>
      </c>
      <c r="E220">
        <v>0.2010764001</v>
      </c>
      <c r="F220">
        <v>0.19345043310000001</v>
      </c>
      <c r="G220">
        <v>0.18013191049999999</v>
      </c>
      <c r="H220">
        <v>0.16433101780000001</v>
      </c>
      <c r="I220">
        <v>0.1590803398</v>
      </c>
      <c r="J220">
        <v>0.1508188493</v>
      </c>
      <c r="K220">
        <v>0.13877265990000001</v>
      </c>
      <c r="L220">
        <v>0.1296458351</v>
      </c>
      <c r="M220">
        <v>0.12311494990000001</v>
      </c>
      <c r="N220">
        <v>0.11784735239999999</v>
      </c>
      <c r="O220">
        <v>0.17784528690000001</v>
      </c>
      <c r="P220">
        <v>0.23638550150000001</v>
      </c>
      <c r="Q220">
        <v>0.28553018209999997</v>
      </c>
      <c r="R220">
        <v>0.33316246300000002</v>
      </c>
      <c r="S220">
        <v>0.38198329730000002</v>
      </c>
      <c r="T220">
        <v>0.35136479990000002</v>
      </c>
      <c r="U220">
        <v>0.32273797230000001</v>
      </c>
      <c r="V220">
        <v>0.29519669370000001</v>
      </c>
      <c r="W220">
        <v>0.3743007941</v>
      </c>
      <c r="X220">
        <v>0.45363355519999998</v>
      </c>
      <c r="Y220">
        <v>0.45319893900000002</v>
      </c>
      <c r="Z220">
        <v>0.4553084389</v>
      </c>
      <c r="AA220">
        <v>0.45813364070000001</v>
      </c>
      <c r="AB220">
        <v>0.46107498260000002</v>
      </c>
      <c r="AC220">
        <v>0.464329824</v>
      </c>
      <c r="AD220">
        <v>0.48441606770000001</v>
      </c>
      <c r="AE220">
        <v>0.50472441339999996</v>
      </c>
      <c r="AF220">
        <v>0.52530361219999999</v>
      </c>
      <c r="AG220">
        <v>0.54626201220000004</v>
      </c>
      <c r="AH220">
        <v>0.56755163630000005</v>
      </c>
      <c r="AI220">
        <v>0.59292224689999995</v>
      </c>
      <c r="AJ220">
        <v>0.61868163860000003</v>
      </c>
      <c r="AK220">
        <v>0.64496188980000002</v>
      </c>
      <c r="AL220">
        <v>0.67214706840000005</v>
      </c>
      <c r="AM220">
        <v>0.69978875230000004</v>
      </c>
      <c r="AN220">
        <v>0.72130672019999997</v>
      </c>
      <c r="AO220">
        <v>0.74260841499999997</v>
      </c>
      <c r="AP220">
        <v>0.76384932640000003</v>
      </c>
      <c r="AQ220">
        <v>0.78505795</v>
      </c>
      <c r="AR220">
        <v>0.80609201200000002</v>
      </c>
      <c r="AS220">
        <v>0.82253613250000002</v>
      </c>
      <c r="AT220">
        <v>0.83899902390000003</v>
      </c>
      <c r="AU220">
        <v>0.85547460529999997</v>
      </c>
      <c r="AV220">
        <v>0.87205821059999999</v>
      </c>
      <c r="AW220">
        <v>0.88897367920000003</v>
      </c>
    </row>
    <row r="221" spans="2:49" x14ac:dyDescent="0.25">
      <c r="B221" t="s">
        <v>550</v>
      </c>
      <c r="C221">
        <v>0.71679836909740502</v>
      </c>
      <c r="D221">
        <v>0.72830679876826598</v>
      </c>
      <c r="E221">
        <v>0.74398268050000005</v>
      </c>
      <c r="F221">
        <v>0.730353531</v>
      </c>
      <c r="G221">
        <v>0.69393019440000003</v>
      </c>
      <c r="H221">
        <v>0.64596111840000003</v>
      </c>
      <c r="I221">
        <v>0.63806518040000004</v>
      </c>
      <c r="J221">
        <v>0.63064627309999999</v>
      </c>
      <c r="K221">
        <v>0.60603563940000005</v>
      </c>
      <c r="L221">
        <v>0.59244033730000001</v>
      </c>
      <c r="M221">
        <v>0.58987649620000004</v>
      </c>
      <c r="N221">
        <v>0.59326707499999998</v>
      </c>
      <c r="O221">
        <v>0.84024342890000003</v>
      </c>
      <c r="P221">
        <v>1.0590359739999999</v>
      </c>
      <c r="Q221">
        <v>1.216826771</v>
      </c>
      <c r="R221">
        <v>1.3513452560000001</v>
      </c>
      <c r="S221">
        <v>1.4736857320000001</v>
      </c>
      <c r="T221">
        <v>1.2652291259999999</v>
      </c>
      <c r="U221">
        <v>1.0695523360000001</v>
      </c>
      <c r="V221">
        <v>0.8830511392</v>
      </c>
      <c r="W221">
        <v>0.88212490139999999</v>
      </c>
      <c r="X221">
        <v>0.88359006279999996</v>
      </c>
      <c r="Y221">
        <v>0.88154458859999996</v>
      </c>
      <c r="Z221">
        <v>0.88443940480000005</v>
      </c>
      <c r="AA221">
        <v>0.88870734230000004</v>
      </c>
      <c r="AB221">
        <v>0.89301870299999997</v>
      </c>
      <c r="AC221">
        <v>0.89791590430000001</v>
      </c>
      <c r="AD221">
        <v>0.89594732740000005</v>
      </c>
      <c r="AE221">
        <v>0.89419361399999997</v>
      </c>
      <c r="AF221">
        <v>0.89393953879999999</v>
      </c>
      <c r="AG221">
        <v>0.89295509920000005</v>
      </c>
      <c r="AH221">
        <v>0.89228048429999995</v>
      </c>
      <c r="AI221">
        <v>0.89347604540000003</v>
      </c>
      <c r="AJ221">
        <v>0.89497983520000002</v>
      </c>
      <c r="AK221">
        <v>0.89693840010000003</v>
      </c>
      <c r="AL221">
        <v>0.89926470970000005</v>
      </c>
      <c r="AM221">
        <v>0.90185688529999997</v>
      </c>
      <c r="AN221">
        <v>0.90099608809999998</v>
      </c>
      <c r="AO221">
        <v>0.89982984440000002</v>
      </c>
      <c r="AP221">
        <v>0.89856769329999997</v>
      </c>
      <c r="AQ221">
        <v>0.89725037559999998</v>
      </c>
      <c r="AR221">
        <v>0.89572440840000001</v>
      </c>
      <c r="AS221">
        <v>0.8959968197</v>
      </c>
      <c r="AT221">
        <v>0.89623864470000003</v>
      </c>
      <c r="AU221">
        <v>0.89644511189999998</v>
      </c>
      <c r="AV221">
        <v>0.89671609730000001</v>
      </c>
      <c r="AW221">
        <v>0.89727383240000003</v>
      </c>
    </row>
    <row r="222" spans="2:49" x14ac:dyDescent="0.25">
      <c r="B222" t="s">
        <v>551</v>
      </c>
      <c r="C222">
        <v>0.19372928894524399</v>
      </c>
      <c r="D222">
        <v>0.196839675342774</v>
      </c>
      <c r="E222">
        <v>0.2010764001</v>
      </c>
      <c r="F222">
        <v>0.2051998082</v>
      </c>
      <c r="G222">
        <v>0.20267731550000001</v>
      </c>
      <c r="H222">
        <v>0.19612875769999999</v>
      </c>
      <c r="I222">
        <v>0.2013935171</v>
      </c>
      <c r="J222">
        <v>0.20253115690000001</v>
      </c>
      <c r="K222">
        <v>0.19767301079999999</v>
      </c>
      <c r="L222">
        <v>0.19588865229999999</v>
      </c>
      <c r="M222">
        <v>0.19731892719999999</v>
      </c>
      <c r="N222">
        <v>0.20034800720000001</v>
      </c>
      <c r="O222">
        <v>0.2336703252</v>
      </c>
      <c r="P222">
        <v>0.2650876231</v>
      </c>
      <c r="Q222">
        <v>0.28728021440000001</v>
      </c>
      <c r="R222">
        <v>0.30962401630000003</v>
      </c>
      <c r="S222">
        <v>0.33406140919999999</v>
      </c>
      <c r="T222">
        <v>0.31809238620000002</v>
      </c>
      <c r="U222">
        <v>0.30332803069999997</v>
      </c>
      <c r="V222">
        <v>0.28898337359999998</v>
      </c>
      <c r="W222">
        <v>0.2900902716</v>
      </c>
      <c r="X222">
        <v>0.29198532189999998</v>
      </c>
      <c r="Y222">
        <v>0.29522746550000001</v>
      </c>
      <c r="Z222">
        <v>0.3001508229</v>
      </c>
      <c r="AA222">
        <v>0.30559545770000002</v>
      </c>
      <c r="AB222">
        <v>0.3111581007</v>
      </c>
      <c r="AC222">
        <v>0.3169921886</v>
      </c>
      <c r="AD222">
        <v>0.31698928170000001</v>
      </c>
      <c r="AE222">
        <v>0.31706312640000001</v>
      </c>
      <c r="AF222">
        <v>0.31723380960000003</v>
      </c>
      <c r="AG222">
        <v>0.31744854259999999</v>
      </c>
      <c r="AH222">
        <v>0.31777528599999999</v>
      </c>
      <c r="AI222">
        <v>0.31870733699999998</v>
      </c>
      <c r="AJ222">
        <v>0.3197523713</v>
      </c>
      <c r="AK222">
        <v>0.320963369</v>
      </c>
      <c r="AL222">
        <v>0.32232980049999999</v>
      </c>
      <c r="AM222">
        <v>0.32379612410000003</v>
      </c>
      <c r="AN222">
        <v>0.32410905870000001</v>
      </c>
      <c r="AO222">
        <v>0.3243124242</v>
      </c>
      <c r="AP222">
        <v>0.3244812527</v>
      </c>
      <c r="AQ222">
        <v>0.32463008360000001</v>
      </c>
      <c r="AR222">
        <v>0.32470316220000001</v>
      </c>
      <c r="AS222">
        <v>0.32521881460000002</v>
      </c>
      <c r="AT222">
        <v>0.32572439869999997</v>
      </c>
      <c r="AU222">
        <v>0.32621813820000001</v>
      </c>
      <c r="AV222">
        <v>0.32673637789999999</v>
      </c>
      <c r="AW222">
        <v>0.32736029010000001</v>
      </c>
    </row>
    <row r="223" spans="2:49" x14ac:dyDescent="0.25">
      <c r="B223" t="s">
        <v>552</v>
      </c>
      <c r="C223">
        <v>0.38745857789048899</v>
      </c>
      <c r="D223">
        <v>0.39367935068554899</v>
      </c>
      <c r="E223">
        <v>0.4021528003</v>
      </c>
      <c r="F223">
        <v>0.5257915796</v>
      </c>
      <c r="G223">
        <v>0.66534745549999996</v>
      </c>
      <c r="H223">
        <v>0.82488102789999995</v>
      </c>
      <c r="I223">
        <v>1.0851810580000001</v>
      </c>
      <c r="J223">
        <v>1.39815475</v>
      </c>
      <c r="K223">
        <v>1.7483060349999999</v>
      </c>
      <c r="L223">
        <v>2.219657867</v>
      </c>
      <c r="M223">
        <v>2.864522161</v>
      </c>
      <c r="N223">
        <v>3.7262771080000001</v>
      </c>
      <c r="O223">
        <v>3.4892111219999999</v>
      </c>
      <c r="P223">
        <v>3.223864839</v>
      </c>
      <c r="Q223">
        <v>2.8711400020000002</v>
      </c>
      <c r="R223">
        <v>2.5551921059999998</v>
      </c>
      <c r="S223">
        <v>2.2790933830000002</v>
      </c>
      <c r="T223">
        <v>2.3247403320000002</v>
      </c>
      <c r="U223">
        <v>2.3709231279999998</v>
      </c>
      <c r="V223">
        <v>2.412393319</v>
      </c>
      <c r="W223">
        <v>2.4887902620000002</v>
      </c>
      <c r="X223">
        <v>2.5712701199999999</v>
      </c>
      <c r="Y223">
        <v>2.7035298280000002</v>
      </c>
      <c r="Z223">
        <v>2.8518805440000001</v>
      </c>
      <c r="AA223">
        <v>3.0066064730000002</v>
      </c>
      <c r="AB223">
        <v>3.1710275870000002</v>
      </c>
      <c r="AC223">
        <v>3.340018095</v>
      </c>
      <c r="AD223">
        <v>3.4586272810000001</v>
      </c>
      <c r="AE223">
        <v>3.578692835</v>
      </c>
      <c r="AF223">
        <v>3.7005405420000002</v>
      </c>
      <c r="AG223">
        <v>3.8288353979999998</v>
      </c>
      <c r="AH223">
        <v>3.9593267160000001</v>
      </c>
      <c r="AI223">
        <v>4.0424226259999996</v>
      </c>
      <c r="AJ223">
        <v>4.1274901069999999</v>
      </c>
      <c r="AK223">
        <v>4.2153022069999997</v>
      </c>
      <c r="AL223">
        <v>4.3080115220000001</v>
      </c>
      <c r="AM223">
        <v>4.4028152040000004</v>
      </c>
      <c r="AN223">
        <v>4.4774548980000004</v>
      </c>
      <c r="AO223">
        <v>4.5506740529999998</v>
      </c>
      <c r="AP223">
        <v>4.6234703899999996</v>
      </c>
      <c r="AQ223">
        <v>4.6960317260000002</v>
      </c>
      <c r="AR223">
        <v>4.7675263939999999</v>
      </c>
      <c r="AS223">
        <v>4.8745794709999997</v>
      </c>
      <c r="AT223">
        <v>4.9817718419999997</v>
      </c>
      <c r="AU223">
        <v>5.0890664599999997</v>
      </c>
      <c r="AV223">
        <v>5.1970304650000001</v>
      </c>
      <c r="AW223">
        <v>5.3070021489999997</v>
      </c>
    </row>
    <row r="224" spans="2:49" x14ac:dyDescent="0.25">
      <c r="B224" t="s">
        <v>553</v>
      </c>
      <c r="C224">
        <v>34.067295461021303</v>
      </c>
      <c r="D224">
        <v>34.614256909026899</v>
      </c>
      <c r="E224">
        <v>35.359284959999997</v>
      </c>
      <c r="F224">
        <v>35.083894819999998</v>
      </c>
      <c r="G224">
        <v>33.691819899999999</v>
      </c>
      <c r="H224">
        <v>31.69925692</v>
      </c>
      <c r="I224">
        <v>31.647671939999999</v>
      </c>
      <c r="J224">
        <v>30.98716932</v>
      </c>
      <c r="K224">
        <v>29.448305130000001</v>
      </c>
      <c r="L224">
        <v>28.41682213</v>
      </c>
      <c r="M224">
        <v>27.87533706</v>
      </c>
      <c r="N224">
        <v>27.56480212</v>
      </c>
      <c r="O224">
        <v>27.514563840000001</v>
      </c>
      <c r="P224">
        <v>27.24135471</v>
      </c>
      <c r="Q224">
        <v>26.15479216</v>
      </c>
      <c r="R224">
        <v>25.273134290000002</v>
      </c>
      <c r="S224">
        <v>24.684829629999999</v>
      </c>
      <c r="T224">
        <v>24.133009609999998</v>
      </c>
      <c r="U224">
        <v>23.638671680000002</v>
      </c>
      <c r="V224">
        <v>23.144270349999999</v>
      </c>
      <c r="W224">
        <v>22.626209020000001</v>
      </c>
      <c r="X224">
        <v>22.175040209999999</v>
      </c>
      <c r="Y224">
        <v>21.941175579999999</v>
      </c>
      <c r="Z224">
        <v>21.829074779999999</v>
      </c>
      <c r="AA224">
        <v>21.748337379999999</v>
      </c>
      <c r="AB224">
        <v>21.66974613</v>
      </c>
      <c r="AC224">
        <v>21.602288439999999</v>
      </c>
      <c r="AD224">
        <v>21.516126419999999</v>
      </c>
      <c r="AE224">
        <v>21.4347444</v>
      </c>
      <c r="AF224">
        <v>21.36087977</v>
      </c>
      <c r="AG224">
        <v>21.285780809999999</v>
      </c>
      <c r="AH224">
        <v>21.217602530000001</v>
      </c>
      <c r="AI224">
        <v>21.240874779999999</v>
      </c>
      <c r="AJ224">
        <v>21.271396360000001</v>
      </c>
      <c r="AK224">
        <v>21.312643319999999</v>
      </c>
      <c r="AL224">
        <v>21.360751690000001</v>
      </c>
      <c r="AM224">
        <v>21.415060560000001</v>
      </c>
      <c r="AN224">
        <v>21.314914219999999</v>
      </c>
      <c r="AO224">
        <v>21.207416510000002</v>
      </c>
      <c r="AP224">
        <v>21.097568519999999</v>
      </c>
      <c r="AQ224">
        <v>20.986348840000002</v>
      </c>
      <c r="AR224">
        <v>20.87019626</v>
      </c>
      <c r="AS224">
        <v>20.73018837</v>
      </c>
      <c r="AT224">
        <v>20.589034959999999</v>
      </c>
      <c r="AU224">
        <v>20.446640940000002</v>
      </c>
      <c r="AV224">
        <v>20.305284060000002</v>
      </c>
      <c r="AW224">
        <v>20.169926719999999</v>
      </c>
    </row>
    <row r="225" spans="2:49" x14ac:dyDescent="0.25">
      <c r="B225" t="s">
        <v>554</v>
      </c>
      <c r="C225">
        <v>1.54983431156195</v>
      </c>
      <c r="D225">
        <v>1.57471740274219</v>
      </c>
      <c r="E225">
        <v>1.608611201</v>
      </c>
      <c r="F225">
        <v>2.6216887980000001</v>
      </c>
      <c r="G225">
        <v>3.4974983179999999</v>
      </c>
      <c r="H225">
        <v>4.1971904520000001</v>
      </c>
      <c r="I225">
        <v>5.0659072250000001</v>
      </c>
      <c r="J225">
        <v>5.761921858</v>
      </c>
      <c r="K225">
        <v>6.1666471850000004</v>
      </c>
      <c r="L225">
        <v>6.5187778119999997</v>
      </c>
      <c r="M225">
        <v>6.8163565449999997</v>
      </c>
      <c r="N225">
        <v>6.9728372480000003</v>
      </c>
      <c r="O225">
        <v>7.0879481279999998</v>
      </c>
      <c r="P225">
        <v>7.1454760039999998</v>
      </c>
      <c r="Q225">
        <v>6.9845956500000002</v>
      </c>
      <c r="R225">
        <v>6.8703868369999999</v>
      </c>
      <c r="S225">
        <v>6.8301525559999998</v>
      </c>
      <c r="T225">
        <v>6.9341318349999996</v>
      </c>
      <c r="U225">
        <v>7.0413479819999996</v>
      </c>
      <c r="V225">
        <v>7.1360493519999997</v>
      </c>
      <c r="W225">
        <v>7.0642515440000002</v>
      </c>
      <c r="X225">
        <v>7.012648929</v>
      </c>
      <c r="Y225">
        <v>7.0977339810000002</v>
      </c>
      <c r="Z225">
        <v>7.223286463</v>
      </c>
      <c r="AA225">
        <v>7.3614827490000003</v>
      </c>
      <c r="AB225">
        <v>7.5054879559999996</v>
      </c>
      <c r="AC225">
        <v>7.6562052109999996</v>
      </c>
      <c r="AD225">
        <v>7.7977130399999997</v>
      </c>
      <c r="AE225">
        <v>7.9418475160000002</v>
      </c>
      <c r="AF225">
        <v>8.0892299940000001</v>
      </c>
      <c r="AG225">
        <v>8.2396000800000007</v>
      </c>
      <c r="AH225">
        <v>8.3938513560000008</v>
      </c>
      <c r="AI225">
        <v>8.4609317789999903</v>
      </c>
      <c r="AJ225">
        <v>8.5313315169999999</v>
      </c>
      <c r="AK225">
        <v>8.6065170979999994</v>
      </c>
      <c r="AL225">
        <v>8.6853210460000003</v>
      </c>
      <c r="AM225">
        <v>8.7672448379999999</v>
      </c>
      <c r="AN225">
        <v>8.8177797049999995</v>
      </c>
      <c r="AO225">
        <v>8.8653892630000009</v>
      </c>
      <c r="AP225">
        <v>8.9120916470000004</v>
      </c>
      <c r="AQ225">
        <v>8.9582746279999999</v>
      </c>
      <c r="AR225">
        <v>9.0023846209999903</v>
      </c>
      <c r="AS225">
        <v>9.0005258440000002</v>
      </c>
      <c r="AT225">
        <v>8.9983412989999998</v>
      </c>
      <c r="AU225">
        <v>8.9957835159999995</v>
      </c>
      <c r="AV225">
        <v>8.9938547149999994</v>
      </c>
      <c r="AW225">
        <v>8.9947816070000002</v>
      </c>
    </row>
    <row r="226" spans="2:49" x14ac:dyDescent="0.25">
      <c r="B226" t="s">
        <v>555</v>
      </c>
      <c r="C226">
        <v>0.19372928894524399</v>
      </c>
      <c r="D226">
        <v>0.196839675342774</v>
      </c>
      <c r="E226">
        <v>0.2010764001</v>
      </c>
      <c r="F226">
        <v>0.19345043310000001</v>
      </c>
      <c r="G226">
        <v>0.18013191049999999</v>
      </c>
      <c r="H226">
        <v>0.16433101780000001</v>
      </c>
      <c r="I226">
        <v>0.1590803398</v>
      </c>
      <c r="J226">
        <v>0.1508188493</v>
      </c>
      <c r="K226">
        <v>0.13877265990000001</v>
      </c>
      <c r="L226">
        <v>0.1296458351</v>
      </c>
      <c r="M226">
        <v>0.12311494990000001</v>
      </c>
      <c r="N226">
        <v>0.11784735239999999</v>
      </c>
      <c r="O226">
        <v>0.17784528690000001</v>
      </c>
      <c r="P226">
        <v>0.23638550150000001</v>
      </c>
      <c r="Q226">
        <v>0.28553018209999997</v>
      </c>
      <c r="R226">
        <v>0.33316246300000002</v>
      </c>
      <c r="S226">
        <v>0.38198329730000002</v>
      </c>
      <c r="T226">
        <v>0.35136479990000002</v>
      </c>
      <c r="U226">
        <v>0.32273797230000001</v>
      </c>
      <c r="V226">
        <v>0.29519669370000001</v>
      </c>
      <c r="W226">
        <v>0.3743007941</v>
      </c>
      <c r="X226">
        <v>0.45363355519999998</v>
      </c>
      <c r="Y226">
        <v>0.45319893900000002</v>
      </c>
      <c r="Z226">
        <v>0.4553084389</v>
      </c>
      <c r="AA226">
        <v>0.45813364070000001</v>
      </c>
      <c r="AB226">
        <v>0.46107498260000002</v>
      </c>
      <c r="AC226">
        <v>0.464329824</v>
      </c>
      <c r="AD226">
        <v>0.48441606770000001</v>
      </c>
      <c r="AE226">
        <v>0.50472441339999996</v>
      </c>
      <c r="AF226">
        <v>0.52530361219999999</v>
      </c>
      <c r="AG226">
        <v>0.54626201220000004</v>
      </c>
      <c r="AH226">
        <v>0.56755163630000005</v>
      </c>
      <c r="AI226">
        <v>0.59292224689999995</v>
      </c>
      <c r="AJ226">
        <v>0.61868163860000003</v>
      </c>
      <c r="AK226">
        <v>0.64496188980000002</v>
      </c>
      <c r="AL226">
        <v>0.67214706840000005</v>
      </c>
      <c r="AM226">
        <v>0.69978875230000004</v>
      </c>
      <c r="AN226">
        <v>0.72130672019999997</v>
      </c>
      <c r="AO226">
        <v>0.74260841499999997</v>
      </c>
      <c r="AP226">
        <v>0.76384932640000003</v>
      </c>
      <c r="AQ226">
        <v>0.78505795</v>
      </c>
      <c r="AR226">
        <v>0.80609201200000002</v>
      </c>
      <c r="AS226">
        <v>0.82253613250000002</v>
      </c>
      <c r="AT226">
        <v>0.83899902390000003</v>
      </c>
      <c r="AU226">
        <v>0.85547460529999997</v>
      </c>
      <c r="AV226">
        <v>0.87205821059999999</v>
      </c>
      <c r="AW226">
        <v>0.88897367920000003</v>
      </c>
    </row>
    <row r="227" spans="2:49" x14ac:dyDescent="0.25">
      <c r="B227" t="s">
        <v>556</v>
      </c>
      <c r="C227">
        <v>0.71679836909740502</v>
      </c>
      <c r="D227">
        <v>0.72830679876826598</v>
      </c>
      <c r="E227">
        <v>0.74398268050000005</v>
      </c>
      <c r="F227">
        <v>0.730353531</v>
      </c>
      <c r="G227">
        <v>0.69393019440000003</v>
      </c>
      <c r="H227">
        <v>0.64596111840000003</v>
      </c>
      <c r="I227">
        <v>0.63806518040000004</v>
      </c>
      <c r="J227">
        <v>0.63064627309999999</v>
      </c>
      <c r="K227">
        <v>0.60603563940000005</v>
      </c>
      <c r="L227">
        <v>0.59244033730000001</v>
      </c>
      <c r="M227">
        <v>0.58987649620000004</v>
      </c>
      <c r="N227">
        <v>0.59326707499999998</v>
      </c>
      <c r="O227">
        <v>0.84024342890000003</v>
      </c>
      <c r="P227">
        <v>1.0590359739999999</v>
      </c>
      <c r="Q227">
        <v>1.216826771</v>
      </c>
      <c r="R227">
        <v>1.3513452560000001</v>
      </c>
      <c r="S227">
        <v>1.4736857320000001</v>
      </c>
      <c r="T227">
        <v>1.2652291259999999</v>
      </c>
      <c r="U227">
        <v>1.0695523360000001</v>
      </c>
      <c r="V227">
        <v>0.8830511392</v>
      </c>
      <c r="W227">
        <v>0.88212490139999999</v>
      </c>
      <c r="X227">
        <v>0.88359006279999996</v>
      </c>
      <c r="Y227">
        <v>0.88154458859999996</v>
      </c>
      <c r="Z227">
        <v>0.88443940480000005</v>
      </c>
      <c r="AA227">
        <v>0.88870734230000004</v>
      </c>
      <c r="AB227">
        <v>0.89301870299999997</v>
      </c>
      <c r="AC227">
        <v>0.89791590430000001</v>
      </c>
      <c r="AD227">
        <v>0.89594732740000005</v>
      </c>
      <c r="AE227">
        <v>0.89419361399999997</v>
      </c>
      <c r="AF227">
        <v>0.89393953879999999</v>
      </c>
      <c r="AG227">
        <v>0.89295509920000005</v>
      </c>
      <c r="AH227">
        <v>0.89228048429999995</v>
      </c>
      <c r="AI227">
        <v>0.89347604540000003</v>
      </c>
      <c r="AJ227">
        <v>0.89497983520000002</v>
      </c>
      <c r="AK227">
        <v>0.89693840010000003</v>
      </c>
      <c r="AL227">
        <v>0.89926470970000005</v>
      </c>
      <c r="AM227">
        <v>0.90185688529999997</v>
      </c>
      <c r="AN227">
        <v>0.90099608809999998</v>
      </c>
      <c r="AO227">
        <v>0.89982984440000002</v>
      </c>
      <c r="AP227">
        <v>0.89856769329999997</v>
      </c>
      <c r="AQ227">
        <v>0.89725037559999998</v>
      </c>
      <c r="AR227">
        <v>0.89572440840000001</v>
      </c>
      <c r="AS227">
        <v>0.8959968197</v>
      </c>
      <c r="AT227">
        <v>0.89623864470000003</v>
      </c>
      <c r="AU227">
        <v>0.89644511189999998</v>
      </c>
      <c r="AV227">
        <v>0.89671609730000001</v>
      </c>
      <c r="AW227">
        <v>0.89727383240000003</v>
      </c>
    </row>
    <row r="228" spans="2:49" x14ac:dyDescent="0.25">
      <c r="B228" t="s">
        <v>557</v>
      </c>
      <c r="C228">
        <v>0.19372928894524399</v>
      </c>
      <c r="D228">
        <v>0.196839675342774</v>
      </c>
      <c r="E228">
        <v>0.2010764001</v>
      </c>
      <c r="F228">
        <v>0.2051998082</v>
      </c>
      <c r="G228">
        <v>0.20267731550000001</v>
      </c>
      <c r="H228">
        <v>0.19612875769999999</v>
      </c>
      <c r="I228">
        <v>0.2013935171</v>
      </c>
      <c r="J228">
        <v>0.20253115690000001</v>
      </c>
      <c r="K228">
        <v>0.19767301079999999</v>
      </c>
      <c r="L228">
        <v>0.19588865229999999</v>
      </c>
      <c r="M228">
        <v>0.19731892719999999</v>
      </c>
      <c r="N228">
        <v>0.20034800720000001</v>
      </c>
      <c r="O228">
        <v>0.2336703252</v>
      </c>
      <c r="P228">
        <v>0.2650876231</v>
      </c>
      <c r="Q228">
        <v>0.28728021440000001</v>
      </c>
      <c r="R228">
        <v>0.30962401630000003</v>
      </c>
      <c r="S228">
        <v>0.33406140919999999</v>
      </c>
      <c r="T228">
        <v>0.31809238620000002</v>
      </c>
      <c r="U228">
        <v>0.30332803069999997</v>
      </c>
      <c r="V228">
        <v>0.28898337359999998</v>
      </c>
      <c r="W228">
        <v>0.2900902716</v>
      </c>
      <c r="X228">
        <v>0.29198532189999998</v>
      </c>
      <c r="Y228">
        <v>0.29522746550000001</v>
      </c>
      <c r="Z228">
        <v>0.3001508229</v>
      </c>
      <c r="AA228">
        <v>0.30559545770000002</v>
      </c>
      <c r="AB228">
        <v>0.3111581007</v>
      </c>
      <c r="AC228">
        <v>0.3169921886</v>
      </c>
      <c r="AD228">
        <v>0.31698928170000001</v>
      </c>
      <c r="AE228">
        <v>0.31706312640000001</v>
      </c>
      <c r="AF228">
        <v>0.31723380960000003</v>
      </c>
      <c r="AG228">
        <v>0.31744854259999999</v>
      </c>
      <c r="AH228">
        <v>0.31777528599999999</v>
      </c>
      <c r="AI228">
        <v>0.31870733699999998</v>
      </c>
      <c r="AJ228">
        <v>0.3197523713</v>
      </c>
      <c r="AK228">
        <v>0.320963369</v>
      </c>
      <c r="AL228">
        <v>0.32232980049999999</v>
      </c>
      <c r="AM228">
        <v>0.32379612410000003</v>
      </c>
      <c r="AN228">
        <v>0.32410905870000001</v>
      </c>
      <c r="AO228">
        <v>0.3243124242</v>
      </c>
      <c r="AP228">
        <v>0.3244812527</v>
      </c>
      <c r="AQ228">
        <v>0.32463008360000001</v>
      </c>
      <c r="AR228">
        <v>0.32470316220000001</v>
      </c>
      <c r="AS228">
        <v>0.32521881460000002</v>
      </c>
      <c r="AT228">
        <v>0.32572439869999997</v>
      </c>
      <c r="AU228">
        <v>0.32621813820000001</v>
      </c>
      <c r="AV228">
        <v>0.32673637789999999</v>
      </c>
      <c r="AW228">
        <v>0.32736029010000001</v>
      </c>
    </row>
    <row r="229" spans="2:49" x14ac:dyDescent="0.25">
      <c r="B229" t="s">
        <v>558</v>
      </c>
      <c r="C229">
        <v>0.38745857789048899</v>
      </c>
      <c r="D229">
        <v>0.39367935068554899</v>
      </c>
      <c r="E229">
        <v>0.4021528003</v>
      </c>
      <c r="F229">
        <v>0.5257915796</v>
      </c>
      <c r="G229">
        <v>0.66534745549999996</v>
      </c>
      <c r="H229">
        <v>0.82488102789999995</v>
      </c>
      <c r="I229">
        <v>1.0851810580000001</v>
      </c>
      <c r="J229">
        <v>1.39815475</v>
      </c>
      <c r="K229">
        <v>1.7483060349999999</v>
      </c>
      <c r="L229">
        <v>2.219657867</v>
      </c>
      <c r="M229">
        <v>2.864522161</v>
      </c>
      <c r="N229">
        <v>3.7262771080000001</v>
      </c>
      <c r="O229">
        <v>3.4892111219999999</v>
      </c>
      <c r="P229">
        <v>3.223864839</v>
      </c>
      <c r="Q229">
        <v>2.8711400020000002</v>
      </c>
      <c r="R229">
        <v>2.5551921059999998</v>
      </c>
      <c r="S229">
        <v>2.2790933830000002</v>
      </c>
      <c r="T229">
        <v>2.3247403320000002</v>
      </c>
      <c r="U229">
        <v>2.3709231279999998</v>
      </c>
      <c r="V229">
        <v>2.412393319</v>
      </c>
      <c r="W229">
        <v>2.4887902620000002</v>
      </c>
      <c r="X229">
        <v>2.5712701199999999</v>
      </c>
      <c r="Y229">
        <v>2.7035298280000002</v>
      </c>
      <c r="Z229">
        <v>2.8518805440000001</v>
      </c>
      <c r="AA229">
        <v>3.0066064730000002</v>
      </c>
      <c r="AB229">
        <v>3.1710275870000002</v>
      </c>
      <c r="AC229">
        <v>3.340018095</v>
      </c>
      <c r="AD229">
        <v>3.4586272810000001</v>
      </c>
      <c r="AE229">
        <v>3.578692835</v>
      </c>
      <c r="AF229">
        <v>3.7005405420000002</v>
      </c>
      <c r="AG229">
        <v>3.8288353979999998</v>
      </c>
      <c r="AH229">
        <v>3.9593267160000001</v>
      </c>
      <c r="AI229">
        <v>4.0424226259999996</v>
      </c>
      <c r="AJ229">
        <v>4.1274901069999999</v>
      </c>
      <c r="AK229">
        <v>4.2153022069999997</v>
      </c>
      <c r="AL229">
        <v>4.3080115220000001</v>
      </c>
      <c r="AM229">
        <v>4.4028152040000004</v>
      </c>
      <c r="AN229">
        <v>4.4774548980000004</v>
      </c>
      <c r="AO229">
        <v>4.5506740529999998</v>
      </c>
      <c r="AP229">
        <v>4.6234703899999996</v>
      </c>
      <c r="AQ229">
        <v>4.6960317260000002</v>
      </c>
      <c r="AR229">
        <v>4.7675263939999999</v>
      </c>
      <c r="AS229">
        <v>4.8745794709999997</v>
      </c>
      <c r="AT229">
        <v>4.9817718419999997</v>
      </c>
      <c r="AU229">
        <v>5.0890664599999997</v>
      </c>
      <c r="AV229">
        <v>5.1970304650000001</v>
      </c>
      <c r="AW229">
        <v>5.3070021489999997</v>
      </c>
    </row>
    <row r="230" spans="2:49" x14ac:dyDescent="0.25">
      <c r="B230" t="s">
        <v>559</v>
      </c>
      <c r="C230">
        <v>1.1905732046364299</v>
      </c>
      <c r="D230">
        <v>1.2096882425386799</v>
      </c>
      <c r="E230">
        <v>1.231532107</v>
      </c>
      <c r="F230">
        <v>1.2372873090000001</v>
      </c>
      <c r="G230">
        <v>1.1430982350000001</v>
      </c>
      <c r="H230">
        <v>0.92775870049999998</v>
      </c>
      <c r="I230">
        <v>1.010761818</v>
      </c>
      <c r="J230">
        <v>1.034192494</v>
      </c>
      <c r="K230">
        <v>0.97760844120000001</v>
      </c>
      <c r="L230">
        <v>0.97425668409999999</v>
      </c>
      <c r="M230">
        <v>0.98006104979999997</v>
      </c>
      <c r="N230">
        <v>0.98883607340000002</v>
      </c>
      <c r="O230">
        <v>0.93480303060000003</v>
      </c>
      <c r="P230">
        <v>0.95156167579999995</v>
      </c>
      <c r="Q230">
        <v>0.93346422429999998</v>
      </c>
      <c r="R230">
        <v>0.88597747240000002</v>
      </c>
      <c r="S230">
        <v>0.87281687490000004</v>
      </c>
      <c r="T230">
        <v>0.87243165739999995</v>
      </c>
      <c r="U230">
        <v>0.87763754709999997</v>
      </c>
      <c r="V230">
        <v>0.8868583538</v>
      </c>
      <c r="W230">
        <v>0.89129478139999996</v>
      </c>
      <c r="X230">
        <v>0.89327544560000005</v>
      </c>
      <c r="Y230">
        <v>0.89826701959999999</v>
      </c>
      <c r="Z230">
        <v>0.90547885559999997</v>
      </c>
      <c r="AA230">
        <v>0.91345249849999999</v>
      </c>
      <c r="AB230">
        <v>0.92183516720000003</v>
      </c>
      <c r="AC230">
        <v>0.93066446629999999</v>
      </c>
      <c r="AD230">
        <v>0.93573209769999999</v>
      </c>
      <c r="AE230">
        <v>0.94160130480000004</v>
      </c>
      <c r="AF230">
        <v>0.94895544170000001</v>
      </c>
      <c r="AG230">
        <v>0.95741691559999997</v>
      </c>
      <c r="AH230">
        <v>0.96657958779999997</v>
      </c>
      <c r="AI230">
        <v>0.97785278980000001</v>
      </c>
      <c r="AJ230">
        <v>0.98975838059999999</v>
      </c>
      <c r="AK230">
        <v>1.0025751730000001</v>
      </c>
      <c r="AL230">
        <v>1.016191946</v>
      </c>
      <c r="AM230">
        <v>1.030397944</v>
      </c>
      <c r="AN230">
        <v>1.042922873</v>
      </c>
      <c r="AO230">
        <v>1.055715331</v>
      </c>
      <c r="AP230">
        <v>1.0685464170000001</v>
      </c>
      <c r="AQ230">
        <v>1.0814624820000001</v>
      </c>
      <c r="AR230">
        <v>1.0941104639999999</v>
      </c>
      <c r="AS230">
        <v>1.10783063</v>
      </c>
      <c r="AT230">
        <v>1.121687069</v>
      </c>
      <c r="AU230">
        <v>1.135549715</v>
      </c>
      <c r="AV230">
        <v>1.1493840120000001</v>
      </c>
      <c r="AW230">
        <v>1.163828766</v>
      </c>
    </row>
    <row r="231" spans="2:49" x14ac:dyDescent="0.25">
      <c r="B231" t="s">
        <v>560</v>
      </c>
      <c r="C231">
        <v>1.7112081308179601</v>
      </c>
      <c r="D231">
        <v>1.7386821308642</v>
      </c>
      <c r="E231">
        <v>1.766755227</v>
      </c>
      <c r="F231">
        <v>1.788518327</v>
      </c>
      <c r="G231">
        <v>1.807044436</v>
      </c>
      <c r="H231">
        <v>1.7012908520000001</v>
      </c>
      <c r="I231">
        <v>1.7786809720000001</v>
      </c>
      <c r="J231">
        <v>1.8124435940000001</v>
      </c>
      <c r="K231">
        <v>1.7951807479999999</v>
      </c>
      <c r="L231">
        <v>1.807852402</v>
      </c>
      <c r="M231">
        <v>1.830405042</v>
      </c>
      <c r="N231">
        <v>1.906688191</v>
      </c>
      <c r="O231">
        <v>1.9023566119999999</v>
      </c>
      <c r="P231">
        <v>1.9051787870000001</v>
      </c>
      <c r="Q231">
        <v>1.880803936</v>
      </c>
      <c r="R231">
        <v>1.90019118</v>
      </c>
      <c r="S231">
        <v>1.9125959800000001</v>
      </c>
      <c r="T231">
        <v>1.9465809249999999</v>
      </c>
      <c r="U231">
        <v>1.9975720299999999</v>
      </c>
      <c r="V231">
        <v>2.051556428</v>
      </c>
      <c r="W231">
        <v>2.0961781730000002</v>
      </c>
      <c r="X231">
        <v>2.1313344010000002</v>
      </c>
      <c r="Y231">
        <v>2.1659703079999999</v>
      </c>
      <c r="Z231">
        <v>2.2024088800000001</v>
      </c>
      <c r="AA231">
        <v>2.2397563840000001</v>
      </c>
      <c r="AB231">
        <v>2.2775703100000002</v>
      </c>
      <c r="AC231">
        <v>2.3161145200000002</v>
      </c>
      <c r="AD231">
        <v>2.3488720769999998</v>
      </c>
      <c r="AE231">
        <v>2.3833500820000002</v>
      </c>
      <c r="AF231">
        <v>2.4202074520000001</v>
      </c>
      <c r="AG231">
        <v>2.4591921179999998</v>
      </c>
      <c r="AH231">
        <v>2.5003088569999998</v>
      </c>
      <c r="AI231">
        <v>2.544854403</v>
      </c>
      <c r="AJ231">
        <v>2.5917051010000001</v>
      </c>
      <c r="AK231">
        <v>2.6405985850000002</v>
      </c>
      <c r="AL231">
        <v>2.6914705250000002</v>
      </c>
      <c r="AM231">
        <v>2.743863256</v>
      </c>
      <c r="AN231">
        <v>2.7956370960000001</v>
      </c>
      <c r="AO231">
        <v>2.8481077959999999</v>
      </c>
      <c r="AP231">
        <v>2.9004003119999999</v>
      </c>
      <c r="AQ231">
        <v>2.9523532210000001</v>
      </c>
      <c r="AR231">
        <v>3.0035184080000001</v>
      </c>
      <c r="AS231">
        <v>3.053857094</v>
      </c>
      <c r="AT231">
        <v>3.1032945710000002</v>
      </c>
      <c r="AU231">
        <v>3.1520490309999998</v>
      </c>
      <c r="AV231">
        <v>3.200070561</v>
      </c>
      <c r="AW231">
        <v>3.2478219419999999</v>
      </c>
    </row>
    <row r="232" spans="2:49" x14ac:dyDescent="0.25">
      <c r="B232" t="s">
        <v>561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562</v>
      </c>
      <c r="C233">
        <v>1.5692072404564801</v>
      </c>
      <c r="D233">
        <v>1.5944013702764701</v>
      </c>
      <c r="E233">
        <v>1.6251961530000001</v>
      </c>
      <c r="F233">
        <v>1.6491954579999999</v>
      </c>
      <c r="G233">
        <v>1.672599011</v>
      </c>
      <c r="H233">
        <v>1.5563489699999999</v>
      </c>
      <c r="I233">
        <v>1.6417209020000001</v>
      </c>
      <c r="J233">
        <v>1.6932885470000001</v>
      </c>
      <c r="K233">
        <v>1.6858321489999999</v>
      </c>
      <c r="L233">
        <v>1.696161088</v>
      </c>
      <c r="M233">
        <v>1.713360196</v>
      </c>
      <c r="N233">
        <v>1.753908163</v>
      </c>
      <c r="O233">
        <v>1.806462375</v>
      </c>
      <c r="P233">
        <v>1.8958000150000001</v>
      </c>
      <c r="Q233">
        <v>1.953242841</v>
      </c>
      <c r="R233">
        <v>2.0292725659999999</v>
      </c>
      <c r="S233">
        <v>2.0994324639999999</v>
      </c>
      <c r="T233">
        <v>2.1353030629999998</v>
      </c>
      <c r="U233">
        <v>2.1764083159999998</v>
      </c>
      <c r="V233">
        <v>2.2189141139999999</v>
      </c>
      <c r="W233">
        <v>2.2502117560000001</v>
      </c>
      <c r="X233">
        <v>2.2716633119999998</v>
      </c>
      <c r="Y233">
        <v>2.2984623970000002</v>
      </c>
      <c r="Z233">
        <v>2.332797588</v>
      </c>
      <c r="AA233">
        <v>2.3686615</v>
      </c>
      <c r="AB233">
        <v>2.4048050729999999</v>
      </c>
      <c r="AC233">
        <v>2.4413977770000002</v>
      </c>
      <c r="AD233">
        <v>2.4717866399999999</v>
      </c>
      <c r="AE233">
        <v>2.5036952399999999</v>
      </c>
      <c r="AF233">
        <v>2.5378610460000002</v>
      </c>
      <c r="AG233">
        <v>2.574102018</v>
      </c>
      <c r="AH233">
        <v>2.6124274569999999</v>
      </c>
      <c r="AI233">
        <v>2.6543462240000002</v>
      </c>
      <c r="AJ233">
        <v>2.6986488670000002</v>
      </c>
      <c r="AK233">
        <v>2.7450185020000002</v>
      </c>
      <c r="AL233">
        <v>2.7933169100000002</v>
      </c>
      <c r="AM233">
        <v>2.8430488789999999</v>
      </c>
      <c r="AN233">
        <v>2.8921825129999998</v>
      </c>
      <c r="AO233">
        <v>2.9424387059999999</v>
      </c>
      <c r="AP233">
        <v>2.9927001830000002</v>
      </c>
      <c r="AQ233">
        <v>3.042675622</v>
      </c>
      <c r="AR233">
        <v>3.0918787700000001</v>
      </c>
      <c r="AS233">
        <v>3.1398902359999998</v>
      </c>
      <c r="AT233">
        <v>3.1870040569999998</v>
      </c>
      <c r="AU233">
        <v>3.2335049599999999</v>
      </c>
      <c r="AV233">
        <v>3.2793473199999998</v>
      </c>
      <c r="AW233">
        <v>3.3250204170000002</v>
      </c>
    </row>
    <row r="234" spans="2:49" x14ac:dyDescent="0.25">
      <c r="B234" t="s">
        <v>563</v>
      </c>
      <c r="C234">
        <v>0.99151022292981705</v>
      </c>
      <c r="D234">
        <v>0.99151022292981705</v>
      </c>
      <c r="E234">
        <v>0.99190342279999999</v>
      </c>
      <c r="F234">
        <v>0.98792112710000002</v>
      </c>
      <c r="G234">
        <v>0.98397032799999995</v>
      </c>
      <c r="H234">
        <v>0.98000837679999997</v>
      </c>
      <c r="I234">
        <v>0.97610743460000005</v>
      </c>
      <c r="J234">
        <v>0.97222029030000001</v>
      </c>
      <c r="K234">
        <v>0.96834044990000001</v>
      </c>
      <c r="L234">
        <v>0.96448869459999997</v>
      </c>
      <c r="M234">
        <v>0.96064522139999997</v>
      </c>
      <c r="N234">
        <v>0.95684207060000004</v>
      </c>
      <c r="O234">
        <v>0.95617158859999996</v>
      </c>
      <c r="P234">
        <v>0.95546419130000004</v>
      </c>
      <c r="Q234">
        <v>0.95470514009999996</v>
      </c>
      <c r="R234">
        <v>0.95390398880000005</v>
      </c>
      <c r="S234">
        <v>0.95304595299999995</v>
      </c>
      <c r="T234">
        <v>0.95019250219999996</v>
      </c>
      <c r="U234">
        <v>0.94739235529999999</v>
      </c>
      <c r="V234">
        <v>0.94463244719999995</v>
      </c>
      <c r="W234">
        <v>0.94469669329999995</v>
      </c>
      <c r="X234">
        <v>0.94476167570000003</v>
      </c>
      <c r="Y234">
        <v>0.94481496359999995</v>
      </c>
      <c r="Z234">
        <v>0.94486544039999998</v>
      </c>
      <c r="AA234">
        <v>0.94491470129999999</v>
      </c>
      <c r="AB234">
        <v>0.94496385640000002</v>
      </c>
      <c r="AC234">
        <v>0.9450133275</v>
      </c>
      <c r="AD234">
        <v>0.94506657709999997</v>
      </c>
      <c r="AE234">
        <v>0.94512242810000002</v>
      </c>
      <c r="AF234">
        <v>0.94518045480000001</v>
      </c>
      <c r="AG234">
        <v>0.94524066770000004</v>
      </c>
      <c r="AH234">
        <v>0.94530401900000005</v>
      </c>
      <c r="AI234">
        <v>0.94536566359999996</v>
      </c>
      <c r="AJ234">
        <v>0.94542907750000005</v>
      </c>
      <c r="AK234">
        <v>0.94549347139999995</v>
      </c>
      <c r="AL234">
        <v>0.94555887979999997</v>
      </c>
      <c r="AM234">
        <v>0.94562520130000005</v>
      </c>
      <c r="AN234">
        <v>0.94569040319999997</v>
      </c>
      <c r="AO234">
        <v>0.94575739859999997</v>
      </c>
      <c r="AP234">
        <v>0.94582470200000002</v>
      </c>
      <c r="AQ234">
        <v>0.94589174860000003</v>
      </c>
      <c r="AR234">
        <v>0.94595858610000005</v>
      </c>
      <c r="AS234">
        <v>0.94601433219999997</v>
      </c>
      <c r="AT234">
        <v>0.94606835560000002</v>
      </c>
      <c r="AU234">
        <v>0.94612124350000004</v>
      </c>
      <c r="AV234">
        <v>0.94617283389999995</v>
      </c>
      <c r="AW234">
        <v>0.94622249219999999</v>
      </c>
    </row>
    <row r="235" spans="2:49" x14ac:dyDescent="0.25">
      <c r="B235" t="s">
        <v>564</v>
      </c>
      <c r="C235">
        <v>8.4897770701825997E-3</v>
      </c>
      <c r="D235">
        <v>8.4897770701825997E-3</v>
      </c>
      <c r="E235">
        <v>8.0965771900000007E-3</v>
      </c>
      <c r="F235">
        <v>1.2078872900000001E-2</v>
      </c>
      <c r="G235">
        <v>1.6029671999999998E-2</v>
      </c>
      <c r="H235">
        <v>1.9991623199999999E-2</v>
      </c>
      <c r="I235">
        <v>2.3892565399999999E-2</v>
      </c>
      <c r="J235">
        <v>2.7779709699999999E-2</v>
      </c>
      <c r="K235">
        <v>3.1659550100000003E-2</v>
      </c>
      <c r="L235">
        <v>3.5511305399999998E-2</v>
      </c>
      <c r="M235">
        <v>3.9354778600000001E-2</v>
      </c>
      <c r="N235">
        <v>4.3157929400000003E-2</v>
      </c>
      <c r="O235">
        <v>4.3828411400000003E-2</v>
      </c>
      <c r="P235">
        <v>4.4535808699999999E-2</v>
      </c>
      <c r="Q235">
        <v>4.5294859899999998E-2</v>
      </c>
      <c r="R235">
        <v>4.6096011200000002E-2</v>
      </c>
      <c r="S235">
        <v>4.6954046999999999E-2</v>
      </c>
      <c r="T235">
        <v>4.9807497800000003E-2</v>
      </c>
      <c r="U235">
        <v>5.2607644699999997E-2</v>
      </c>
      <c r="V235">
        <v>5.5367552799999997E-2</v>
      </c>
      <c r="W235">
        <v>5.5303306699999999E-2</v>
      </c>
      <c r="X235">
        <v>5.5238324300000002E-2</v>
      </c>
      <c r="Y235">
        <v>5.5185036399999998E-2</v>
      </c>
      <c r="Z235">
        <v>5.5134559600000001E-2</v>
      </c>
      <c r="AA235">
        <v>5.50852987E-2</v>
      </c>
      <c r="AB235">
        <v>5.5036143599999997E-2</v>
      </c>
      <c r="AC235">
        <v>5.49866725E-2</v>
      </c>
      <c r="AD235">
        <v>5.4933422900000001E-2</v>
      </c>
      <c r="AE235">
        <v>5.4877571899999998E-2</v>
      </c>
      <c r="AF235">
        <v>5.48195452E-2</v>
      </c>
      <c r="AG235">
        <v>5.4759332299999998E-2</v>
      </c>
      <c r="AH235">
        <v>5.4695980999999998E-2</v>
      </c>
      <c r="AI235">
        <v>5.4634336399999997E-2</v>
      </c>
      <c r="AJ235">
        <v>5.4570922500000001E-2</v>
      </c>
      <c r="AK235">
        <v>5.45065286E-2</v>
      </c>
      <c r="AL235">
        <v>5.4441120199999998E-2</v>
      </c>
      <c r="AM235">
        <v>5.4374798699999997E-2</v>
      </c>
      <c r="AN235">
        <v>5.4309596799999998E-2</v>
      </c>
      <c r="AO235">
        <v>5.42426014E-2</v>
      </c>
      <c r="AP235">
        <v>5.4175297999999997E-2</v>
      </c>
      <c r="AQ235">
        <v>5.4108251400000001E-2</v>
      </c>
      <c r="AR235">
        <v>5.4041413900000002E-2</v>
      </c>
      <c r="AS235">
        <v>5.3985667799999998E-2</v>
      </c>
      <c r="AT235">
        <v>5.3931644399999999E-2</v>
      </c>
      <c r="AU235">
        <v>5.38787565E-2</v>
      </c>
      <c r="AV235">
        <v>5.3827166099999997E-2</v>
      </c>
      <c r="AW235">
        <v>5.3777507799999999E-2</v>
      </c>
    </row>
    <row r="236" spans="2:49" x14ac:dyDescent="0.25">
      <c r="B236" t="s">
        <v>565</v>
      </c>
      <c r="C236">
        <v>0.79896379760487002</v>
      </c>
      <c r="D236">
        <v>0.79896379760486902</v>
      </c>
      <c r="E236">
        <v>0.79896379760000003</v>
      </c>
      <c r="F236">
        <v>0.79638418170000003</v>
      </c>
      <c r="G236">
        <v>0.79381289450000003</v>
      </c>
      <c r="H236">
        <v>0.79124990930000005</v>
      </c>
      <c r="I236">
        <v>0.78869519919999997</v>
      </c>
      <c r="J236">
        <v>0.78614873750000003</v>
      </c>
      <c r="K236">
        <v>0.7836104975</v>
      </c>
      <c r="L236">
        <v>0.78108045280000005</v>
      </c>
      <c r="M236">
        <v>0.77855857679999996</v>
      </c>
      <c r="N236">
        <v>0.7760448432</v>
      </c>
      <c r="O236">
        <v>0.76081534390000005</v>
      </c>
      <c r="P236">
        <v>0.74503571680000003</v>
      </c>
      <c r="Q236">
        <v>0.72867560580000001</v>
      </c>
      <c r="R236">
        <v>0.71170237920000001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0.69114451089999995</v>
      </c>
      <c r="X236">
        <v>0.69114451089999995</v>
      </c>
      <c r="Y236">
        <v>0.69114451089999995</v>
      </c>
      <c r="Z236">
        <v>0.69114451089999995</v>
      </c>
      <c r="AA236">
        <v>0.69114451089999995</v>
      </c>
      <c r="AB236">
        <v>0.69114451089999995</v>
      </c>
      <c r="AC236">
        <v>0.69114451089999995</v>
      </c>
      <c r="AD236">
        <v>0.69114451089999995</v>
      </c>
      <c r="AE236">
        <v>0.69114451089999995</v>
      </c>
      <c r="AF236">
        <v>0.69114451089999995</v>
      </c>
      <c r="AG236">
        <v>0.69114451089999995</v>
      </c>
      <c r="AH236">
        <v>0.69114451089999995</v>
      </c>
      <c r="AI236">
        <v>0.69114451089999995</v>
      </c>
      <c r="AJ236">
        <v>0.69114451089999995</v>
      </c>
      <c r="AK236">
        <v>0.69114451089999995</v>
      </c>
      <c r="AL236">
        <v>0.69114451089999995</v>
      </c>
      <c r="AM236">
        <v>0.69114451089999995</v>
      </c>
      <c r="AN236">
        <v>0.69114451089999995</v>
      </c>
      <c r="AO236">
        <v>0.69114451089999995</v>
      </c>
      <c r="AP236">
        <v>0.69114451089999995</v>
      </c>
      <c r="AQ236">
        <v>0.69114451089999995</v>
      </c>
      <c r="AR236">
        <v>0.69114451089999995</v>
      </c>
      <c r="AS236">
        <v>0.69114451089999995</v>
      </c>
      <c r="AT236">
        <v>0.69114451089999995</v>
      </c>
      <c r="AU236">
        <v>0.69114451089999995</v>
      </c>
      <c r="AV236">
        <v>0.69114451089999995</v>
      </c>
      <c r="AW236">
        <v>0.69114451089999995</v>
      </c>
    </row>
    <row r="237" spans="2:49" x14ac:dyDescent="0.25">
      <c r="B237" t="s">
        <v>566</v>
      </c>
      <c r="C237">
        <v>1.02537481030392E-2</v>
      </c>
      <c r="D237">
        <v>1.02537481030392E-2</v>
      </c>
      <c r="E237">
        <v>1.02537481E-2</v>
      </c>
      <c r="F237">
        <v>9.6835705400000003E-3</v>
      </c>
      <c r="G237">
        <v>9.1450986900000007E-3</v>
      </c>
      <c r="H237">
        <v>8.6365695100000008E-3</v>
      </c>
      <c r="I237">
        <v>8.1563179799999906E-3</v>
      </c>
      <c r="J237">
        <v>7.7027716699999997E-3</v>
      </c>
      <c r="K237">
        <v>7.2744456000000002E-3</v>
      </c>
      <c r="L237">
        <v>6.8699373499999999E-3</v>
      </c>
      <c r="M237">
        <v>6.4879224899999999E-3</v>
      </c>
      <c r="N237">
        <v>6.1271502300000004E-3</v>
      </c>
      <c r="O237">
        <v>5.5291148799999999E-3</v>
      </c>
      <c r="P237">
        <v>4.9094769899999998E-3</v>
      </c>
      <c r="Q237">
        <v>4.2670445299999998E-3</v>
      </c>
      <c r="R237">
        <v>3.6005361100000001E-3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8.1802286499999995E-3</v>
      </c>
      <c r="X237">
        <v>8.1802286499999995E-3</v>
      </c>
      <c r="Y237">
        <v>8.1802286499999995E-3</v>
      </c>
      <c r="Z237">
        <v>8.1802286499999995E-3</v>
      </c>
      <c r="AA237">
        <v>8.1802286499999995E-3</v>
      </c>
      <c r="AB237">
        <v>8.1802286499999995E-3</v>
      </c>
      <c r="AC237">
        <v>8.1802286499999995E-3</v>
      </c>
      <c r="AD237">
        <v>8.1802286499999995E-3</v>
      </c>
      <c r="AE237">
        <v>8.1802286499999995E-3</v>
      </c>
      <c r="AF237">
        <v>8.1802286499999995E-3</v>
      </c>
      <c r="AG237">
        <v>8.1802286499999995E-3</v>
      </c>
      <c r="AH237">
        <v>8.1802286499999995E-3</v>
      </c>
      <c r="AI237">
        <v>8.1802286499999995E-3</v>
      </c>
      <c r="AJ237">
        <v>8.1802286499999995E-3</v>
      </c>
      <c r="AK237">
        <v>8.1802286499999995E-3</v>
      </c>
      <c r="AL237">
        <v>8.1802286499999995E-3</v>
      </c>
      <c r="AM237">
        <v>8.1802286499999995E-3</v>
      </c>
      <c r="AN237">
        <v>8.1802286499999995E-3</v>
      </c>
      <c r="AO237">
        <v>8.1802286499999995E-3</v>
      </c>
      <c r="AP237">
        <v>8.1802286499999995E-3</v>
      </c>
      <c r="AQ237">
        <v>8.1802286499999995E-3</v>
      </c>
      <c r="AR237">
        <v>8.1802286499999995E-3</v>
      </c>
      <c r="AS237">
        <v>8.1802286499999995E-3</v>
      </c>
      <c r="AT237">
        <v>8.1802286499999995E-3</v>
      </c>
      <c r="AU237">
        <v>8.1802286499999995E-3</v>
      </c>
      <c r="AV237">
        <v>8.1802286499999995E-3</v>
      </c>
      <c r="AW237">
        <v>8.1802286499999995E-3</v>
      </c>
    </row>
    <row r="238" spans="2:49" x14ac:dyDescent="0.25">
      <c r="B238" t="s">
        <v>567</v>
      </c>
      <c r="C238">
        <v>4.0949078402655603E-2</v>
      </c>
      <c r="D238">
        <v>4.0949078402655603E-2</v>
      </c>
      <c r="E238">
        <v>4.0949078399999998E-2</v>
      </c>
      <c r="F238">
        <v>4.08762326E-2</v>
      </c>
      <c r="G238">
        <v>4.0803516300000002E-2</v>
      </c>
      <c r="H238">
        <v>4.0730929399999997E-2</v>
      </c>
      <c r="I238">
        <v>4.0658471699999997E-2</v>
      </c>
      <c r="J238">
        <v>4.0586142800000002E-2</v>
      </c>
      <c r="K238">
        <v>4.0513942599999998E-2</v>
      </c>
      <c r="L238">
        <v>4.0441870900000003E-2</v>
      </c>
      <c r="M238">
        <v>4.0369927299999997E-2</v>
      </c>
      <c r="N238">
        <v>4.0298111800000001E-2</v>
      </c>
      <c r="O238">
        <v>4.42463061E-2</v>
      </c>
      <c r="P238">
        <v>4.8337119099999999E-2</v>
      </c>
      <c r="Q238">
        <v>5.25784205E-2</v>
      </c>
      <c r="R238">
        <v>5.6978670000000002E-2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1.9056101999999998E-2</v>
      </c>
      <c r="X238">
        <v>1.9056101999999998E-2</v>
      </c>
      <c r="Y238">
        <v>1.9056101999999998E-2</v>
      </c>
      <c r="Z238">
        <v>1.9056101999999998E-2</v>
      </c>
      <c r="AA238">
        <v>1.9056101999999998E-2</v>
      </c>
      <c r="AB238">
        <v>1.9056101999999998E-2</v>
      </c>
      <c r="AC238">
        <v>1.9056101999999998E-2</v>
      </c>
      <c r="AD238">
        <v>1.9056101999999998E-2</v>
      </c>
      <c r="AE238">
        <v>1.9056101999999998E-2</v>
      </c>
      <c r="AF238">
        <v>1.9056101999999998E-2</v>
      </c>
      <c r="AG238">
        <v>1.9056101999999998E-2</v>
      </c>
      <c r="AH238">
        <v>1.9056101999999998E-2</v>
      </c>
      <c r="AI238">
        <v>1.9056101999999998E-2</v>
      </c>
      <c r="AJ238">
        <v>1.9056101999999998E-2</v>
      </c>
      <c r="AK238">
        <v>1.9056101999999998E-2</v>
      </c>
      <c r="AL238">
        <v>1.9056101999999998E-2</v>
      </c>
      <c r="AM238">
        <v>1.9056101999999998E-2</v>
      </c>
      <c r="AN238">
        <v>1.9056101999999998E-2</v>
      </c>
      <c r="AO238">
        <v>1.9056101999999998E-2</v>
      </c>
      <c r="AP238">
        <v>1.9056101999999998E-2</v>
      </c>
      <c r="AQ238">
        <v>1.9056101999999998E-2</v>
      </c>
      <c r="AR238">
        <v>1.9056101999999998E-2</v>
      </c>
      <c r="AS238">
        <v>1.9056101999999998E-2</v>
      </c>
      <c r="AT238">
        <v>1.9056101999999998E-2</v>
      </c>
      <c r="AU238">
        <v>1.9056101999999998E-2</v>
      </c>
      <c r="AV238">
        <v>1.9056101999999998E-2</v>
      </c>
      <c r="AW238">
        <v>1.9056101999999998E-2</v>
      </c>
    </row>
    <row r="239" spans="2:49" x14ac:dyDescent="0.25">
      <c r="B239" t="s">
        <v>568</v>
      </c>
      <c r="C239">
        <v>4.0858446639591303E-2</v>
      </c>
      <c r="D239">
        <v>4.0858446639591303E-2</v>
      </c>
      <c r="E239">
        <v>4.0858446600000001E-2</v>
      </c>
      <c r="F239">
        <v>3.7501973199999997E-2</v>
      </c>
      <c r="G239">
        <v>3.44212302E-2</v>
      </c>
      <c r="H239">
        <v>3.1593566500000003E-2</v>
      </c>
      <c r="I239">
        <v>2.89981921E-2</v>
      </c>
      <c r="J239">
        <v>2.6616024700000001E-2</v>
      </c>
      <c r="K239">
        <v>2.4429549500000002E-2</v>
      </c>
      <c r="L239">
        <v>2.2422690700000001E-2</v>
      </c>
      <c r="M239">
        <v>2.0580693000000001E-2</v>
      </c>
      <c r="N239">
        <v>1.88900132E-2</v>
      </c>
      <c r="O239">
        <v>1.6445307100000001E-2</v>
      </c>
      <c r="P239">
        <v>1.3912292099999999E-2</v>
      </c>
      <c r="Q239">
        <v>1.12860953E-2</v>
      </c>
      <c r="R239">
        <v>8.5614784100000001E-3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2.7175976999999998E-3</v>
      </c>
      <c r="X239">
        <v>2.7175976999999998E-3</v>
      </c>
      <c r="Y239">
        <v>2.7175976999999998E-3</v>
      </c>
      <c r="Z239">
        <v>2.7175976999999998E-3</v>
      </c>
      <c r="AA239">
        <v>2.7175976999999998E-3</v>
      </c>
      <c r="AB239">
        <v>2.7175976999999998E-3</v>
      </c>
      <c r="AC239">
        <v>2.7175976999999998E-3</v>
      </c>
      <c r="AD239">
        <v>2.7175976999999998E-3</v>
      </c>
      <c r="AE239">
        <v>2.7175976999999998E-3</v>
      </c>
      <c r="AF239">
        <v>2.7175976999999998E-3</v>
      </c>
      <c r="AG239">
        <v>2.7175976999999998E-3</v>
      </c>
      <c r="AH239">
        <v>2.7175976999999998E-3</v>
      </c>
      <c r="AI239">
        <v>2.7175976999999998E-3</v>
      </c>
      <c r="AJ239">
        <v>2.7175976999999998E-3</v>
      </c>
      <c r="AK239">
        <v>2.7175976999999998E-3</v>
      </c>
      <c r="AL239">
        <v>2.7175976999999998E-3</v>
      </c>
      <c r="AM239">
        <v>2.7175976999999998E-3</v>
      </c>
      <c r="AN239">
        <v>2.7175976999999998E-3</v>
      </c>
      <c r="AO239">
        <v>2.7175976999999998E-3</v>
      </c>
      <c r="AP239">
        <v>2.7175976999999998E-3</v>
      </c>
      <c r="AQ239">
        <v>2.7175976999999998E-3</v>
      </c>
      <c r="AR239">
        <v>2.7175976999999998E-3</v>
      </c>
      <c r="AS239">
        <v>2.7175976999999998E-3</v>
      </c>
      <c r="AT239">
        <v>2.7175976999999998E-3</v>
      </c>
      <c r="AU239">
        <v>2.7175976999999998E-3</v>
      </c>
      <c r="AV239">
        <v>2.7175976999999998E-3</v>
      </c>
      <c r="AW239">
        <v>2.7175976999999998E-3</v>
      </c>
    </row>
    <row r="240" spans="2:49" x14ac:dyDescent="0.25">
      <c r="B240" t="s">
        <v>569</v>
      </c>
      <c r="C240">
        <v>8.2546962733871607E-3</v>
      </c>
      <c r="D240">
        <v>8.2546962733871607E-3</v>
      </c>
      <c r="E240">
        <v>8.2546962700000004E-3</v>
      </c>
      <c r="F240">
        <v>1.7081659799999999E-2</v>
      </c>
      <c r="G240">
        <v>2.5176000800000001E-2</v>
      </c>
      <c r="H240">
        <v>3.2493267499999999E-2</v>
      </c>
      <c r="I240">
        <v>3.8964704699999998E-2</v>
      </c>
      <c r="J240">
        <v>4.44904359E-2</v>
      </c>
      <c r="K240">
        <v>4.8930383399999999E-2</v>
      </c>
      <c r="L240">
        <v>5.2092196299999997E-2</v>
      </c>
      <c r="M240">
        <v>5.37152194E-2</v>
      </c>
      <c r="N240">
        <v>5.3449221200000001E-2</v>
      </c>
      <c r="O240">
        <v>5.9116927600000001E-2</v>
      </c>
      <c r="P240">
        <v>6.4989365699999996E-2</v>
      </c>
      <c r="Q240">
        <v>7.1077832800000004E-2</v>
      </c>
      <c r="R240">
        <v>7.7394472699999994E-2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9.6060236399999999E-2</v>
      </c>
      <c r="X240">
        <v>9.6060236399999999E-2</v>
      </c>
      <c r="Y240">
        <v>9.6060236399999999E-2</v>
      </c>
      <c r="Z240">
        <v>9.6060236399999999E-2</v>
      </c>
      <c r="AA240">
        <v>9.6060236399999999E-2</v>
      </c>
      <c r="AB240">
        <v>9.6060236399999999E-2</v>
      </c>
      <c r="AC240">
        <v>9.6060236399999999E-2</v>
      </c>
      <c r="AD240">
        <v>9.6060236399999999E-2</v>
      </c>
      <c r="AE240">
        <v>9.6060236399999999E-2</v>
      </c>
      <c r="AF240">
        <v>9.6060236399999999E-2</v>
      </c>
      <c r="AG240">
        <v>9.6060236399999999E-2</v>
      </c>
      <c r="AH240">
        <v>9.6060236399999999E-2</v>
      </c>
      <c r="AI240">
        <v>9.6060236399999999E-2</v>
      </c>
      <c r="AJ240">
        <v>9.6060236399999999E-2</v>
      </c>
      <c r="AK240">
        <v>9.6060236399999999E-2</v>
      </c>
      <c r="AL240">
        <v>9.6060236399999999E-2</v>
      </c>
      <c r="AM240">
        <v>9.6060236399999999E-2</v>
      </c>
      <c r="AN240">
        <v>9.6060236399999999E-2</v>
      </c>
      <c r="AO240">
        <v>9.6060236399999999E-2</v>
      </c>
      <c r="AP240">
        <v>9.6060236399999999E-2</v>
      </c>
      <c r="AQ240">
        <v>9.6060236399999999E-2</v>
      </c>
      <c r="AR240">
        <v>9.6060236399999999E-2</v>
      </c>
      <c r="AS240">
        <v>9.6060236399999999E-2</v>
      </c>
      <c r="AT240">
        <v>9.6060236399999999E-2</v>
      </c>
      <c r="AU240">
        <v>9.6060236399999999E-2</v>
      </c>
      <c r="AV240">
        <v>9.6060236399999999E-2</v>
      </c>
      <c r="AW240">
        <v>9.6060236399999999E-2</v>
      </c>
    </row>
    <row r="241" spans="2:49" x14ac:dyDescent="0.25">
      <c r="B241" t="s">
        <v>570</v>
      </c>
      <c r="C241">
        <v>1.85730666151211E-3</v>
      </c>
      <c r="D241">
        <v>1.85730666151211E-3</v>
      </c>
      <c r="E241">
        <v>1.8573066599999999E-3</v>
      </c>
      <c r="F241">
        <v>2.4629865800000002E-3</v>
      </c>
      <c r="G241">
        <v>3.26618272E-3</v>
      </c>
      <c r="H241">
        <v>4.3313063900000002E-3</v>
      </c>
      <c r="I241">
        <v>5.7437738999999996E-3</v>
      </c>
      <c r="J241">
        <v>7.6168563700000002E-3</v>
      </c>
      <c r="K241">
        <v>1.0100763299999999E-2</v>
      </c>
      <c r="L241">
        <v>1.3394688700000001E-2</v>
      </c>
      <c r="M241">
        <v>1.7762784899999998E-2</v>
      </c>
      <c r="N241">
        <v>2.35553459E-2</v>
      </c>
      <c r="O241">
        <v>2.60531331E-2</v>
      </c>
      <c r="P241">
        <v>2.8641146700000002E-2</v>
      </c>
      <c r="Q241">
        <v>3.1324365399999998E-2</v>
      </c>
      <c r="R241">
        <v>3.4108141000000002E-2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4.23342388E-2</v>
      </c>
      <c r="X241">
        <v>4.23342388E-2</v>
      </c>
      <c r="Y241">
        <v>4.23342388E-2</v>
      </c>
      <c r="Z241">
        <v>4.23342388E-2</v>
      </c>
      <c r="AA241">
        <v>4.23342388E-2</v>
      </c>
      <c r="AB241">
        <v>4.23342388E-2</v>
      </c>
      <c r="AC241">
        <v>4.23342388E-2</v>
      </c>
      <c r="AD241">
        <v>4.23342388E-2</v>
      </c>
      <c r="AE241">
        <v>4.23342388E-2</v>
      </c>
      <c r="AF241">
        <v>4.23342388E-2</v>
      </c>
      <c r="AG241">
        <v>4.23342388E-2</v>
      </c>
      <c r="AH241">
        <v>4.23342388E-2</v>
      </c>
      <c r="AI241">
        <v>4.23342388E-2</v>
      </c>
      <c r="AJ241">
        <v>4.23342388E-2</v>
      </c>
      <c r="AK241">
        <v>4.23342388E-2</v>
      </c>
      <c r="AL241">
        <v>4.23342388E-2</v>
      </c>
      <c r="AM241">
        <v>4.23342388E-2</v>
      </c>
      <c r="AN241">
        <v>4.23342388E-2</v>
      </c>
      <c r="AO241">
        <v>4.23342388E-2</v>
      </c>
      <c r="AP241">
        <v>4.23342388E-2</v>
      </c>
      <c r="AQ241">
        <v>4.23342388E-2</v>
      </c>
      <c r="AR241">
        <v>4.23342388E-2</v>
      </c>
      <c r="AS241">
        <v>4.23342388E-2</v>
      </c>
      <c r="AT241">
        <v>4.23342388E-2</v>
      </c>
      <c r="AU241">
        <v>4.23342388E-2</v>
      </c>
      <c r="AV241">
        <v>4.23342388E-2</v>
      </c>
      <c r="AW241">
        <v>4.23342388E-2</v>
      </c>
    </row>
    <row r="242" spans="2:49" x14ac:dyDescent="0.25">
      <c r="B242" t="s">
        <v>571</v>
      </c>
      <c r="C242">
        <v>9.2848272947954696E-2</v>
      </c>
      <c r="D242">
        <v>9.2848272947954599E-2</v>
      </c>
      <c r="E242">
        <v>9.2848272900000001E-2</v>
      </c>
      <c r="F242">
        <v>8.9289128999999995E-2</v>
      </c>
      <c r="G242">
        <v>8.5866417400000006E-2</v>
      </c>
      <c r="H242">
        <v>8.2574908299999999E-2</v>
      </c>
      <c r="I242">
        <v>7.9409572299999995E-2</v>
      </c>
      <c r="J242">
        <v>7.6365572699999995E-2</v>
      </c>
      <c r="K242">
        <v>7.34382586E-2</v>
      </c>
      <c r="L242">
        <v>7.0623156899999998E-2</v>
      </c>
      <c r="M242">
        <v>6.7915966199999997E-2</v>
      </c>
      <c r="N242">
        <v>6.5312549999999997E-2</v>
      </c>
      <c r="O242">
        <v>7.2238232799999996E-2</v>
      </c>
      <c r="P242">
        <v>7.9414088699999996E-2</v>
      </c>
      <c r="Q242">
        <v>8.6853922200000003E-2</v>
      </c>
      <c r="R242">
        <v>9.4572572800000004E-2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0.11738129849999999</v>
      </c>
      <c r="X242">
        <v>0.11738129849999999</v>
      </c>
      <c r="Y242">
        <v>0.11738129849999999</v>
      </c>
      <c r="Z242">
        <v>0.11738129849999999</v>
      </c>
      <c r="AA242">
        <v>0.11738129849999999</v>
      </c>
      <c r="AB242">
        <v>0.11738129849999999</v>
      </c>
      <c r="AC242">
        <v>0.11738129849999999</v>
      </c>
      <c r="AD242">
        <v>0.11738129849999999</v>
      </c>
      <c r="AE242">
        <v>0.11738129849999999</v>
      </c>
      <c r="AF242">
        <v>0.11738129849999999</v>
      </c>
      <c r="AG242">
        <v>0.11738129849999999</v>
      </c>
      <c r="AH242">
        <v>0.11738129849999999</v>
      </c>
      <c r="AI242">
        <v>0.11738129849999999</v>
      </c>
      <c r="AJ242">
        <v>0.11738129849999999</v>
      </c>
      <c r="AK242">
        <v>0.11738129849999999</v>
      </c>
      <c r="AL242">
        <v>0.11738129849999999</v>
      </c>
      <c r="AM242">
        <v>0.11738129849999999</v>
      </c>
      <c r="AN242">
        <v>0.11738129849999999</v>
      </c>
      <c r="AO242">
        <v>0.11738129849999999</v>
      </c>
      <c r="AP242">
        <v>0.11738129849999999</v>
      </c>
      <c r="AQ242">
        <v>0.11738129849999999</v>
      </c>
      <c r="AR242">
        <v>0.11738129849999999</v>
      </c>
      <c r="AS242">
        <v>0.11738129849999999</v>
      </c>
      <c r="AT242">
        <v>0.11738129849999999</v>
      </c>
      <c r="AU242">
        <v>0.11738129849999999</v>
      </c>
      <c r="AV242">
        <v>0.11738129849999999</v>
      </c>
      <c r="AW242">
        <v>0.11738129849999999</v>
      </c>
    </row>
    <row r="243" spans="2:49" x14ac:dyDescent="0.25">
      <c r="B243" t="s">
        <v>572</v>
      </c>
      <c r="C243">
        <v>6.0146533669896496E-3</v>
      </c>
      <c r="D243">
        <v>6.0146533669896496E-3</v>
      </c>
      <c r="E243">
        <v>6.0146533700000003E-3</v>
      </c>
      <c r="F243">
        <v>6.72026663E-3</v>
      </c>
      <c r="G243">
        <v>7.50865942E-3</v>
      </c>
      <c r="H243">
        <v>8.38954305E-3</v>
      </c>
      <c r="I243">
        <v>9.3737681600000004E-3</v>
      </c>
      <c r="J243">
        <v>1.04734583E-2</v>
      </c>
      <c r="K243">
        <v>1.17021594E-2</v>
      </c>
      <c r="L243">
        <v>1.30750064E-2</v>
      </c>
      <c r="M243">
        <v>1.4608909999999999E-2</v>
      </c>
      <c r="N243">
        <v>1.63227645E-2</v>
      </c>
      <c r="O243">
        <v>1.55556345E-2</v>
      </c>
      <c r="P243">
        <v>1.4760793899999999E-2</v>
      </c>
      <c r="Q243">
        <v>1.3936713599999999E-2</v>
      </c>
      <c r="R243">
        <v>1.30817498E-2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2.3125786999999998E-2</v>
      </c>
      <c r="X243">
        <v>2.3125786999999998E-2</v>
      </c>
      <c r="Y243">
        <v>2.3125786999999998E-2</v>
      </c>
      <c r="Z243">
        <v>2.3125786999999998E-2</v>
      </c>
      <c r="AA243">
        <v>2.3125786999999998E-2</v>
      </c>
      <c r="AB243">
        <v>2.3125786999999998E-2</v>
      </c>
      <c r="AC243">
        <v>2.3125786999999998E-2</v>
      </c>
      <c r="AD243">
        <v>2.3125786999999998E-2</v>
      </c>
      <c r="AE243">
        <v>2.3125786999999998E-2</v>
      </c>
      <c r="AF243">
        <v>2.3125786999999998E-2</v>
      </c>
      <c r="AG243">
        <v>2.3125786999999998E-2</v>
      </c>
      <c r="AH243">
        <v>2.3125786999999998E-2</v>
      </c>
      <c r="AI243">
        <v>2.3125786999999998E-2</v>
      </c>
      <c r="AJ243">
        <v>2.3125786999999998E-2</v>
      </c>
      <c r="AK243">
        <v>2.3125786999999998E-2</v>
      </c>
      <c r="AL243">
        <v>2.3125786999999998E-2</v>
      </c>
      <c r="AM243">
        <v>2.3125786999999998E-2</v>
      </c>
      <c r="AN243">
        <v>2.3125786999999998E-2</v>
      </c>
      <c r="AO243">
        <v>2.3125786999999998E-2</v>
      </c>
      <c r="AP243">
        <v>2.3125786999999998E-2</v>
      </c>
      <c r="AQ243">
        <v>2.3125786999999998E-2</v>
      </c>
      <c r="AR243">
        <v>2.3125786999999998E-2</v>
      </c>
      <c r="AS243">
        <v>2.3125786999999998E-2</v>
      </c>
      <c r="AT243">
        <v>2.3125786999999998E-2</v>
      </c>
      <c r="AU243">
        <v>2.3125786999999998E-2</v>
      </c>
      <c r="AV243">
        <v>2.3125786999999998E-2</v>
      </c>
      <c r="AW243">
        <v>2.3125786999999998E-2</v>
      </c>
    </row>
    <row r="244" spans="2:49" x14ac:dyDescent="0.25">
      <c r="B244" t="s">
        <v>573</v>
      </c>
      <c r="C244">
        <v>0.92287069498865704</v>
      </c>
      <c r="D244">
        <v>0.92287069498865704</v>
      </c>
      <c r="E244">
        <v>0.92286372780000003</v>
      </c>
      <c r="F244">
        <v>0.89641837310000005</v>
      </c>
      <c r="G244">
        <v>0.87092083300000001</v>
      </c>
      <c r="H244">
        <v>0.8458207351</v>
      </c>
      <c r="I244">
        <v>0.82186922760000003</v>
      </c>
      <c r="J244">
        <v>0.79867916269999994</v>
      </c>
      <c r="K244">
        <v>0.77618575759999997</v>
      </c>
      <c r="L244">
        <v>0.75435709640000004</v>
      </c>
      <c r="M244">
        <v>0.73306693339999995</v>
      </c>
      <c r="N244">
        <v>0.71248352869999998</v>
      </c>
      <c r="O244">
        <v>0.709963699</v>
      </c>
      <c r="P244">
        <v>0.70783056060000005</v>
      </c>
      <c r="Q244">
        <v>0.70593073139999996</v>
      </c>
      <c r="R244">
        <v>0.70413857440000005</v>
      </c>
      <c r="S244">
        <v>0.70218017160000001</v>
      </c>
      <c r="T244">
        <v>0.69979999179999997</v>
      </c>
      <c r="U244">
        <v>0.69751384829999996</v>
      </c>
      <c r="V244">
        <v>0.69533060390000001</v>
      </c>
      <c r="W244">
        <v>0.68935562699999997</v>
      </c>
      <c r="X244">
        <v>0.68317808300000005</v>
      </c>
      <c r="Y244">
        <v>0.6770730009</v>
      </c>
      <c r="Z244">
        <v>0.6709160958</v>
      </c>
      <c r="AA244">
        <v>0.66473402339999998</v>
      </c>
      <c r="AB244">
        <v>0.65837533159999995</v>
      </c>
      <c r="AC244">
        <v>0.65200133599999999</v>
      </c>
      <c r="AD244">
        <v>0.64649003549999995</v>
      </c>
      <c r="AE244">
        <v>0.64102767410000006</v>
      </c>
      <c r="AF244">
        <v>0.63561943970000001</v>
      </c>
      <c r="AG244">
        <v>0.63013354129999999</v>
      </c>
      <c r="AH244">
        <v>0.62470012470000003</v>
      </c>
      <c r="AI244">
        <v>0.62241367250000001</v>
      </c>
      <c r="AJ244">
        <v>0.62015253020000005</v>
      </c>
      <c r="AK244">
        <v>0.61790845940000005</v>
      </c>
      <c r="AL244">
        <v>0.6156248607</v>
      </c>
      <c r="AM244">
        <v>0.61335647530000004</v>
      </c>
      <c r="AN244">
        <v>0.61056748589999998</v>
      </c>
      <c r="AO244">
        <v>0.60780858630000001</v>
      </c>
      <c r="AP244">
        <v>0.60506223199999998</v>
      </c>
      <c r="AQ244">
        <v>0.6023242285</v>
      </c>
      <c r="AR244">
        <v>0.59959505140000002</v>
      </c>
      <c r="AS244">
        <v>0.5968087782</v>
      </c>
      <c r="AT244">
        <v>0.59400954770000003</v>
      </c>
      <c r="AU244">
        <v>0.5912003616</v>
      </c>
      <c r="AV244">
        <v>0.58837685220000002</v>
      </c>
      <c r="AW244">
        <v>0.58553519700000001</v>
      </c>
    </row>
    <row r="245" spans="2:49" x14ac:dyDescent="0.25">
      <c r="B245" t="s">
        <v>574</v>
      </c>
      <c r="C245">
        <v>4.1245617653124303E-2</v>
      </c>
      <c r="D245">
        <v>4.1245617653124303E-2</v>
      </c>
      <c r="E245">
        <v>4.1249343399999999E-2</v>
      </c>
      <c r="F245">
        <v>6.5746152200000005E-2</v>
      </c>
      <c r="G245">
        <v>8.8506556599999994E-2</v>
      </c>
      <c r="H245">
        <v>0.1096943234</v>
      </c>
      <c r="I245">
        <v>0.1285092753</v>
      </c>
      <c r="J245">
        <v>0.14486840509999999</v>
      </c>
      <c r="K245">
        <v>0.15836831379999999</v>
      </c>
      <c r="L245">
        <v>0.16845186240000001</v>
      </c>
      <c r="M245">
        <v>0.17445709300000001</v>
      </c>
      <c r="N245">
        <v>0.1753128303</v>
      </c>
      <c r="O245">
        <v>0.17714801320000001</v>
      </c>
      <c r="P245">
        <v>0.17874545019999999</v>
      </c>
      <c r="Q245">
        <v>0.18019802160000001</v>
      </c>
      <c r="R245">
        <v>0.18158221820000001</v>
      </c>
      <c r="S245">
        <v>0.18306617859999999</v>
      </c>
      <c r="T245">
        <v>0.1886430519</v>
      </c>
      <c r="U245">
        <v>0.19406249680000001</v>
      </c>
      <c r="V245">
        <v>0.19932073559999999</v>
      </c>
      <c r="W245">
        <v>0.19960222720000001</v>
      </c>
      <c r="X245">
        <v>0.19997622800000001</v>
      </c>
      <c r="Y245">
        <v>0.20228545589999999</v>
      </c>
      <c r="Z245">
        <v>0.20462691590000001</v>
      </c>
      <c r="AA245">
        <v>0.20698346140000001</v>
      </c>
      <c r="AB245">
        <v>0.2093638837</v>
      </c>
      <c r="AC245">
        <v>0.2117534921</v>
      </c>
      <c r="AD245">
        <v>0.21432129459999999</v>
      </c>
      <c r="AE245">
        <v>0.21686526240000001</v>
      </c>
      <c r="AF245">
        <v>0.2193822547</v>
      </c>
      <c r="AG245">
        <v>0.22187587349999999</v>
      </c>
      <c r="AH245">
        <v>0.2243442802</v>
      </c>
      <c r="AI245">
        <v>0.22466229130000001</v>
      </c>
      <c r="AJ245">
        <v>0.22497140360000001</v>
      </c>
      <c r="AK245">
        <v>0.2252765166</v>
      </c>
      <c r="AL245">
        <v>0.22556287320000001</v>
      </c>
      <c r="AM245">
        <v>0.22584642630000001</v>
      </c>
      <c r="AN245">
        <v>0.22656870770000001</v>
      </c>
      <c r="AO245">
        <v>0.2272766252</v>
      </c>
      <c r="AP245">
        <v>0.2279804292</v>
      </c>
      <c r="AQ245">
        <v>0.2286825338</v>
      </c>
      <c r="AR245">
        <v>0.229382641</v>
      </c>
      <c r="AS245">
        <v>0.2291364843</v>
      </c>
      <c r="AT245">
        <v>0.22889542039999999</v>
      </c>
      <c r="AU245">
        <v>0.22865763850000001</v>
      </c>
      <c r="AV245">
        <v>0.22842547329999999</v>
      </c>
      <c r="AW245">
        <v>0.22820088590000001</v>
      </c>
    </row>
    <row r="246" spans="2:49" x14ac:dyDescent="0.25">
      <c r="B246" t="s">
        <v>575</v>
      </c>
      <c r="C246">
        <v>5.1557022066405396E-3</v>
      </c>
      <c r="D246">
        <v>5.1557022066405396E-3</v>
      </c>
      <c r="E246">
        <v>5.1561679300000003E-3</v>
      </c>
      <c r="F246">
        <v>4.8513086800000002E-3</v>
      </c>
      <c r="G246">
        <v>4.5583596299999998E-3</v>
      </c>
      <c r="H246">
        <v>4.2948205499999999E-3</v>
      </c>
      <c r="I246">
        <v>4.0354665600000001E-3</v>
      </c>
      <c r="J246">
        <v>3.7919441999999999E-3</v>
      </c>
      <c r="K246">
        <v>3.56388025E-3</v>
      </c>
      <c r="L246">
        <v>3.35018051E-3</v>
      </c>
      <c r="M246">
        <v>3.1509907299999999E-3</v>
      </c>
      <c r="N246">
        <v>2.9629478199999998E-3</v>
      </c>
      <c r="O246">
        <v>4.4448602999999998E-3</v>
      </c>
      <c r="P246">
        <v>5.9132285699999999E-3</v>
      </c>
      <c r="Q246">
        <v>7.3664928499999997E-3</v>
      </c>
      <c r="R246">
        <v>8.8053817799999996E-3</v>
      </c>
      <c r="S246">
        <v>1.0238164100000001E-2</v>
      </c>
      <c r="T246">
        <v>9.5588791400000005E-3</v>
      </c>
      <c r="U246">
        <v>8.8947935599999906E-3</v>
      </c>
      <c r="V246">
        <v>8.2452936099999905E-3</v>
      </c>
      <c r="W246">
        <v>1.0575964300000001E-2</v>
      </c>
      <c r="X246">
        <v>1.29360429E-2</v>
      </c>
      <c r="Y246">
        <v>1.2916172199999999E-2</v>
      </c>
      <c r="Z246">
        <v>1.2898333999999999E-2</v>
      </c>
      <c r="AA246">
        <v>1.2881384100000001E-2</v>
      </c>
      <c r="AB246">
        <v>1.2861582E-2</v>
      </c>
      <c r="AC246">
        <v>1.28423232E-2</v>
      </c>
      <c r="AD246">
        <v>1.33142472E-2</v>
      </c>
      <c r="AE246">
        <v>1.37823337E-2</v>
      </c>
      <c r="AF246">
        <v>1.4246385699999999E-2</v>
      </c>
      <c r="AG246">
        <v>1.4709738300000001E-2</v>
      </c>
      <c r="AH246">
        <v>1.5169075299999999E-2</v>
      </c>
      <c r="AI246">
        <v>1.5743806199999998E-2</v>
      </c>
      <c r="AJ246">
        <v>1.63146487E-2</v>
      </c>
      <c r="AK246">
        <v>1.6881947299999998E-2</v>
      </c>
      <c r="AL246">
        <v>1.7456052900000001E-2</v>
      </c>
      <c r="AM246">
        <v>1.80267338E-2</v>
      </c>
      <c r="AN246">
        <v>1.8533637400000001E-2</v>
      </c>
      <c r="AO246">
        <v>1.9037802999999999E-2</v>
      </c>
      <c r="AP246">
        <v>1.9540047899999999E-2</v>
      </c>
      <c r="AQ246">
        <v>2.00405824E-2</v>
      </c>
      <c r="AR246">
        <v>2.0539392900000002E-2</v>
      </c>
      <c r="AS246">
        <v>2.0940225100000001E-2</v>
      </c>
      <c r="AT246">
        <v>2.1342048299999999E-2</v>
      </c>
      <c r="AU246">
        <v>2.1744721000000002E-2</v>
      </c>
      <c r="AV246">
        <v>2.2148490900000001E-2</v>
      </c>
      <c r="AW246">
        <v>2.2553586099999998E-2</v>
      </c>
    </row>
    <row r="247" spans="2:49" x14ac:dyDescent="0.25">
      <c r="B247" t="s">
        <v>576</v>
      </c>
      <c r="C247">
        <v>1.5260878531656001E-2</v>
      </c>
      <c r="D247">
        <v>1.5260878531656001E-2</v>
      </c>
      <c r="E247">
        <v>1.5262257099999999E-2</v>
      </c>
      <c r="F247">
        <v>1.465252E-2</v>
      </c>
      <c r="G247">
        <v>1.40482977E-2</v>
      </c>
      <c r="H247">
        <v>1.3505847499999999E-2</v>
      </c>
      <c r="I247">
        <v>1.2948882E-2</v>
      </c>
      <c r="J247">
        <v>1.2415441399999999E-2</v>
      </c>
      <c r="K247">
        <v>1.1906525100000001E-2</v>
      </c>
      <c r="L247">
        <v>1.14206767E-2</v>
      </c>
      <c r="M247">
        <v>1.09605528E-2</v>
      </c>
      <c r="N247">
        <v>1.05164955E-2</v>
      </c>
      <c r="O247">
        <v>1.53980158E-2</v>
      </c>
      <c r="P247">
        <v>2.0233946799999999E-2</v>
      </c>
      <c r="Q247">
        <v>2.50195683E-2</v>
      </c>
      <c r="R247">
        <v>2.97576136E-2</v>
      </c>
      <c r="S247">
        <v>3.4476016200000001E-2</v>
      </c>
      <c r="T247">
        <v>3.0099814799999999E-2</v>
      </c>
      <c r="U247">
        <v>2.58253804E-2</v>
      </c>
      <c r="V247">
        <v>2.1649798200000001E-2</v>
      </c>
      <c r="W247">
        <v>2.1948203900000001E-2</v>
      </c>
      <c r="X247">
        <v>2.2259612200000001E-2</v>
      </c>
      <c r="Y247">
        <v>2.22607724E-2</v>
      </c>
      <c r="Z247">
        <v>2.2265441100000002E-2</v>
      </c>
      <c r="AA247">
        <v>2.2271656500000001E-2</v>
      </c>
      <c r="AB247">
        <v>2.2264422900000001E-2</v>
      </c>
      <c r="AC247">
        <v>2.2258133100000001E-2</v>
      </c>
      <c r="AD247">
        <v>2.2101043800000001E-2</v>
      </c>
      <c r="AE247">
        <v>2.1944679500000001E-2</v>
      </c>
      <c r="AF247">
        <v>2.1788718499999998E-2</v>
      </c>
      <c r="AG247">
        <v>2.1629751799999999E-2</v>
      </c>
      <c r="AH247">
        <v>2.1471489699999999E-2</v>
      </c>
      <c r="AI247">
        <v>2.1379573999999998E-2</v>
      </c>
      <c r="AJ247">
        <v>2.1287533500000001E-2</v>
      </c>
      <c r="AK247">
        <v>2.1195834199999999E-2</v>
      </c>
      <c r="AL247">
        <v>2.1103537700000001E-2</v>
      </c>
      <c r="AM247">
        <v>2.1011670999999999E-2</v>
      </c>
      <c r="AN247">
        <v>2.09562386E-2</v>
      </c>
      <c r="AO247">
        <v>2.08999042E-2</v>
      </c>
      <c r="AP247">
        <v>2.08436218E-2</v>
      </c>
      <c r="AQ247">
        <v>2.0787611099999999E-2</v>
      </c>
      <c r="AR247">
        <v>2.07318417E-2</v>
      </c>
      <c r="AS247">
        <v>2.0737413600000001E-2</v>
      </c>
      <c r="AT247">
        <v>2.0743481000000001E-2</v>
      </c>
      <c r="AU247">
        <v>2.0749881500000001E-2</v>
      </c>
      <c r="AV247">
        <v>2.0756828799999998E-2</v>
      </c>
      <c r="AW247">
        <v>2.07645035E-2</v>
      </c>
    </row>
    <row r="248" spans="2:49" x14ac:dyDescent="0.25">
      <c r="B248" t="s">
        <v>577</v>
      </c>
      <c r="C248">
        <v>5.1557022066405396E-3</v>
      </c>
      <c r="D248">
        <v>5.1557022066405396E-3</v>
      </c>
      <c r="E248">
        <v>5.1561679300000003E-3</v>
      </c>
      <c r="F248">
        <v>5.1459569999999996E-3</v>
      </c>
      <c r="G248">
        <v>5.1288863299999996E-3</v>
      </c>
      <c r="H248">
        <v>5.1258601699999996E-3</v>
      </c>
      <c r="I248">
        <v>5.1088450299999998E-3</v>
      </c>
      <c r="J248">
        <v>5.0921144699999999E-3</v>
      </c>
      <c r="K248">
        <v>5.0765254500000001E-3</v>
      </c>
      <c r="L248">
        <v>5.0619624199999998E-3</v>
      </c>
      <c r="M248">
        <v>5.0501593099999999E-3</v>
      </c>
      <c r="N248">
        <v>5.0372000600000001E-3</v>
      </c>
      <c r="O248">
        <v>5.8400870199999998E-3</v>
      </c>
      <c r="P248">
        <v>6.6312176400000001E-3</v>
      </c>
      <c r="Q248">
        <v>7.4116425499999999E-3</v>
      </c>
      <c r="R248">
        <v>8.1832678500000002E-3</v>
      </c>
      <c r="S248">
        <v>8.9537305500000004E-3</v>
      </c>
      <c r="T248">
        <v>8.6537031500000007E-3</v>
      </c>
      <c r="U248">
        <v>8.3598474499999905E-3</v>
      </c>
      <c r="V248">
        <v>8.0717461099999999E-3</v>
      </c>
      <c r="W248">
        <v>8.1965745399999995E-3</v>
      </c>
      <c r="X248">
        <v>8.3264004599999906E-3</v>
      </c>
      <c r="Y248">
        <v>8.4139843199999998E-3</v>
      </c>
      <c r="Z248">
        <v>8.5029075799999999E-3</v>
      </c>
      <c r="AA248">
        <v>8.5924545099999999E-3</v>
      </c>
      <c r="AB248">
        <v>8.6796846300000001E-3</v>
      </c>
      <c r="AC248">
        <v>8.7672941199999996E-3</v>
      </c>
      <c r="AD248">
        <v>8.7124972299999996E-3</v>
      </c>
      <c r="AE248">
        <v>8.6579323000000007E-3</v>
      </c>
      <c r="AF248">
        <v>8.6034725800000003E-3</v>
      </c>
      <c r="AG248">
        <v>8.5482513699999905E-3</v>
      </c>
      <c r="AH248">
        <v>8.4932487800000005E-3</v>
      </c>
      <c r="AI248">
        <v>8.4626046500000003E-3</v>
      </c>
      <c r="AJ248">
        <v>8.4318772100000008E-3</v>
      </c>
      <c r="AK248">
        <v>8.4012509200000005E-3</v>
      </c>
      <c r="AL248">
        <v>8.3710936600000004E-3</v>
      </c>
      <c r="AM248">
        <v>8.3410693799999998E-3</v>
      </c>
      <c r="AN248">
        <v>8.3278300199999995E-3</v>
      </c>
      <c r="AO248">
        <v>8.3142015700000006E-3</v>
      </c>
      <c r="AP248">
        <v>8.3005626700000008E-3</v>
      </c>
      <c r="AQ248">
        <v>8.2870009200000008E-3</v>
      </c>
      <c r="AR248">
        <v>8.2735044100000002E-3</v>
      </c>
      <c r="AS248">
        <v>8.2794602300000006E-3</v>
      </c>
      <c r="AT248">
        <v>8.2856184999999995E-3</v>
      </c>
      <c r="AU248">
        <v>8.2919146499999905E-3</v>
      </c>
      <c r="AV248">
        <v>8.2984342300000003E-3</v>
      </c>
      <c r="AW248">
        <v>8.30524981E-3</v>
      </c>
    </row>
    <row r="249" spans="2:49" x14ac:dyDescent="0.25">
      <c r="B249" t="s">
        <v>578</v>
      </c>
      <c r="C249">
        <v>1.0311404413280999E-2</v>
      </c>
      <c r="D249">
        <v>1.0311404413280999E-2</v>
      </c>
      <c r="E249">
        <v>1.03123359E-2</v>
      </c>
      <c r="F249">
        <v>1.3185689E-2</v>
      </c>
      <c r="G249">
        <v>1.6837066599999999E-2</v>
      </c>
      <c r="H249">
        <v>2.1558413200000001E-2</v>
      </c>
      <c r="I249">
        <v>2.75283035E-2</v>
      </c>
      <c r="J249">
        <v>3.5152932200000001E-2</v>
      </c>
      <c r="K249">
        <v>4.48989978E-2</v>
      </c>
      <c r="L249">
        <v>5.7358221500000001E-2</v>
      </c>
      <c r="M249">
        <v>7.3314270700000003E-2</v>
      </c>
      <c r="N249">
        <v>9.3686997600000002E-2</v>
      </c>
      <c r="O249">
        <v>8.7205324700000003E-2</v>
      </c>
      <c r="P249">
        <v>8.0645596099999994E-2</v>
      </c>
      <c r="Q249">
        <v>7.4073543300000003E-2</v>
      </c>
      <c r="R249">
        <v>6.7532944100000006E-2</v>
      </c>
      <c r="S249">
        <v>6.1085739E-2</v>
      </c>
      <c r="T249">
        <v>6.3244559199999995E-2</v>
      </c>
      <c r="U249">
        <v>6.5343633499999998E-2</v>
      </c>
      <c r="V249">
        <v>6.7381822499999897E-2</v>
      </c>
      <c r="W249">
        <v>7.0321403000000005E-2</v>
      </c>
      <c r="X249">
        <v>7.3323633499999999E-2</v>
      </c>
      <c r="Y249">
        <v>7.7050614399999995E-2</v>
      </c>
      <c r="Z249">
        <v>8.0790305500000006E-2</v>
      </c>
      <c r="AA249">
        <v>8.4537020099999999E-2</v>
      </c>
      <c r="AB249">
        <v>8.8455095100000006E-2</v>
      </c>
      <c r="AC249">
        <v>9.2377421400000007E-2</v>
      </c>
      <c r="AD249">
        <v>9.5060881599999994E-2</v>
      </c>
      <c r="AE249">
        <v>9.7722118100000005E-2</v>
      </c>
      <c r="AF249">
        <v>0.1003597287</v>
      </c>
      <c r="AG249">
        <v>0.10310284359999999</v>
      </c>
      <c r="AH249">
        <v>0.1058217813</v>
      </c>
      <c r="AI249">
        <v>0.1073380513</v>
      </c>
      <c r="AJ249">
        <v>0.1088420068</v>
      </c>
      <c r="AK249">
        <v>0.11033599149999999</v>
      </c>
      <c r="AL249">
        <v>0.1118815818</v>
      </c>
      <c r="AM249">
        <v>0.1134176241</v>
      </c>
      <c r="AN249">
        <v>0.1150461005</v>
      </c>
      <c r="AO249">
        <v>0.1166628797</v>
      </c>
      <c r="AP249">
        <v>0.11827310639999999</v>
      </c>
      <c r="AQ249">
        <v>0.1198780433</v>
      </c>
      <c r="AR249">
        <v>0.1214775686</v>
      </c>
      <c r="AS249">
        <v>0.1240976385</v>
      </c>
      <c r="AT249">
        <v>0.12672388409999999</v>
      </c>
      <c r="AU249">
        <v>0.1293554827</v>
      </c>
      <c r="AV249">
        <v>0.1319939205</v>
      </c>
      <c r="AW249">
        <v>0.13464057770000001</v>
      </c>
    </row>
    <row r="250" spans="2:49" x14ac:dyDescent="0.25">
      <c r="B250" t="s">
        <v>579</v>
      </c>
      <c r="C250">
        <v>0.99132434052165697</v>
      </c>
      <c r="D250">
        <v>0.99132434052165697</v>
      </c>
      <c r="E250">
        <v>0.99172610110000003</v>
      </c>
      <c r="F250">
        <v>0.98765502360000001</v>
      </c>
      <c r="G250">
        <v>0.98360065809999997</v>
      </c>
      <c r="H250">
        <v>0.97956293589999999</v>
      </c>
      <c r="I250">
        <v>0.97554178869999997</v>
      </c>
      <c r="J250">
        <v>0.97153714849999995</v>
      </c>
      <c r="K250">
        <v>0.96754894749999998</v>
      </c>
      <c r="L250">
        <v>0.96357711820000003</v>
      </c>
      <c r="M250">
        <v>0.95962159349999998</v>
      </c>
      <c r="N250">
        <v>0.95568230639999996</v>
      </c>
      <c r="O250">
        <v>0.95496918220000004</v>
      </c>
      <c r="P250">
        <v>0.95421073860000005</v>
      </c>
      <c r="Q250">
        <v>0.95340251369999995</v>
      </c>
      <c r="R250">
        <v>0.95253944010000002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0.94277431450000004</v>
      </c>
      <c r="X250">
        <v>0.94277431450000004</v>
      </c>
      <c r="Y250">
        <v>0.94277431450000004</v>
      </c>
      <c r="Z250">
        <v>0.94277431450000004</v>
      </c>
      <c r="AA250">
        <v>0.94277431450000004</v>
      </c>
      <c r="AB250">
        <v>0.94277431450000004</v>
      </c>
      <c r="AC250">
        <v>0.94277431450000004</v>
      </c>
      <c r="AD250">
        <v>0.94277431450000004</v>
      </c>
      <c r="AE250">
        <v>0.94277431450000004</v>
      </c>
      <c r="AF250">
        <v>0.94277431450000004</v>
      </c>
      <c r="AG250">
        <v>0.94277431450000004</v>
      </c>
      <c r="AH250">
        <v>0.94277431450000004</v>
      </c>
      <c r="AI250">
        <v>0.94277431450000004</v>
      </c>
      <c r="AJ250">
        <v>0.94277431450000004</v>
      </c>
      <c r="AK250">
        <v>0.94277431450000004</v>
      </c>
      <c r="AL250">
        <v>0.94277431450000004</v>
      </c>
      <c r="AM250">
        <v>0.94277431450000004</v>
      </c>
      <c r="AN250">
        <v>0.94277431450000004</v>
      </c>
      <c r="AO250">
        <v>0.94277431450000004</v>
      </c>
      <c r="AP250">
        <v>0.94277431450000004</v>
      </c>
      <c r="AQ250">
        <v>0.94277431450000004</v>
      </c>
      <c r="AR250">
        <v>0.94277431450000004</v>
      </c>
      <c r="AS250">
        <v>0.94277431450000004</v>
      </c>
      <c r="AT250">
        <v>0.94277431450000004</v>
      </c>
      <c r="AU250">
        <v>0.94277431450000004</v>
      </c>
      <c r="AV250">
        <v>0.94277431450000004</v>
      </c>
      <c r="AW250">
        <v>0.94277431450000004</v>
      </c>
    </row>
    <row r="251" spans="2:49" x14ac:dyDescent="0.25">
      <c r="B251" s="23" t="s">
        <v>331</v>
      </c>
      <c r="C251">
        <v>0.91950930808135101</v>
      </c>
      <c r="D251">
        <v>0.91950930808135101</v>
      </c>
      <c r="E251">
        <v>0.91950930809999998</v>
      </c>
      <c r="F251">
        <v>0.91950930809999998</v>
      </c>
      <c r="G251">
        <v>0.91950930809999998</v>
      </c>
      <c r="H251">
        <v>0.91950930809999998</v>
      </c>
      <c r="I251">
        <v>0.91950930809999998</v>
      </c>
      <c r="J251">
        <v>0.91950930809999998</v>
      </c>
      <c r="K251">
        <v>0.91950930809999998</v>
      </c>
      <c r="L251">
        <v>0.91950930809999998</v>
      </c>
      <c r="M251">
        <v>0.91950930809999998</v>
      </c>
      <c r="N251">
        <v>0.91950930809999998</v>
      </c>
      <c r="O251">
        <v>0.91950930809999998</v>
      </c>
      <c r="P251">
        <v>0.91950930809999998</v>
      </c>
      <c r="Q251">
        <v>0.91950930809999998</v>
      </c>
      <c r="R251">
        <v>0.91950930809999998</v>
      </c>
      <c r="S251">
        <v>0.91950930809999998</v>
      </c>
      <c r="T251">
        <v>0.91950930809999998</v>
      </c>
      <c r="U251">
        <v>0.91950930809999998</v>
      </c>
      <c r="V251">
        <v>0.91950930809999998</v>
      </c>
      <c r="W251">
        <v>0.91950930809999998</v>
      </c>
      <c r="X251">
        <v>0.91950930809999998</v>
      </c>
      <c r="Y251">
        <v>0.91950930809999998</v>
      </c>
      <c r="Z251">
        <v>0.91950930809999998</v>
      </c>
      <c r="AA251">
        <v>0.91950930809999998</v>
      </c>
      <c r="AB251">
        <v>0.91950930809999998</v>
      </c>
      <c r="AC251">
        <v>0.91950930809999998</v>
      </c>
      <c r="AD251">
        <v>0.91950930809999998</v>
      </c>
      <c r="AE251">
        <v>0.91950930809999998</v>
      </c>
      <c r="AF251">
        <v>0.91950930809999998</v>
      </c>
      <c r="AG251">
        <v>0.91950930809999998</v>
      </c>
      <c r="AH251">
        <v>0.91950930809999998</v>
      </c>
      <c r="AI251">
        <v>0.91950930809999998</v>
      </c>
      <c r="AJ251">
        <v>0.91950930809999998</v>
      </c>
      <c r="AK251">
        <v>0.91950930809999998</v>
      </c>
      <c r="AL251">
        <v>0.91950930809999998</v>
      </c>
      <c r="AM251">
        <v>0.91950930809999998</v>
      </c>
      <c r="AN251">
        <v>0.91950930809999998</v>
      </c>
      <c r="AO251">
        <v>0.91950930809999998</v>
      </c>
      <c r="AP251">
        <v>0.91950930809999998</v>
      </c>
      <c r="AQ251">
        <v>0.91950930809999998</v>
      </c>
      <c r="AR251">
        <v>0.91950930809999998</v>
      </c>
      <c r="AS251">
        <v>0.91950930809999998</v>
      </c>
      <c r="AT251">
        <v>0.91950930809999998</v>
      </c>
      <c r="AU251">
        <v>0.91950930809999998</v>
      </c>
      <c r="AV251">
        <v>0.91950930809999998</v>
      </c>
      <c r="AW251">
        <v>0.91950930809999998</v>
      </c>
    </row>
    <row r="252" spans="2:49" x14ac:dyDescent="0.25">
      <c r="B252" t="s">
        <v>282</v>
      </c>
      <c r="C252">
        <v>1.54983431156195</v>
      </c>
      <c r="D252">
        <v>1.57471740274219</v>
      </c>
      <c r="E252">
        <v>1.60860863</v>
      </c>
      <c r="F252">
        <v>1.873045399</v>
      </c>
      <c r="G252">
        <v>2.0755696449999999</v>
      </c>
      <c r="H252">
        <v>2.232830898</v>
      </c>
      <c r="I252">
        <v>2.5033874840000001</v>
      </c>
      <c r="J252">
        <v>2.7134910880000001</v>
      </c>
      <c r="K252">
        <v>2.813347759</v>
      </c>
      <c r="L252">
        <v>2.9338250160000001</v>
      </c>
      <c r="M252">
        <v>3.0906681640000002</v>
      </c>
      <c r="N252">
        <v>3.277185485</v>
      </c>
      <c r="O252">
        <v>4.2825014269999997</v>
      </c>
      <c r="P252">
        <v>5.3898954999999997</v>
      </c>
      <c r="Q252">
        <v>6.4980816949999998</v>
      </c>
      <c r="R252">
        <v>7.7719836359999999</v>
      </c>
      <c r="S252">
        <v>6.5687196139999999</v>
      </c>
      <c r="T252">
        <v>6.5461578789999999</v>
      </c>
      <c r="U252">
        <v>6.58783619</v>
      </c>
      <c r="V252">
        <v>6.6508047140000004</v>
      </c>
      <c r="W252">
        <v>5.9951592219999998</v>
      </c>
      <c r="X252">
        <v>5.4453704299999997</v>
      </c>
      <c r="Y252">
        <v>5.1167888960000001</v>
      </c>
      <c r="Z252">
        <v>4.8707497760000003</v>
      </c>
      <c r="AA252">
        <v>4.677296213</v>
      </c>
      <c r="AB252">
        <v>4.5236961100000004</v>
      </c>
      <c r="AC252">
        <v>4.393589714</v>
      </c>
      <c r="AD252">
        <v>4.3016795510000003</v>
      </c>
      <c r="AE252">
        <v>4.2117990499999998</v>
      </c>
      <c r="AF252">
        <v>4.1265801680000003</v>
      </c>
      <c r="AG252">
        <v>4.045275524</v>
      </c>
      <c r="AH252">
        <v>3.9695549749999999</v>
      </c>
      <c r="AI252">
        <v>3.8942467039999999</v>
      </c>
      <c r="AJ252">
        <v>3.8228503730000001</v>
      </c>
      <c r="AK252">
        <v>3.7569693740000001</v>
      </c>
      <c r="AL252">
        <v>3.695037642</v>
      </c>
      <c r="AM252">
        <v>3.634165034</v>
      </c>
      <c r="AN252">
        <v>3.5783754839999999</v>
      </c>
      <c r="AO252">
        <v>3.5288861100000002</v>
      </c>
      <c r="AP252">
        <v>3.4799140710000001</v>
      </c>
      <c r="AQ252">
        <v>3.4378799369999999</v>
      </c>
      <c r="AR252">
        <v>3.3939473699999998</v>
      </c>
      <c r="AS252">
        <v>3.3653062230000002</v>
      </c>
      <c r="AT252">
        <v>3.337850016</v>
      </c>
      <c r="AU252">
        <v>3.3122877929999999</v>
      </c>
      <c r="AV252">
        <v>3.2862358700000001</v>
      </c>
      <c r="AW252">
        <v>3.2642626219999999</v>
      </c>
    </row>
    <row r="253" spans="2:49" x14ac:dyDescent="0.25">
      <c r="B253" t="s">
        <v>283</v>
      </c>
      <c r="C253">
        <v>0.19372928894524399</v>
      </c>
      <c r="D253">
        <v>0.196839675342774</v>
      </c>
      <c r="E253">
        <v>0.2010760788</v>
      </c>
      <c r="F253">
        <v>0.1902792482</v>
      </c>
      <c r="G253">
        <v>0.1751726794</v>
      </c>
      <c r="H253">
        <v>0.15925526800000001</v>
      </c>
      <c r="I253">
        <v>0.15299376410000001</v>
      </c>
      <c r="J253">
        <v>0.14374549889999999</v>
      </c>
      <c r="K253">
        <v>0.13047423920000001</v>
      </c>
      <c r="L253">
        <v>0.1201684895</v>
      </c>
      <c r="M253">
        <v>0.1127030559</v>
      </c>
      <c r="N253">
        <v>0.1071890858</v>
      </c>
      <c r="O253">
        <v>0.1070013506</v>
      </c>
      <c r="P253">
        <v>0.1028760516</v>
      </c>
      <c r="Q253">
        <v>9.4746092599999998E-2</v>
      </c>
      <c r="R253">
        <v>8.6566571600000003E-2</v>
      </c>
      <c r="S253">
        <v>0.3673623915</v>
      </c>
      <c r="T253">
        <v>0.33170546909999998</v>
      </c>
      <c r="U253">
        <v>0.30195140180000002</v>
      </c>
      <c r="V253">
        <v>0.2751235964</v>
      </c>
      <c r="W253">
        <v>1.0280761490000001</v>
      </c>
      <c r="X253">
        <v>1.1730131049999999</v>
      </c>
      <c r="Y253">
        <v>1.321614826</v>
      </c>
      <c r="Z253">
        <v>1.4703123339999999</v>
      </c>
      <c r="AA253">
        <v>1.6190906679999999</v>
      </c>
      <c r="AB253">
        <v>1.721912653</v>
      </c>
      <c r="AC253">
        <v>1.826450232</v>
      </c>
      <c r="AD253">
        <v>2.1025166419999999</v>
      </c>
      <c r="AE253">
        <v>2.3721353550000002</v>
      </c>
      <c r="AF253">
        <v>2.6372321680000002</v>
      </c>
      <c r="AG253">
        <v>2.845815322</v>
      </c>
      <c r="AH253">
        <v>3.053368554</v>
      </c>
      <c r="AI253">
        <v>3.278587505</v>
      </c>
      <c r="AJ253">
        <v>3.501441475</v>
      </c>
      <c r="AK253">
        <v>3.7242421370000001</v>
      </c>
      <c r="AL253">
        <v>3.8967303119999999</v>
      </c>
      <c r="AM253">
        <v>4.0670278209999999</v>
      </c>
      <c r="AN253">
        <v>4.1642811870000003</v>
      </c>
      <c r="AO253">
        <v>4.266384467</v>
      </c>
      <c r="AP253">
        <v>4.3668894849999997</v>
      </c>
      <c r="AQ253">
        <v>4.4741763189999997</v>
      </c>
      <c r="AR253">
        <v>4.5772621510000002</v>
      </c>
      <c r="AS253">
        <v>4.7723618830000003</v>
      </c>
      <c r="AT253">
        <v>4.9684463760000002</v>
      </c>
      <c r="AU253">
        <v>5.1668592049999997</v>
      </c>
      <c r="AV253">
        <v>5.3641076549999998</v>
      </c>
      <c r="AW253">
        <v>5.5678684599999997</v>
      </c>
    </row>
    <row r="254" spans="2:49" x14ac:dyDescent="0.25">
      <c r="B254" t="s">
        <v>284</v>
      </c>
      <c r="C254">
        <v>0.71679836909740502</v>
      </c>
      <c r="D254">
        <v>0.72830679876826598</v>
      </c>
      <c r="E254">
        <v>0.74398149140000003</v>
      </c>
      <c r="F254">
        <v>0.73782270179999998</v>
      </c>
      <c r="G254">
        <v>0.71184562870000001</v>
      </c>
      <c r="H254">
        <v>0.67822238450000005</v>
      </c>
      <c r="I254">
        <v>0.68282734479999996</v>
      </c>
      <c r="J254">
        <v>0.67234207820000003</v>
      </c>
      <c r="K254">
        <v>0.6395576141</v>
      </c>
      <c r="L254">
        <v>0.61731149659999995</v>
      </c>
      <c r="M254">
        <v>0.60674795010000004</v>
      </c>
      <c r="N254">
        <v>0.60475860319999997</v>
      </c>
      <c r="O254">
        <v>0.61987453199999998</v>
      </c>
      <c r="P254">
        <v>0.61191243240000004</v>
      </c>
      <c r="Q254">
        <v>0.57859387829999998</v>
      </c>
      <c r="R254">
        <v>0.54272149729999997</v>
      </c>
      <c r="S254">
        <v>1.4172785000000001</v>
      </c>
      <c r="T254">
        <v>1.1944378630000001</v>
      </c>
      <c r="U254">
        <v>1.000665725</v>
      </c>
      <c r="V254">
        <v>0.823004493</v>
      </c>
      <c r="W254">
        <v>0.94465030380000004</v>
      </c>
      <c r="X254">
        <v>0.90464389430000003</v>
      </c>
      <c r="Y254">
        <v>0.8592588941</v>
      </c>
      <c r="Z254">
        <v>0.8268264448</v>
      </c>
      <c r="AA254">
        <v>0.80264161369999998</v>
      </c>
      <c r="AB254">
        <v>0.7810639667</v>
      </c>
      <c r="AC254">
        <v>0.76332137820000001</v>
      </c>
      <c r="AD254">
        <v>0.74240093409999997</v>
      </c>
      <c r="AE254">
        <v>0.72200215759999997</v>
      </c>
      <c r="AF254">
        <v>0.70452239130000005</v>
      </c>
      <c r="AG254">
        <v>0.68649036750000003</v>
      </c>
      <c r="AH254">
        <v>0.66952161060000004</v>
      </c>
      <c r="AI254">
        <v>0.66206144870000005</v>
      </c>
      <c r="AJ254">
        <v>0.65515659439999996</v>
      </c>
      <c r="AK254">
        <v>0.6490975698</v>
      </c>
      <c r="AL254">
        <v>0.64367256039999998</v>
      </c>
      <c r="AM254">
        <v>0.63835359599999997</v>
      </c>
      <c r="AN254">
        <v>0.63233541950000005</v>
      </c>
      <c r="AO254">
        <v>0.62736567659999998</v>
      </c>
      <c r="AP254">
        <v>0.62242927299999995</v>
      </c>
      <c r="AQ254">
        <v>0.61868235270000005</v>
      </c>
      <c r="AR254">
        <v>0.61454701749999996</v>
      </c>
      <c r="AS254">
        <v>0.6113320833</v>
      </c>
      <c r="AT254">
        <v>0.60832912250000004</v>
      </c>
      <c r="AU254">
        <v>0.60566978329999999</v>
      </c>
      <c r="AV254">
        <v>0.60292009599999996</v>
      </c>
      <c r="AW254">
        <v>0.60092007000000003</v>
      </c>
    </row>
    <row r="255" spans="2:49" x14ac:dyDescent="0.25">
      <c r="B255" t="s">
        <v>285</v>
      </c>
      <c r="C255">
        <v>0.19372928894524399</v>
      </c>
      <c r="D255">
        <v>0.196839675342774</v>
      </c>
      <c r="E255">
        <v>0.2010760788</v>
      </c>
      <c r="F255">
        <v>0.2107932891</v>
      </c>
      <c r="G255">
        <v>0.2149795155</v>
      </c>
      <c r="H255">
        <v>0.2165159364</v>
      </c>
      <c r="I255">
        <v>0.23042794329999999</v>
      </c>
      <c r="J255">
        <v>0.23983967210000001</v>
      </c>
      <c r="K255">
        <v>0.2411664519</v>
      </c>
      <c r="L255">
        <v>0.24606399809999999</v>
      </c>
      <c r="M255">
        <v>0.25565748929999998</v>
      </c>
      <c r="N255">
        <v>0.26936350079999999</v>
      </c>
      <c r="O255">
        <v>0.28783187970000002</v>
      </c>
      <c r="P255">
        <v>0.29622750129999997</v>
      </c>
      <c r="Q255">
        <v>0.29203429089999999</v>
      </c>
      <c r="R255">
        <v>0.28561710480000002</v>
      </c>
      <c r="S255">
        <v>0.32127477570000001</v>
      </c>
      <c r="T255">
        <v>0.30029469149999999</v>
      </c>
      <c r="U255">
        <v>0.28379159549999999</v>
      </c>
      <c r="V255">
        <v>0.26933277630000002</v>
      </c>
      <c r="W255">
        <v>0.38418376999999998</v>
      </c>
      <c r="X255">
        <v>0.39558525249999998</v>
      </c>
      <c r="Y255">
        <v>0.39731952869999998</v>
      </c>
      <c r="Z255">
        <v>0.40298614849999997</v>
      </c>
      <c r="AA255">
        <v>0.4111602701</v>
      </c>
      <c r="AB255">
        <v>0.42248848239999998</v>
      </c>
      <c r="AC255">
        <v>0.43486048049999998</v>
      </c>
      <c r="AD255">
        <v>0.46363049880000001</v>
      </c>
      <c r="AE255">
        <v>0.49172285850000003</v>
      </c>
      <c r="AF255">
        <v>0.51949826870000004</v>
      </c>
      <c r="AG255">
        <v>0.54724832540000001</v>
      </c>
      <c r="AH255">
        <v>0.57503091829999997</v>
      </c>
      <c r="AI255">
        <v>0.57833381029999997</v>
      </c>
      <c r="AJ255">
        <v>0.58193364569999995</v>
      </c>
      <c r="AK255">
        <v>0.58611681859999998</v>
      </c>
      <c r="AL255">
        <v>0.59084060959999996</v>
      </c>
      <c r="AM255">
        <v>0.59553031000000001</v>
      </c>
      <c r="AN255">
        <v>0.59883198900000001</v>
      </c>
      <c r="AO255">
        <v>0.60299458679999995</v>
      </c>
      <c r="AP255">
        <v>0.60707229770000004</v>
      </c>
      <c r="AQ255">
        <v>0.61221036309999999</v>
      </c>
      <c r="AR255">
        <v>0.61687552229999998</v>
      </c>
      <c r="AS255">
        <v>0.62160451419999996</v>
      </c>
      <c r="AT255">
        <v>0.62652280839999996</v>
      </c>
      <c r="AU255">
        <v>0.63177574240000001</v>
      </c>
      <c r="AV255">
        <v>0.63691824939999997</v>
      </c>
      <c r="AW255">
        <v>0.64284508650000005</v>
      </c>
    </row>
    <row r="256" spans="2:49" x14ac:dyDescent="0.25">
      <c r="B256" t="s">
        <v>286</v>
      </c>
      <c r="C256">
        <v>0.38745857789048899</v>
      </c>
      <c r="D256">
        <v>0.39367935068554899</v>
      </c>
      <c r="E256">
        <v>0.4021521575</v>
      </c>
      <c r="F256">
        <v>0.45763561349999998</v>
      </c>
      <c r="G256">
        <v>0.50663262340000004</v>
      </c>
      <c r="H256">
        <v>0.55388420090000001</v>
      </c>
      <c r="I256">
        <v>0.63987816630000005</v>
      </c>
      <c r="J256">
        <v>0.72296322710000005</v>
      </c>
      <c r="K256">
        <v>0.78912375680000002</v>
      </c>
      <c r="L256">
        <v>0.87399578560000002</v>
      </c>
      <c r="M256">
        <v>0.98571830110000003</v>
      </c>
      <c r="N256">
        <v>1.127368994</v>
      </c>
      <c r="O256">
        <v>1.2167055490000001</v>
      </c>
      <c r="P256">
        <v>1.264710797</v>
      </c>
      <c r="Q256">
        <v>1.259270289</v>
      </c>
      <c r="R256">
        <v>1.243908902</v>
      </c>
      <c r="S256">
        <v>2.19185813</v>
      </c>
      <c r="T256">
        <v>2.194667999</v>
      </c>
      <c r="U256">
        <v>2.2182191859999998</v>
      </c>
      <c r="V256">
        <v>2.2483528439999998</v>
      </c>
      <c r="W256">
        <v>3.2975839269999998</v>
      </c>
      <c r="X256">
        <v>3.3793332409999999</v>
      </c>
      <c r="Y256">
        <v>3.485907321</v>
      </c>
      <c r="Z256">
        <v>3.6186769760000002</v>
      </c>
      <c r="AA256">
        <v>3.768163156</v>
      </c>
      <c r="AB256">
        <v>3.9425157689999999</v>
      </c>
      <c r="AC256">
        <v>4.1235328940000002</v>
      </c>
      <c r="AD256">
        <v>4.2800960410000002</v>
      </c>
      <c r="AE256">
        <v>4.4329303619999996</v>
      </c>
      <c r="AF256">
        <v>4.5851486279999998</v>
      </c>
      <c r="AG256">
        <v>4.742080852</v>
      </c>
      <c r="AH256">
        <v>4.9008533270000001</v>
      </c>
      <c r="AI256">
        <v>5.0429950339999996</v>
      </c>
      <c r="AJ256">
        <v>5.1855039850000004</v>
      </c>
      <c r="AK256">
        <v>5.3312551790000002</v>
      </c>
      <c r="AL256">
        <v>5.483200396</v>
      </c>
      <c r="AM256">
        <v>5.6333255680000001</v>
      </c>
      <c r="AN256">
        <v>5.7332239850000004</v>
      </c>
      <c r="AO256">
        <v>5.8403198290000002</v>
      </c>
      <c r="AP256">
        <v>5.9456764829999997</v>
      </c>
      <c r="AQ256">
        <v>6.0606409320000001</v>
      </c>
      <c r="AR256">
        <v>6.1702391150000002</v>
      </c>
      <c r="AS256">
        <v>6.2503798440000002</v>
      </c>
      <c r="AT256">
        <v>6.3323278800000002</v>
      </c>
      <c r="AU256">
        <v>6.4175913659999999</v>
      </c>
      <c r="AV256">
        <v>6.5016795089999997</v>
      </c>
      <c r="AW256">
        <v>6.5937549789999998</v>
      </c>
    </row>
    <row r="257" spans="2:49" x14ac:dyDescent="0.25">
      <c r="B257" t="s">
        <v>287</v>
      </c>
      <c r="C257">
        <v>34.067295461021303</v>
      </c>
      <c r="D257">
        <v>34.614256909026899</v>
      </c>
      <c r="E257">
        <v>35.359228450000003</v>
      </c>
      <c r="F257">
        <v>35.492059910000002</v>
      </c>
      <c r="G257">
        <v>34.658004849999998</v>
      </c>
      <c r="H257">
        <v>33.421689389999997</v>
      </c>
      <c r="I257">
        <v>34.05694811</v>
      </c>
      <c r="J257">
        <v>34.071422800000001</v>
      </c>
      <c r="K257">
        <v>32.946153379999998</v>
      </c>
      <c r="L257">
        <v>32.344634630000002</v>
      </c>
      <c r="M257">
        <v>32.3562291</v>
      </c>
      <c r="N257">
        <v>32.847080149999996</v>
      </c>
      <c r="O257">
        <v>32.676530290000002</v>
      </c>
      <c r="P257">
        <v>31.308306179999999</v>
      </c>
      <c r="Q257">
        <v>28.734479289999999</v>
      </c>
      <c r="R257">
        <v>26.162973439999998</v>
      </c>
      <c r="S257">
        <v>23.739985780000001</v>
      </c>
      <c r="T257">
        <v>22.782735429999999</v>
      </c>
      <c r="U257">
        <v>22.116176790000001</v>
      </c>
      <c r="V257">
        <v>21.570481749999999</v>
      </c>
      <c r="W257">
        <v>17.60423905</v>
      </c>
      <c r="X257">
        <v>15.63870352</v>
      </c>
      <c r="Y257">
        <v>13.89959511</v>
      </c>
      <c r="Z257">
        <v>12.45955681</v>
      </c>
      <c r="AA257">
        <v>11.20941212</v>
      </c>
      <c r="AB257">
        <v>10.15622392</v>
      </c>
      <c r="AC257">
        <v>9.1851533889999999</v>
      </c>
      <c r="AD257">
        <v>8.4865207520000006</v>
      </c>
      <c r="AE257">
        <v>7.8026162780000003</v>
      </c>
      <c r="AF257">
        <v>7.1300502840000002</v>
      </c>
      <c r="AG257">
        <v>6.5382108460000001</v>
      </c>
      <c r="AH257">
        <v>5.9630941450000003</v>
      </c>
      <c r="AI257">
        <v>5.4368731190000004</v>
      </c>
      <c r="AJ257">
        <v>4.9237652790000004</v>
      </c>
      <c r="AK257">
        <v>4.4246210440000002</v>
      </c>
      <c r="AL257">
        <v>3.9900130869999999</v>
      </c>
      <c r="AM257">
        <v>3.5610016880000002</v>
      </c>
      <c r="AN257">
        <v>3.229924032</v>
      </c>
      <c r="AO257">
        <v>2.9083162730000001</v>
      </c>
      <c r="AP257">
        <v>2.5904819899999998</v>
      </c>
      <c r="AQ257">
        <v>2.2806491960000002</v>
      </c>
      <c r="AR257">
        <v>1.9720649219999999</v>
      </c>
      <c r="AS257">
        <v>1.583413269</v>
      </c>
      <c r="AT257">
        <v>1.2027520380000001</v>
      </c>
      <c r="AU257">
        <v>0.82986231349999995</v>
      </c>
      <c r="AV257">
        <v>0.46378095499999999</v>
      </c>
      <c r="AW257">
        <v>0.1049166493</v>
      </c>
    </row>
    <row r="258" spans="2:49" x14ac:dyDescent="0.25">
      <c r="B258" t="s">
        <v>288</v>
      </c>
      <c r="C258">
        <v>1.54983431156195</v>
      </c>
      <c r="D258">
        <v>1.57471740274219</v>
      </c>
      <c r="E258">
        <v>1.60860863</v>
      </c>
      <c r="F258">
        <v>1.873045399</v>
      </c>
      <c r="G258">
        <v>2.0755696449999999</v>
      </c>
      <c r="H258">
        <v>2.232830898</v>
      </c>
      <c r="I258">
        <v>2.5033874840000001</v>
      </c>
      <c r="J258">
        <v>2.7134910880000001</v>
      </c>
      <c r="K258">
        <v>2.813347759</v>
      </c>
      <c r="L258">
        <v>2.9338250160000001</v>
      </c>
      <c r="M258">
        <v>3.0906681640000002</v>
      </c>
      <c r="N258">
        <v>3.277185485</v>
      </c>
      <c r="O258">
        <v>4.2825014269999997</v>
      </c>
      <c r="P258">
        <v>5.3898954999999997</v>
      </c>
      <c r="Q258">
        <v>6.4980816949999998</v>
      </c>
      <c r="R258">
        <v>7.7719836359999999</v>
      </c>
      <c r="S258">
        <v>6.5687196139999999</v>
      </c>
      <c r="T258">
        <v>6.5461578789999999</v>
      </c>
      <c r="U258">
        <v>6.58783619</v>
      </c>
      <c r="V258">
        <v>6.6508047140000004</v>
      </c>
      <c r="W258">
        <v>5.9951592219999998</v>
      </c>
      <c r="X258">
        <v>5.4453704299999997</v>
      </c>
      <c r="Y258">
        <v>5.1167888960000001</v>
      </c>
      <c r="Z258">
        <v>4.8707497760000003</v>
      </c>
      <c r="AA258">
        <v>4.677296213</v>
      </c>
      <c r="AB258">
        <v>4.5236961100000004</v>
      </c>
      <c r="AC258">
        <v>4.393589714</v>
      </c>
      <c r="AD258">
        <v>4.3016795510000003</v>
      </c>
      <c r="AE258">
        <v>4.2117990499999998</v>
      </c>
      <c r="AF258">
        <v>4.1265801680000003</v>
      </c>
      <c r="AG258">
        <v>4.045275524</v>
      </c>
      <c r="AH258">
        <v>3.9695549749999999</v>
      </c>
      <c r="AI258">
        <v>3.8942467039999999</v>
      </c>
      <c r="AJ258">
        <v>3.8228503730000001</v>
      </c>
      <c r="AK258">
        <v>3.7569693740000001</v>
      </c>
      <c r="AL258">
        <v>3.695037642</v>
      </c>
      <c r="AM258">
        <v>3.634165034</v>
      </c>
      <c r="AN258">
        <v>3.5783754839999999</v>
      </c>
      <c r="AO258">
        <v>3.5288861100000002</v>
      </c>
      <c r="AP258">
        <v>3.4799140710000001</v>
      </c>
      <c r="AQ258">
        <v>3.4378799369999999</v>
      </c>
      <c r="AR258">
        <v>3.3939473699999998</v>
      </c>
      <c r="AS258">
        <v>3.3653062230000002</v>
      </c>
      <c r="AT258">
        <v>3.337850016</v>
      </c>
      <c r="AU258">
        <v>3.3122877929999999</v>
      </c>
      <c r="AV258">
        <v>3.2862358700000001</v>
      </c>
      <c r="AW258">
        <v>3.2642626219999999</v>
      </c>
    </row>
    <row r="259" spans="2:49" x14ac:dyDescent="0.25">
      <c r="B259" t="s">
        <v>289</v>
      </c>
      <c r="C259">
        <v>0.19372928894524399</v>
      </c>
      <c r="D259">
        <v>0.196839675342774</v>
      </c>
      <c r="E259">
        <v>0.2010760788</v>
      </c>
      <c r="F259">
        <v>0.1902792482</v>
      </c>
      <c r="G259">
        <v>0.1751726794</v>
      </c>
      <c r="H259">
        <v>0.15925526800000001</v>
      </c>
      <c r="I259">
        <v>0.15299376410000001</v>
      </c>
      <c r="J259">
        <v>0.14374549889999999</v>
      </c>
      <c r="K259">
        <v>0.13047423920000001</v>
      </c>
      <c r="L259">
        <v>0.1201684895</v>
      </c>
      <c r="M259">
        <v>0.1127030559</v>
      </c>
      <c r="N259">
        <v>0.1071890858</v>
      </c>
      <c r="O259">
        <v>0.1070013506</v>
      </c>
      <c r="P259">
        <v>0.1028760516</v>
      </c>
      <c r="Q259">
        <v>9.4746092599999998E-2</v>
      </c>
      <c r="R259">
        <v>8.6566571600000003E-2</v>
      </c>
      <c r="S259">
        <v>0.3673623915</v>
      </c>
      <c r="T259">
        <v>0.33170546909999998</v>
      </c>
      <c r="U259">
        <v>0.30195140180000002</v>
      </c>
      <c r="V259">
        <v>0.2751235964</v>
      </c>
      <c r="W259">
        <v>1.0280761490000001</v>
      </c>
      <c r="X259">
        <v>1.1730131049999999</v>
      </c>
      <c r="Y259">
        <v>1.321614826</v>
      </c>
      <c r="Z259">
        <v>1.4703123339999999</v>
      </c>
      <c r="AA259">
        <v>1.6190906679999999</v>
      </c>
      <c r="AB259">
        <v>1.721912653</v>
      </c>
      <c r="AC259">
        <v>1.826450232</v>
      </c>
      <c r="AD259">
        <v>2.1025166419999999</v>
      </c>
      <c r="AE259">
        <v>2.3721353550000002</v>
      </c>
      <c r="AF259">
        <v>2.6372321680000002</v>
      </c>
      <c r="AG259">
        <v>2.845815322</v>
      </c>
      <c r="AH259">
        <v>3.053368554</v>
      </c>
      <c r="AI259">
        <v>3.278587505</v>
      </c>
      <c r="AJ259">
        <v>3.501441475</v>
      </c>
      <c r="AK259">
        <v>3.7242421370000001</v>
      </c>
      <c r="AL259">
        <v>3.8967303119999999</v>
      </c>
      <c r="AM259">
        <v>4.0670278209999999</v>
      </c>
      <c r="AN259">
        <v>4.1642811870000003</v>
      </c>
      <c r="AO259">
        <v>4.266384467</v>
      </c>
      <c r="AP259">
        <v>4.3668894849999997</v>
      </c>
      <c r="AQ259">
        <v>4.4741763189999997</v>
      </c>
      <c r="AR259">
        <v>4.5772621510000002</v>
      </c>
      <c r="AS259">
        <v>4.7723618830000003</v>
      </c>
      <c r="AT259">
        <v>4.9684463760000002</v>
      </c>
      <c r="AU259">
        <v>5.1668592049999997</v>
      </c>
      <c r="AV259">
        <v>5.3641076549999998</v>
      </c>
      <c r="AW259">
        <v>5.5678684599999997</v>
      </c>
    </row>
    <row r="260" spans="2:49" x14ac:dyDescent="0.25">
      <c r="B260" t="s">
        <v>290</v>
      </c>
      <c r="C260">
        <v>0.71679836909740502</v>
      </c>
      <c r="D260">
        <v>0.72830679876826598</v>
      </c>
      <c r="E260">
        <v>0.74398149140000003</v>
      </c>
      <c r="F260">
        <v>0.73782270179999998</v>
      </c>
      <c r="G260">
        <v>0.71184562870000001</v>
      </c>
      <c r="H260">
        <v>0.67822238450000005</v>
      </c>
      <c r="I260">
        <v>0.68282734479999996</v>
      </c>
      <c r="J260">
        <v>0.67234207820000003</v>
      </c>
      <c r="K260">
        <v>0.6395576141</v>
      </c>
      <c r="L260">
        <v>0.61731149659999995</v>
      </c>
      <c r="M260">
        <v>0.60674795010000004</v>
      </c>
      <c r="N260">
        <v>0.60475860319999997</v>
      </c>
      <c r="O260">
        <v>0.61987453199999998</v>
      </c>
      <c r="P260">
        <v>0.61191243240000004</v>
      </c>
      <c r="Q260">
        <v>0.57859387829999998</v>
      </c>
      <c r="R260">
        <v>0.54272149729999997</v>
      </c>
      <c r="S260">
        <v>1.4172785000000001</v>
      </c>
      <c r="T260">
        <v>1.1944378630000001</v>
      </c>
      <c r="U260">
        <v>1.000665725</v>
      </c>
      <c r="V260">
        <v>0.823004493</v>
      </c>
      <c r="W260">
        <v>0.94465030380000004</v>
      </c>
      <c r="X260">
        <v>0.90464389430000003</v>
      </c>
      <c r="Y260">
        <v>0.8592588941</v>
      </c>
      <c r="Z260">
        <v>0.8268264448</v>
      </c>
      <c r="AA260">
        <v>0.80264161369999998</v>
      </c>
      <c r="AB260">
        <v>0.7810639667</v>
      </c>
      <c r="AC260">
        <v>0.76332137820000001</v>
      </c>
      <c r="AD260">
        <v>0.74240093409999997</v>
      </c>
      <c r="AE260">
        <v>0.72200215759999997</v>
      </c>
      <c r="AF260">
        <v>0.70452239130000005</v>
      </c>
      <c r="AG260">
        <v>0.68649036750000003</v>
      </c>
      <c r="AH260">
        <v>0.66952161060000004</v>
      </c>
      <c r="AI260">
        <v>0.66206144870000005</v>
      </c>
      <c r="AJ260">
        <v>0.65515659439999996</v>
      </c>
      <c r="AK260">
        <v>0.6490975698</v>
      </c>
      <c r="AL260">
        <v>0.64367256039999998</v>
      </c>
      <c r="AM260">
        <v>0.63835359599999997</v>
      </c>
      <c r="AN260">
        <v>0.63233541950000005</v>
      </c>
      <c r="AO260">
        <v>0.62736567659999998</v>
      </c>
      <c r="AP260">
        <v>0.62242927299999995</v>
      </c>
      <c r="AQ260">
        <v>0.61868235270000005</v>
      </c>
      <c r="AR260">
        <v>0.61454701749999996</v>
      </c>
      <c r="AS260">
        <v>0.6113320833</v>
      </c>
      <c r="AT260">
        <v>0.60832912250000004</v>
      </c>
      <c r="AU260">
        <v>0.60566978329999999</v>
      </c>
      <c r="AV260">
        <v>0.60292009599999996</v>
      </c>
      <c r="AW260">
        <v>0.60092007000000003</v>
      </c>
    </row>
    <row r="261" spans="2:49" x14ac:dyDescent="0.25">
      <c r="B261" t="s">
        <v>291</v>
      </c>
      <c r="C261">
        <v>0.19372928894524399</v>
      </c>
      <c r="D261">
        <v>0.196839675342774</v>
      </c>
      <c r="E261">
        <v>0.2010760788</v>
      </c>
      <c r="F261">
        <v>0.2107932891</v>
      </c>
      <c r="G261">
        <v>0.2149795155</v>
      </c>
      <c r="H261">
        <v>0.2165159364</v>
      </c>
      <c r="I261">
        <v>0.23042794329999999</v>
      </c>
      <c r="J261">
        <v>0.23983967210000001</v>
      </c>
      <c r="K261">
        <v>0.2411664519</v>
      </c>
      <c r="L261">
        <v>0.24606399809999999</v>
      </c>
      <c r="M261">
        <v>0.25565748929999998</v>
      </c>
      <c r="N261">
        <v>0.26936350079999999</v>
      </c>
      <c r="O261">
        <v>0.28783187970000002</v>
      </c>
      <c r="P261">
        <v>0.29622750129999997</v>
      </c>
      <c r="Q261">
        <v>0.29203429089999999</v>
      </c>
      <c r="R261">
        <v>0.28561710480000002</v>
      </c>
      <c r="S261">
        <v>0.32127477570000001</v>
      </c>
      <c r="T261">
        <v>0.30029469149999999</v>
      </c>
      <c r="U261">
        <v>0.28379159549999999</v>
      </c>
      <c r="V261">
        <v>0.26933277630000002</v>
      </c>
      <c r="W261">
        <v>0.38418376999999998</v>
      </c>
      <c r="X261">
        <v>0.39558525249999998</v>
      </c>
      <c r="Y261">
        <v>0.39731952869999998</v>
      </c>
      <c r="Z261">
        <v>0.40298614849999997</v>
      </c>
      <c r="AA261">
        <v>0.4111602701</v>
      </c>
      <c r="AB261">
        <v>0.42248848239999998</v>
      </c>
      <c r="AC261">
        <v>0.43486048049999998</v>
      </c>
      <c r="AD261">
        <v>0.46363049880000001</v>
      </c>
      <c r="AE261">
        <v>0.49172285850000003</v>
      </c>
      <c r="AF261">
        <v>0.51949826870000004</v>
      </c>
      <c r="AG261">
        <v>0.54724832540000001</v>
      </c>
      <c r="AH261">
        <v>0.57503091829999997</v>
      </c>
      <c r="AI261">
        <v>0.57833381029999997</v>
      </c>
      <c r="AJ261">
        <v>0.58193364569999995</v>
      </c>
      <c r="AK261">
        <v>0.58611681859999998</v>
      </c>
      <c r="AL261">
        <v>0.59084060959999996</v>
      </c>
      <c r="AM261">
        <v>0.59553031000000001</v>
      </c>
      <c r="AN261">
        <v>0.59883198900000001</v>
      </c>
      <c r="AO261">
        <v>0.60299458679999995</v>
      </c>
      <c r="AP261">
        <v>0.60707229770000004</v>
      </c>
      <c r="AQ261">
        <v>0.61221036309999999</v>
      </c>
      <c r="AR261">
        <v>0.61687552229999998</v>
      </c>
      <c r="AS261">
        <v>0.62160451419999996</v>
      </c>
      <c r="AT261">
        <v>0.62652280839999996</v>
      </c>
      <c r="AU261">
        <v>0.63177574240000001</v>
      </c>
      <c r="AV261">
        <v>0.63691824939999997</v>
      </c>
      <c r="AW261">
        <v>0.64284508650000005</v>
      </c>
    </row>
    <row r="262" spans="2:49" x14ac:dyDescent="0.25">
      <c r="B262" t="s">
        <v>292</v>
      </c>
      <c r="C262">
        <v>0.38745857789048899</v>
      </c>
      <c r="D262">
        <v>0.39367935068554899</v>
      </c>
      <c r="E262">
        <v>0.4021521575</v>
      </c>
      <c r="F262">
        <v>0.45763561349999998</v>
      </c>
      <c r="G262">
        <v>0.50663262340000004</v>
      </c>
      <c r="H262">
        <v>0.55388420090000001</v>
      </c>
      <c r="I262">
        <v>0.63987816630000005</v>
      </c>
      <c r="J262">
        <v>0.72296322710000005</v>
      </c>
      <c r="K262">
        <v>0.78912375680000002</v>
      </c>
      <c r="L262">
        <v>0.87399578560000002</v>
      </c>
      <c r="M262">
        <v>0.98571830110000003</v>
      </c>
      <c r="N262">
        <v>1.127368994</v>
      </c>
      <c r="O262">
        <v>1.2167055490000001</v>
      </c>
      <c r="P262">
        <v>1.264710797</v>
      </c>
      <c r="Q262">
        <v>1.259270289</v>
      </c>
      <c r="R262">
        <v>1.243908902</v>
      </c>
      <c r="S262">
        <v>2.19185813</v>
      </c>
      <c r="T262">
        <v>2.194667999</v>
      </c>
      <c r="U262">
        <v>2.2182191859999998</v>
      </c>
      <c r="V262">
        <v>2.2483528439999998</v>
      </c>
      <c r="W262">
        <v>3.2975839269999998</v>
      </c>
      <c r="X262">
        <v>3.3793332409999999</v>
      </c>
      <c r="Y262">
        <v>3.485907321</v>
      </c>
      <c r="Z262">
        <v>3.6186769760000002</v>
      </c>
      <c r="AA262">
        <v>3.768163156</v>
      </c>
      <c r="AB262">
        <v>3.9425157689999999</v>
      </c>
      <c r="AC262">
        <v>4.1235328940000002</v>
      </c>
      <c r="AD262">
        <v>4.2800960410000002</v>
      </c>
      <c r="AE262">
        <v>4.4329303619999996</v>
      </c>
      <c r="AF262">
        <v>4.5851486279999998</v>
      </c>
      <c r="AG262">
        <v>4.742080852</v>
      </c>
      <c r="AH262">
        <v>4.9008533270000001</v>
      </c>
      <c r="AI262">
        <v>5.0429950339999996</v>
      </c>
      <c r="AJ262">
        <v>5.1855039850000004</v>
      </c>
      <c r="AK262">
        <v>5.3312551790000002</v>
      </c>
      <c r="AL262">
        <v>5.483200396</v>
      </c>
      <c r="AM262">
        <v>5.6333255680000001</v>
      </c>
      <c r="AN262">
        <v>5.7332239850000004</v>
      </c>
      <c r="AO262">
        <v>5.8403198290000002</v>
      </c>
      <c r="AP262">
        <v>5.9456764829999997</v>
      </c>
      <c r="AQ262">
        <v>6.0606409320000001</v>
      </c>
      <c r="AR262">
        <v>6.1702391150000002</v>
      </c>
      <c r="AS262">
        <v>6.2503798440000002</v>
      </c>
      <c r="AT262">
        <v>6.3323278800000002</v>
      </c>
      <c r="AU262">
        <v>6.4175913659999999</v>
      </c>
      <c r="AV262">
        <v>6.5016795089999997</v>
      </c>
      <c r="AW262">
        <v>6.5937549789999998</v>
      </c>
    </row>
    <row r="263" spans="2:49" x14ac:dyDescent="0.25">
      <c r="B263" t="s">
        <v>293</v>
      </c>
      <c r="C263">
        <v>1.1905732046364299</v>
      </c>
      <c r="D263">
        <v>1.2096882425386799</v>
      </c>
      <c r="E263">
        <v>1.229110199</v>
      </c>
      <c r="F263">
        <v>1.2315210889999999</v>
      </c>
      <c r="G263">
        <v>1.1449187329999999</v>
      </c>
      <c r="H263">
        <v>0.92601423009999995</v>
      </c>
      <c r="I263">
        <v>1.0179888459999999</v>
      </c>
      <c r="J263">
        <v>1.0425604260000001</v>
      </c>
      <c r="K263">
        <v>0.98423772379999996</v>
      </c>
      <c r="L263">
        <v>0.97519208479999997</v>
      </c>
      <c r="M263">
        <v>0.97964951410000001</v>
      </c>
      <c r="N263">
        <v>0.95446687779999995</v>
      </c>
      <c r="O263">
        <v>0.94806820520000001</v>
      </c>
      <c r="P263">
        <v>0.93623792750000001</v>
      </c>
      <c r="Q263">
        <v>0.92346104780000005</v>
      </c>
      <c r="R263">
        <v>0.9124547959</v>
      </c>
      <c r="S263">
        <v>0.90503557950000002</v>
      </c>
      <c r="T263">
        <v>0.89476977310000005</v>
      </c>
      <c r="U263">
        <v>0.89457958449999997</v>
      </c>
      <c r="V263">
        <v>0.89962734339999995</v>
      </c>
      <c r="W263">
        <v>0.89809505960000002</v>
      </c>
      <c r="X263">
        <v>0.89150585630000001</v>
      </c>
      <c r="Y263">
        <v>0.88800559680000002</v>
      </c>
      <c r="Z263">
        <v>0.88570730369999995</v>
      </c>
      <c r="AA263">
        <v>0.8849280249</v>
      </c>
      <c r="AB263">
        <v>0.88545210839999999</v>
      </c>
      <c r="AC263">
        <v>0.88747990659999998</v>
      </c>
      <c r="AD263">
        <v>0.8946039831</v>
      </c>
      <c r="AE263">
        <v>0.90380718530000004</v>
      </c>
      <c r="AF263">
        <v>0.91473904260000005</v>
      </c>
      <c r="AG263">
        <v>0.92674767410000003</v>
      </c>
      <c r="AH263">
        <v>0.93977203050000002</v>
      </c>
      <c r="AI263">
        <v>0.95345554860000004</v>
      </c>
      <c r="AJ263">
        <v>0.96770364929999997</v>
      </c>
      <c r="AK263">
        <v>0.98260997380000004</v>
      </c>
      <c r="AL263">
        <v>0.99791648389999998</v>
      </c>
      <c r="AM263">
        <v>1.0139757229999999</v>
      </c>
      <c r="AN263">
        <v>1.029576882</v>
      </c>
      <c r="AO263">
        <v>1.0456711670000001</v>
      </c>
      <c r="AP263">
        <v>1.0618065619999999</v>
      </c>
      <c r="AQ263">
        <v>1.078606309</v>
      </c>
      <c r="AR263">
        <v>1.0952550270000001</v>
      </c>
      <c r="AS263">
        <v>1.1120923519999999</v>
      </c>
      <c r="AT263">
        <v>1.1290265429999999</v>
      </c>
      <c r="AU263">
        <v>1.1460950780000001</v>
      </c>
      <c r="AV263">
        <v>1.1631692010000001</v>
      </c>
      <c r="AW263">
        <v>1.1806933129999999</v>
      </c>
    </row>
    <row r="264" spans="2:49" x14ac:dyDescent="0.25">
      <c r="B264" t="s">
        <v>294</v>
      </c>
      <c r="C264">
        <v>1.7112081308179601</v>
      </c>
      <c r="D264">
        <v>1.7386821308642</v>
      </c>
      <c r="E264">
        <v>1.766597204</v>
      </c>
      <c r="F264">
        <v>1.7874173019999999</v>
      </c>
      <c r="G264">
        <v>1.810204771</v>
      </c>
      <c r="H264">
        <v>1.7022867580000001</v>
      </c>
      <c r="I264">
        <v>1.7767751169999999</v>
      </c>
      <c r="J264">
        <v>1.8105798239999999</v>
      </c>
      <c r="K264">
        <v>1.791703268</v>
      </c>
      <c r="L264">
        <v>1.7992142</v>
      </c>
      <c r="M264">
        <v>1.8081049119999999</v>
      </c>
      <c r="N264">
        <v>1.8460067529999999</v>
      </c>
      <c r="O264">
        <v>1.8929711490000001</v>
      </c>
      <c r="P264">
        <v>1.91517286</v>
      </c>
      <c r="Q264">
        <v>1.92588648</v>
      </c>
      <c r="R264">
        <v>1.941051987</v>
      </c>
      <c r="S264">
        <v>1.9615180569999999</v>
      </c>
      <c r="T264">
        <v>1.9625009250000001</v>
      </c>
      <c r="U264">
        <v>1.9659001629999999</v>
      </c>
      <c r="V264">
        <v>1.9724249220000001</v>
      </c>
      <c r="W264">
        <v>1.971519698</v>
      </c>
      <c r="X264">
        <v>1.956091501</v>
      </c>
      <c r="Y264">
        <v>1.9491698500000001</v>
      </c>
      <c r="Z264">
        <v>1.952632731</v>
      </c>
      <c r="AA264">
        <v>1.9613065700000001</v>
      </c>
      <c r="AB264">
        <v>1.972527339</v>
      </c>
      <c r="AC264">
        <v>1.9853306159999999</v>
      </c>
      <c r="AD264">
        <v>2.0042428509999999</v>
      </c>
      <c r="AE264">
        <v>2.0293774500000001</v>
      </c>
      <c r="AF264">
        <v>2.0569253409999999</v>
      </c>
      <c r="AG264">
        <v>2.0896388240000001</v>
      </c>
      <c r="AH264">
        <v>2.121639885</v>
      </c>
      <c r="AI264">
        <v>2.1604897489999999</v>
      </c>
      <c r="AJ264">
        <v>2.1926809600000001</v>
      </c>
      <c r="AK264">
        <v>2.2381985790000001</v>
      </c>
      <c r="AL264">
        <v>2.267453433</v>
      </c>
      <c r="AM264">
        <v>2.3236415720000001</v>
      </c>
      <c r="AN264">
        <v>2.34045288</v>
      </c>
      <c r="AO264">
        <v>2.4159979049999998</v>
      </c>
      <c r="AP264">
        <v>2.4067136549999999</v>
      </c>
      <c r="AQ264">
        <v>2.5268110410000002</v>
      </c>
      <c r="AR264">
        <v>2.522531796</v>
      </c>
      <c r="AS264">
        <v>2.5689221099999999</v>
      </c>
      <c r="AT264">
        <v>2.5971679769999998</v>
      </c>
      <c r="AU264">
        <v>2.6590995949999998</v>
      </c>
      <c r="AV264">
        <v>2.6725197189999998</v>
      </c>
      <c r="AW264">
        <v>2.7603994850000002</v>
      </c>
    </row>
    <row r="265" spans="2:49" x14ac:dyDescent="0.25">
      <c r="B265" t="s">
        <v>295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296</v>
      </c>
      <c r="C266">
        <v>1.5692072404564801</v>
      </c>
      <c r="D266">
        <v>1.5944013702764701</v>
      </c>
      <c r="E266">
        <v>1.6200002060000001</v>
      </c>
      <c r="F266">
        <v>1.6389765730000001</v>
      </c>
      <c r="G266">
        <v>1.663232187</v>
      </c>
      <c r="H266">
        <v>1.551759764</v>
      </c>
      <c r="I266">
        <v>1.6288634749999999</v>
      </c>
      <c r="J266">
        <v>1.6761074439999999</v>
      </c>
      <c r="K266">
        <v>1.6664686259999999</v>
      </c>
      <c r="L266">
        <v>1.6732747960000001</v>
      </c>
      <c r="M266">
        <v>1.6801261110000001</v>
      </c>
      <c r="N266">
        <v>1.696718564</v>
      </c>
      <c r="O266">
        <v>1.7709885249999999</v>
      </c>
      <c r="P266">
        <v>1.8488448470000001</v>
      </c>
      <c r="Q266">
        <v>1.9178909159999999</v>
      </c>
      <c r="R266">
        <v>1.976127921</v>
      </c>
      <c r="S266">
        <v>2.0205621900000001</v>
      </c>
      <c r="T266">
        <v>2.0144879219999998</v>
      </c>
      <c r="U266">
        <v>2.0045550649999999</v>
      </c>
      <c r="V266">
        <v>1.997564962</v>
      </c>
      <c r="W266">
        <v>1.9066782369999999</v>
      </c>
      <c r="X266">
        <v>1.8213295730000001</v>
      </c>
      <c r="Y266">
        <v>1.7638485909999999</v>
      </c>
      <c r="Z266">
        <v>1.7306819170000001</v>
      </c>
      <c r="AA266">
        <v>1.710821207</v>
      </c>
      <c r="AB266">
        <v>1.699584003</v>
      </c>
      <c r="AC266">
        <v>1.693306915</v>
      </c>
      <c r="AD266">
        <v>1.701619717</v>
      </c>
      <c r="AE266">
        <v>1.7189534200000001</v>
      </c>
      <c r="AF266">
        <v>1.739817505</v>
      </c>
      <c r="AG266">
        <v>1.765582268</v>
      </c>
      <c r="AH266">
        <v>1.7909897020000001</v>
      </c>
      <c r="AI266">
        <v>1.8225586920000001</v>
      </c>
      <c r="AJ266">
        <v>1.8485912149999999</v>
      </c>
      <c r="AK266">
        <v>1.885950249</v>
      </c>
      <c r="AL266">
        <v>1.9097495419999999</v>
      </c>
      <c r="AM266">
        <v>1.95604997</v>
      </c>
      <c r="AN266">
        <v>1.96940396</v>
      </c>
      <c r="AO266">
        <v>2.0324566860000002</v>
      </c>
      <c r="AP266">
        <v>2.0242709250000002</v>
      </c>
      <c r="AQ266">
        <v>2.125082141</v>
      </c>
      <c r="AR266">
        <v>2.1212924659999999</v>
      </c>
      <c r="AS266">
        <v>2.1598653379999999</v>
      </c>
      <c r="AT266">
        <v>2.1830411750000001</v>
      </c>
      <c r="AU266">
        <v>2.2344358469999999</v>
      </c>
      <c r="AV266">
        <v>2.2449233579999999</v>
      </c>
      <c r="AW266">
        <v>2.3178843819999999</v>
      </c>
    </row>
    <row r="267" spans="2:49" x14ac:dyDescent="0.25">
      <c r="B267" t="s">
        <v>297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0.98253090730000003</v>
      </c>
      <c r="H267">
        <v>0.97786703210000003</v>
      </c>
      <c r="I267">
        <v>0.97325870889999999</v>
      </c>
      <c r="J267">
        <v>0.96867469780000004</v>
      </c>
      <c r="K267">
        <v>0.96412075190000002</v>
      </c>
      <c r="L267">
        <v>0.95959345910000005</v>
      </c>
      <c r="M267">
        <v>0.95507468500000003</v>
      </c>
      <c r="N267">
        <v>0.95058946609999995</v>
      </c>
      <c r="O267">
        <v>0.94786269499999998</v>
      </c>
      <c r="P267">
        <v>0.94500637750000005</v>
      </c>
      <c r="Q267">
        <v>0.94201177439999995</v>
      </c>
      <c r="R267">
        <v>0.9388456114</v>
      </c>
      <c r="S267">
        <v>0.95295276790000005</v>
      </c>
      <c r="T267">
        <v>0.95006016660000003</v>
      </c>
      <c r="U267">
        <v>0.94720674319999998</v>
      </c>
      <c r="V267">
        <v>0.94438895560000002</v>
      </c>
      <c r="W267">
        <v>0.92727339870000003</v>
      </c>
      <c r="X267">
        <v>0.92234178730000005</v>
      </c>
      <c r="Y267">
        <v>0.91729524330000001</v>
      </c>
      <c r="Z267">
        <v>0.91180006609999997</v>
      </c>
      <c r="AA267">
        <v>0.90578240379999997</v>
      </c>
      <c r="AB267">
        <v>0.89950872240000002</v>
      </c>
      <c r="AC267">
        <v>0.89257376919999998</v>
      </c>
      <c r="AD267">
        <v>0.87770636619999998</v>
      </c>
      <c r="AE267">
        <v>0.86124789700000004</v>
      </c>
      <c r="AF267">
        <v>0.84291260710000004</v>
      </c>
      <c r="AG267">
        <v>0.82278503479999998</v>
      </c>
      <c r="AH267">
        <v>0.80004288010000002</v>
      </c>
      <c r="AI267">
        <v>0.76843563439999996</v>
      </c>
      <c r="AJ267">
        <v>0.73217582469999998</v>
      </c>
      <c r="AK267">
        <v>0.69027061680000001</v>
      </c>
      <c r="AL267">
        <v>0.64287953710000001</v>
      </c>
      <c r="AM267">
        <v>0.58678200899999999</v>
      </c>
      <c r="AN267">
        <v>0.56269853690000005</v>
      </c>
      <c r="AO267">
        <v>0.53512709250000001</v>
      </c>
      <c r="AP267">
        <v>0.50136023249999995</v>
      </c>
      <c r="AQ267">
        <v>0.46227588520000001</v>
      </c>
      <c r="AR267">
        <v>0.41237777489999999</v>
      </c>
      <c r="AS267">
        <v>0.41751588509999998</v>
      </c>
      <c r="AT267">
        <v>0.42306191450000002</v>
      </c>
      <c r="AU267">
        <v>0.42990741389999998</v>
      </c>
      <c r="AV267">
        <v>0.43712650590000002</v>
      </c>
      <c r="AW267">
        <v>0.4467579149</v>
      </c>
    </row>
    <row r="268" spans="2:49" x14ac:dyDescent="0.25">
      <c r="B268" t="s">
        <v>298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1.7469092700000001E-2</v>
      </c>
      <c r="H268">
        <v>2.2132967900000002E-2</v>
      </c>
      <c r="I268">
        <v>2.6741291100000002E-2</v>
      </c>
      <c r="J268">
        <v>3.1325302200000002E-2</v>
      </c>
      <c r="K268">
        <v>3.5879248099999997E-2</v>
      </c>
      <c r="L268">
        <v>4.0406540900000003E-2</v>
      </c>
      <c r="M268">
        <v>4.4925315E-2</v>
      </c>
      <c r="N268">
        <v>4.9410533899999998E-2</v>
      </c>
      <c r="O268">
        <v>5.2137305000000002E-2</v>
      </c>
      <c r="P268">
        <v>5.4993622499999999E-2</v>
      </c>
      <c r="Q268">
        <v>5.7988225599999998E-2</v>
      </c>
      <c r="R268">
        <v>6.1154388599999998E-2</v>
      </c>
      <c r="S268">
        <v>4.7047232100000003E-2</v>
      </c>
      <c r="T268">
        <v>4.9939833400000001E-2</v>
      </c>
      <c r="U268">
        <v>5.27932568E-2</v>
      </c>
      <c r="V268">
        <v>5.5611044399999997E-2</v>
      </c>
      <c r="W268">
        <v>7.2726601299999999E-2</v>
      </c>
      <c r="X268">
        <v>7.7658212700000007E-2</v>
      </c>
      <c r="Y268">
        <v>8.2704756700000007E-2</v>
      </c>
      <c r="Z268">
        <v>8.8199933899999999E-2</v>
      </c>
      <c r="AA268">
        <v>9.4217596200000003E-2</v>
      </c>
      <c r="AB268">
        <v>0.1004912776</v>
      </c>
      <c r="AC268">
        <v>0.10742623079999999</v>
      </c>
      <c r="AD268">
        <v>0.1222936338</v>
      </c>
      <c r="AE268">
        <v>0.13875210299999999</v>
      </c>
      <c r="AF268">
        <v>0.15708739290000001</v>
      </c>
      <c r="AG268">
        <v>0.17721496519999999</v>
      </c>
      <c r="AH268">
        <v>0.19995711990000001</v>
      </c>
      <c r="AI268">
        <v>0.23156436559999999</v>
      </c>
      <c r="AJ268">
        <v>0.26782417530000002</v>
      </c>
      <c r="AK268">
        <v>0.30972938319999999</v>
      </c>
      <c r="AL268">
        <v>0.35712046289999999</v>
      </c>
      <c r="AM268">
        <v>0.41321799100000001</v>
      </c>
      <c r="AN268">
        <v>0.43730146310000001</v>
      </c>
      <c r="AO268">
        <v>0.46487290749999999</v>
      </c>
      <c r="AP268">
        <v>0.4986397675</v>
      </c>
      <c r="AQ268">
        <v>0.53772411480000004</v>
      </c>
      <c r="AR268">
        <v>0.58762222509999995</v>
      </c>
      <c r="AS268">
        <v>0.58248411489999996</v>
      </c>
      <c r="AT268">
        <v>0.57693808550000003</v>
      </c>
      <c r="AU268">
        <v>0.57009258610000002</v>
      </c>
      <c r="AV268">
        <v>0.56287349409999998</v>
      </c>
      <c r="AW268">
        <v>0.55324208509999995</v>
      </c>
    </row>
    <row r="269" spans="2:49" x14ac:dyDescent="0.25">
      <c r="B269" t="s">
        <v>299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300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301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302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303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304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305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306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307</v>
      </c>
      <c r="C277">
        <v>0.92287069498865704</v>
      </c>
      <c r="D277">
        <v>0.92287069498865704</v>
      </c>
      <c r="E277">
        <v>0.92285345399999996</v>
      </c>
      <c r="F277">
        <v>0.91580034519999998</v>
      </c>
      <c r="G277">
        <v>0.90892104730000001</v>
      </c>
      <c r="H277">
        <v>0.90182068319999997</v>
      </c>
      <c r="I277">
        <v>0.89502733079999997</v>
      </c>
      <c r="J277">
        <v>0.8883145992</v>
      </c>
      <c r="K277">
        <v>0.88167376330000002</v>
      </c>
      <c r="L277">
        <v>0.87507744799999998</v>
      </c>
      <c r="M277">
        <v>0.86844038999999995</v>
      </c>
      <c r="N277">
        <v>0.86180637689999995</v>
      </c>
      <c r="O277">
        <v>0.83691448589999995</v>
      </c>
      <c r="P277">
        <v>0.80739007060000001</v>
      </c>
      <c r="Q277">
        <v>0.7728920896</v>
      </c>
      <c r="R277">
        <v>0.73287661260000003</v>
      </c>
      <c r="S277">
        <v>0.70219252340000005</v>
      </c>
      <c r="T277">
        <v>0.69978838109999997</v>
      </c>
      <c r="U277">
        <v>0.69723132160000001</v>
      </c>
      <c r="V277">
        <v>0.69468584229999997</v>
      </c>
      <c r="W277">
        <v>0.62319001230000004</v>
      </c>
      <c r="X277">
        <v>0.60372006869999995</v>
      </c>
      <c r="Y277">
        <v>0.57968867609999997</v>
      </c>
      <c r="Z277">
        <v>0.55495493240000004</v>
      </c>
      <c r="AA277">
        <v>0.52944154170000002</v>
      </c>
      <c r="AB277">
        <v>0.50513863349999999</v>
      </c>
      <c r="AC277">
        <v>0.48005240580000003</v>
      </c>
      <c r="AD277">
        <v>0.4560713367</v>
      </c>
      <c r="AE277">
        <v>0.43218862180000001</v>
      </c>
      <c r="AF277">
        <v>0.40825922640000001</v>
      </c>
      <c r="AG277">
        <v>0.38683043389999999</v>
      </c>
      <c r="AH277">
        <v>0.36525775290000001</v>
      </c>
      <c r="AI277">
        <v>0.34520776530000002</v>
      </c>
      <c r="AJ277">
        <v>0.32499813350000001</v>
      </c>
      <c r="AK277">
        <v>0.3051544417</v>
      </c>
      <c r="AL277">
        <v>0.28731568260000001</v>
      </c>
      <c r="AM277">
        <v>0.27032451740000002</v>
      </c>
      <c r="AN277">
        <v>0.2570237031</v>
      </c>
      <c r="AO277">
        <v>0.24553066160000001</v>
      </c>
      <c r="AP277">
        <v>0.231332487</v>
      </c>
      <c r="AQ277">
        <v>0.2213312791</v>
      </c>
      <c r="AR277">
        <v>0.20725432769999999</v>
      </c>
      <c r="AS277">
        <v>0.19138467640000001</v>
      </c>
      <c r="AT277">
        <v>0.17476414160000001</v>
      </c>
      <c r="AU277">
        <v>0.15923835310000001</v>
      </c>
      <c r="AV277">
        <v>0.14185047570000001</v>
      </c>
      <c r="AW277">
        <v>0.1270803523</v>
      </c>
    </row>
    <row r="278" spans="2:49" x14ac:dyDescent="0.25">
      <c r="B278" t="s">
        <v>308</v>
      </c>
      <c r="C278">
        <v>4.1245617653124303E-2</v>
      </c>
      <c r="D278">
        <v>4.1245617653124303E-2</v>
      </c>
      <c r="E278">
        <v>4.1254837400000001E-2</v>
      </c>
      <c r="F278">
        <v>4.7474178200000001E-2</v>
      </c>
      <c r="G278">
        <v>5.3373724300000001E-2</v>
      </c>
      <c r="H278">
        <v>5.9167075E-2</v>
      </c>
      <c r="I278">
        <v>6.4520142799999999E-2</v>
      </c>
      <c r="J278">
        <v>6.9541849399999994E-2</v>
      </c>
      <c r="K278">
        <v>7.4211054299999996E-2</v>
      </c>
      <c r="L278">
        <v>7.8515116600000004E-2</v>
      </c>
      <c r="M278">
        <v>8.2473652999999994E-2</v>
      </c>
      <c r="N278">
        <v>8.6019665300000006E-2</v>
      </c>
      <c r="O278">
        <v>0.109237846</v>
      </c>
      <c r="P278">
        <v>0.13749655329999999</v>
      </c>
      <c r="Q278">
        <v>0.17125877170000001</v>
      </c>
      <c r="R278">
        <v>0.21108966479999999</v>
      </c>
      <c r="S278">
        <v>0.1830585861</v>
      </c>
      <c r="T278">
        <v>0.188650348</v>
      </c>
      <c r="U278">
        <v>0.1942437541</v>
      </c>
      <c r="V278">
        <v>0.1997425514</v>
      </c>
      <c r="W278">
        <v>0.1955951437</v>
      </c>
      <c r="X278">
        <v>0.19259061960000001</v>
      </c>
      <c r="Y278">
        <v>0.19385789549999999</v>
      </c>
      <c r="Z278">
        <v>0.1951557988</v>
      </c>
      <c r="AA278">
        <v>0.19650569940000001</v>
      </c>
      <c r="AB278">
        <v>0.19780292329999999</v>
      </c>
      <c r="AC278">
        <v>0.19915582060000001</v>
      </c>
      <c r="AD278">
        <v>0.19790330040000001</v>
      </c>
      <c r="AE278">
        <v>0.19655818629999999</v>
      </c>
      <c r="AF278">
        <v>0.19517981540000001</v>
      </c>
      <c r="AG278">
        <v>0.19366996219999999</v>
      </c>
      <c r="AH278">
        <v>0.19216891320000001</v>
      </c>
      <c r="AI278">
        <v>0.1902693805</v>
      </c>
      <c r="AJ278">
        <v>0.18843005430000001</v>
      </c>
      <c r="AK278">
        <v>0.18650332040000001</v>
      </c>
      <c r="AL278">
        <v>0.18465884430000001</v>
      </c>
      <c r="AM278">
        <v>0.1826069421</v>
      </c>
      <c r="AN278">
        <v>0.18132444070000001</v>
      </c>
      <c r="AO278">
        <v>0.17961232590000001</v>
      </c>
      <c r="AP278">
        <v>0.17855018210000001</v>
      </c>
      <c r="AQ278">
        <v>0.17652687419999999</v>
      </c>
      <c r="AR278">
        <v>0.17544163700000001</v>
      </c>
      <c r="AS278">
        <v>0.17459782569999999</v>
      </c>
      <c r="AT278">
        <v>0.1738953479</v>
      </c>
      <c r="AU278">
        <v>0.17294410869999999</v>
      </c>
      <c r="AV278">
        <v>0.17235510200000001</v>
      </c>
      <c r="AW278">
        <v>0.1712239613</v>
      </c>
    </row>
    <row r="279" spans="2:49" x14ac:dyDescent="0.25">
      <c r="B279" t="s">
        <v>309</v>
      </c>
      <c r="C279">
        <v>5.1557022066405396E-3</v>
      </c>
      <c r="D279">
        <v>5.1557022066405396E-3</v>
      </c>
      <c r="E279">
        <v>5.1568546799999997E-3</v>
      </c>
      <c r="F279">
        <v>4.8228147299999996E-3</v>
      </c>
      <c r="G279">
        <v>4.5046035099999999E-3</v>
      </c>
      <c r="H279">
        <v>4.22005464E-3</v>
      </c>
      <c r="I279">
        <v>3.9431288899999997E-3</v>
      </c>
      <c r="J279">
        <v>3.68393612E-3</v>
      </c>
      <c r="K279">
        <v>3.4416757899999998E-3</v>
      </c>
      <c r="L279">
        <v>3.2159528599999998E-3</v>
      </c>
      <c r="M279">
        <v>3.00745089E-3</v>
      </c>
      <c r="N279">
        <v>2.8135024199999999E-3</v>
      </c>
      <c r="O279">
        <v>2.7293854399999999E-3</v>
      </c>
      <c r="P279">
        <v>2.6243741699999998E-3</v>
      </c>
      <c r="Q279">
        <v>2.49705993E-3</v>
      </c>
      <c r="R279">
        <v>2.3511769300000001E-3</v>
      </c>
      <c r="S279">
        <v>1.0237739500000001E-2</v>
      </c>
      <c r="T279">
        <v>9.5592488500000003E-3</v>
      </c>
      <c r="U279">
        <v>8.90310144E-3</v>
      </c>
      <c r="V279">
        <v>8.2627428499999905E-3</v>
      </c>
      <c r="W279">
        <v>3.3541511500000003E-2</v>
      </c>
      <c r="X279">
        <v>4.148686E-2</v>
      </c>
      <c r="Y279">
        <v>5.0071534000000001E-2</v>
      </c>
      <c r="Z279">
        <v>5.8910843499999997E-2</v>
      </c>
      <c r="AA279">
        <v>6.8022320900000002E-2</v>
      </c>
      <c r="AB279">
        <v>7.5292271600000002E-2</v>
      </c>
      <c r="AC279">
        <v>8.2790660599999996E-2</v>
      </c>
      <c r="AD279">
        <v>9.6728493499999998E-2</v>
      </c>
      <c r="AE279">
        <v>0.1107039101</v>
      </c>
      <c r="AF279">
        <v>0.1247363354</v>
      </c>
      <c r="AG279">
        <v>0.1362450945</v>
      </c>
      <c r="AH279">
        <v>0.14781569219999999</v>
      </c>
      <c r="AI279">
        <v>0.16018882749999999</v>
      </c>
      <c r="AJ279">
        <v>0.17258766179999999</v>
      </c>
      <c r="AK279">
        <v>0.18487867629999999</v>
      </c>
      <c r="AL279">
        <v>0.1947383993</v>
      </c>
      <c r="AM279">
        <v>0.20435712389999999</v>
      </c>
      <c r="AN279">
        <v>0.21101361790000001</v>
      </c>
      <c r="AO279">
        <v>0.21714932510000001</v>
      </c>
      <c r="AP279">
        <v>0.22405981780000001</v>
      </c>
      <c r="AQ279">
        <v>0.22973820340000001</v>
      </c>
      <c r="AR279">
        <v>0.2366101407</v>
      </c>
      <c r="AS279">
        <v>0.24759827279999999</v>
      </c>
      <c r="AT279">
        <v>0.25884617560000001</v>
      </c>
      <c r="AU279">
        <v>0.26977663660000001</v>
      </c>
      <c r="AV279">
        <v>0.28133443819999998</v>
      </c>
      <c r="AW279">
        <v>0.29205753470000001</v>
      </c>
    </row>
    <row r="280" spans="2:49" x14ac:dyDescent="0.25">
      <c r="B280" t="s">
        <v>310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1.4644212E-2</v>
      </c>
      <c r="H280">
        <v>1.4377599200000001E-2</v>
      </c>
      <c r="I280">
        <v>1.40788809E-2</v>
      </c>
      <c r="J280">
        <v>1.37847253E-2</v>
      </c>
      <c r="K280">
        <v>1.34963037E-2</v>
      </c>
      <c r="L280">
        <v>1.3216407600000001E-2</v>
      </c>
      <c r="M280">
        <v>1.29527254E-2</v>
      </c>
      <c r="N280">
        <v>1.26989779E-2</v>
      </c>
      <c r="O280">
        <v>1.27406124E-2</v>
      </c>
      <c r="P280">
        <v>1.26693736E-2</v>
      </c>
      <c r="Q280">
        <v>1.24670101E-2</v>
      </c>
      <c r="R280">
        <v>1.21401097E-2</v>
      </c>
      <c r="S280">
        <v>3.4474586299999999E-2</v>
      </c>
      <c r="T280">
        <v>3.0100979E-2</v>
      </c>
      <c r="U280">
        <v>2.5849501699999999E-2</v>
      </c>
      <c r="V280">
        <v>2.1695615000000001E-2</v>
      </c>
      <c r="W280">
        <v>2.75537735E-2</v>
      </c>
      <c r="X280">
        <v>2.86919954E-2</v>
      </c>
      <c r="Y280">
        <v>2.9259509600000001E-2</v>
      </c>
      <c r="Z280">
        <v>2.9842888500000001E-2</v>
      </c>
      <c r="AA280">
        <v>3.04459046E-2</v>
      </c>
      <c r="AB280">
        <v>3.0902201099999999E-2</v>
      </c>
      <c r="AC280">
        <v>3.1374952599999999E-2</v>
      </c>
      <c r="AD280">
        <v>3.1056731600000002E-2</v>
      </c>
      <c r="AE280">
        <v>3.0723287200000001E-2</v>
      </c>
      <c r="AF280">
        <v>3.03840113E-2</v>
      </c>
      <c r="AG280">
        <v>3.00247415E-2</v>
      </c>
      <c r="AH280">
        <v>2.9666282400000001E-2</v>
      </c>
      <c r="AI280">
        <v>2.9680971E-2</v>
      </c>
      <c r="AJ280">
        <v>2.97044952E-2</v>
      </c>
      <c r="AK280">
        <v>2.9713622299999999E-2</v>
      </c>
      <c r="AL280">
        <v>2.9737962600000001E-2</v>
      </c>
      <c r="AM280">
        <v>2.9728292600000001E-2</v>
      </c>
      <c r="AN280">
        <v>2.97785315E-2</v>
      </c>
      <c r="AO280">
        <v>2.9757549000000001E-2</v>
      </c>
      <c r="AP280">
        <v>2.9843898600000002E-2</v>
      </c>
      <c r="AQ280">
        <v>2.9768762800000001E-2</v>
      </c>
      <c r="AR280">
        <v>2.9850946E-2</v>
      </c>
      <c r="AS280">
        <v>2.9888957899999999E-2</v>
      </c>
      <c r="AT280">
        <v>2.9952052999999999E-2</v>
      </c>
      <c r="AU280">
        <v>2.99730923E-2</v>
      </c>
      <c r="AV280">
        <v>3.00578432E-2</v>
      </c>
      <c r="AW280">
        <v>3.0048800800000001E-2</v>
      </c>
    </row>
    <row r="281" spans="2:49" x14ac:dyDescent="0.25">
      <c r="B281" t="s">
        <v>311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5.5282449399999996E-3</v>
      </c>
      <c r="H281">
        <v>5.7373868599999997E-3</v>
      </c>
      <c r="I281">
        <v>5.9388504199999999E-3</v>
      </c>
      <c r="J281">
        <v>6.1466552899999997E-3</v>
      </c>
      <c r="K281">
        <v>6.3615372800000002E-3</v>
      </c>
      <c r="L281">
        <v>6.5851723900000004E-3</v>
      </c>
      <c r="M281">
        <v>6.8221516900000001E-3</v>
      </c>
      <c r="N281">
        <v>7.0702614500000004E-3</v>
      </c>
      <c r="O281">
        <v>7.3420021199999998E-3</v>
      </c>
      <c r="P281">
        <v>7.5567810899999999E-3</v>
      </c>
      <c r="Q281">
        <v>7.69664592E-3</v>
      </c>
      <c r="R281">
        <v>7.7574557199999996E-3</v>
      </c>
      <c r="S281">
        <v>8.9533592000000002E-3</v>
      </c>
      <c r="T281">
        <v>8.6540378500000008E-3</v>
      </c>
      <c r="U281">
        <v>8.3676556800000006E-3</v>
      </c>
      <c r="V281">
        <v>8.0888280800000007E-3</v>
      </c>
      <c r="W281">
        <v>1.2534192499999999E-2</v>
      </c>
      <c r="X281">
        <v>1.3990969000000001E-2</v>
      </c>
      <c r="Y281">
        <v>1.50530986E-2</v>
      </c>
      <c r="Z281">
        <v>1.6146402000000001E-2</v>
      </c>
      <c r="AA281">
        <v>1.7273940500000001E-2</v>
      </c>
      <c r="AB281">
        <v>1.84737115E-2</v>
      </c>
      <c r="AC281">
        <v>1.9711671199999999E-2</v>
      </c>
      <c r="AD281">
        <v>2.1329809599999999E-2</v>
      </c>
      <c r="AE281">
        <v>2.2947949799999999E-2</v>
      </c>
      <c r="AF281">
        <v>2.45713332E-2</v>
      </c>
      <c r="AG281">
        <v>2.61998378E-2</v>
      </c>
      <c r="AH281">
        <v>2.7837646099999998E-2</v>
      </c>
      <c r="AI281">
        <v>2.82568682E-2</v>
      </c>
      <c r="AJ281">
        <v>2.86837772E-2</v>
      </c>
      <c r="AK281">
        <v>2.9095987199999999E-2</v>
      </c>
      <c r="AL281">
        <v>2.9527153600000001E-2</v>
      </c>
      <c r="AM281">
        <v>2.9923783799999999E-2</v>
      </c>
      <c r="AN281">
        <v>3.0344181599999999E-2</v>
      </c>
      <c r="AO281">
        <v>3.0691061400000001E-2</v>
      </c>
      <c r="AP281">
        <v>3.11481454E-2</v>
      </c>
      <c r="AQ281">
        <v>3.1435531099999997E-2</v>
      </c>
      <c r="AR281">
        <v>3.1887840200000003E-2</v>
      </c>
      <c r="AS281">
        <v>3.22499022E-2</v>
      </c>
      <c r="AT281">
        <v>3.2640592400000001E-2</v>
      </c>
      <c r="AU281">
        <v>3.2986835499999999E-2</v>
      </c>
      <c r="AV281">
        <v>3.3404817599999997E-2</v>
      </c>
      <c r="AW281">
        <v>3.3719861099999998E-2</v>
      </c>
    </row>
    <row r="282" spans="2:49" x14ac:dyDescent="0.25">
      <c r="B282" t="s">
        <v>312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1.3028168E-2</v>
      </c>
      <c r="H282">
        <v>1.46772011E-2</v>
      </c>
      <c r="I282">
        <v>1.6491666200000001E-2</v>
      </c>
      <c r="J282">
        <v>1.85282347E-2</v>
      </c>
      <c r="K282">
        <v>2.08156655E-2</v>
      </c>
      <c r="L282">
        <v>2.33899025E-2</v>
      </c>
      <c r="M282">
        <v>2.63036291E-2</v>
      </c>
      <c r="N282">
        <v>2.9591216E-2</v>
      </c>
      <c r="O282">
        <v>3.1035668200000002E-2</v>
      </c>
      <c r="P282">
        <v>3.2262847300000001E-2</v>
      </c>
      <c r="Q282">
        <v>3.3188422799999999E-2</v>
      </c>
      <c r="R282">
        <v>3.3784980200000002E-2</v>
      </c>
      <c r="S282">
        <v>6.1083205500000001E-2</v>
      </c>
      <c r="T282">
        <v>6.3247005199999998E-2</v>
      </c>
      <c r="U282">
        <v>6.54046655E-2</v>
      </c>
      <c r="V282">
        <v>6.7524420399999896E-2</v>
      </c>
      <c r="W282">
        <v>0.1075853665</v>
      </c>
      <c r="X282">
        <v>0.1195194874</v>
      </c>
      <c r="Y282">
        <v>0.1320692862</v>
      </c>
      <c r="Z282">
        <v>0.1449891348</v>
      </c>
      <c r="AA282">
        <v>0.15831059289999999</v>
      </c>
      <c r="AB282">
        <v>0.17239025899999999</v>
      </c>
      <c r="AC282">
        <v>0.18691448920000001</v>
      </c>
      <c r="AD282">
        <v>0.19691032829999999</v>
      </c>
      <c r="AE282">
        <v>0.20687804470000001</v>
      </c>
      <c r="AF282">
        <v>0.2168692783</v>
      </c>
      <c r="AG282">
        <v>0.2270299301</v>
      </c>
      <c r="AH282">
        <v>0.23725371310000001</v>
      </c>
      <c r="AI282">
        <v>0.2463961875</v>
      </c>
      <c r="AJ282">
        <v>0.255595878</v>
      </c>
      <c r="AK282">
        <v>0.26465395219999999</v>
      </c>
      <c r="AL282">
        <v>0.27402195759999998</v>
      </c>
      <c r="AM282">
        <v>0.2830593401</v>
      </c>
      <c r="AN282">
        <v>0.2905155251</v>
      </c>
      <c r="AO282">
        <v>0.29725907709999999</v>
      </c>
      <c r="AP282">
        <v>0.30506546919999999</v>
      </c>
      <c r="AQ282">
        <v>0.31119934929999998</v>
      </c>
      <c r="AR282">
        <v>0.31895510840000002</v>
      </c>
      <c r="AS282">
        <v>0.32428036500000001</v>
      </c>
      <c r="AT282">
        <v>0.32990168959999999</v>
      </c>
      <c r="AU282">
        <v>0.33508097370000001</v>
      </c>
      <c r="AV282">
        <v>0.34099732329999999</v>
      </c>
      <c r="AW282">
        <v>0.34586948979999999</v>
      </c>
    </row>
    <row r="283" spans="2:49" x14ac:dyDescent="0.25">
      <c r="B283" t="s">
        <v>313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314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315</v>
      </c>
      <c r="C285">
        <v>383714635.27038902</v>
      </c>
      <c r="D285">
        <v>389875297.85567099</v>
      </c>
      <c r="E285">
        <v>396134871.89999998</v>
      </c>
      <c r="F285">
        <v>412015962.39999998</v>
      </c>
      <c r="G285">
        <v>421142046.19999999</v>
      </c>
      <c r="H285">
        <v>439537742.5</v>
      </c>
      <c r="I285">
        <v>454175219.19999999</v>
      </c>
      <c r="J285">
        <v>471399717.39999998</v>
      </c>
      <c r="K285">
        <v>493298723.89999998</v>
      </c>
      <c r="L285">
        <v>519361374.69999999</v>
      </c>
      <c r="M285">
        <v>549574613.60000002</v>
      </c>
      <c r="N285">
        <v>565404891.79999995</v>
      </c>
      <c r="O285">
        <v>564692559.5</v>
      </c>
      <c r="P285">
        <v>564413232</v>
      </c>
      <c r="Q285">
        <v>563182343.39999998</v>
      </c>
      <c r="R285">
        <v>562978063.29999995</v>
      </c>
      <c r="S285">
        <v>568377327.89999998</v>
      </c>
      <c r="T285">
        <v>573702959.79999995</v>
      </c>
      <c r="U285">
        <v>576506816.20000005</v>
      </c>
      <c r="V285">
        <v>578374129.29999995</v>
      </c>
      <c r="W285">
        <v>572078281</v>
      </c>
      <c r="X285">
        <v>562930567.60000002</v>
      </c>
      <c r="Y285">
        <v>553929114.70000005</v>
      </c>
      <c r="Z285">
        <v>545571722.60000002</v>
      </c>
      <c r="AA285">
        <v>537762186.39999998</v>
      </c>
      <c r="AB285">
        <v>530293607.69999999</v>
      </c>
      <c r="AC285">
        <v>522993639.5</v>
      </c>
      <c r="AD285">
        <v>517753798.30000001</v>
      </c>
      <c r="AE285">
        <v>513461271.39999998</v>
      </c>
      <c r="AF285">
        <v>509533133.80000001</v>
      </c>
      <c r="AG285">
        <v>505718503</v>
      </c>
      <c r="AH285">
        <v>501907326.30000001</v>
      </c>
      <c r="AI285">
        <v>498041293</v>
      </c>
      <c r="AJ285">
        <v>494116060.10000002</v>
      </c>
      <c r="AK285">
        <v>490180020.89999998</v>
      </c>
      <c r="AL285">
        <v>486243137</v>
      </c>
      <c r="AM285">
        <v>482386187.60000002</v>
      </c>
      <c r="AN285">
        <v>478703834</v>
      </c>
      <c r="AO285">
        <v>475255398.10000002</v>
      </c>
      <c r="AP285">
        <v>471871093.89999998</v>
      </c>
      <c r="AQ285">
        <v>468687556.69999999</v>
      </c>
      <c r="AR285">
        <v>465483940.5</v>
      </c>
      <c r="AS285">
        <v>462327413.5</v>
      </c>
      <c r="AT285">
        <v>459173528.69999999</v>
      </c>
      <c r="AU285">
        <v>456059499.60000002</v>
      </c>
      <c r="AV285">
        <v>452926631.89999998</v>
      </c>
      <c r="AW285">
        <v>449873469.60000002</v>
      </c>
    </row>
    <row r="286" spans="2:49" x14ac:dyDescent="0.25">
      <c r="B286" t="s">
        <v>316</v>
      </c>
      <c r="C286">
        <v>261485.90393552999</v>
      </c>
      <c r="D286">
        <v>265684.14470322698</v>
      </c>
      <c r="E286">
        <v>269949.78960000002</v>
      </c>
      <c r="F286">
        <v>277098.17170000001</v>
      </c>
      <c r="G286">
        <v>283659.86829999997</v>
      </c>
      <c r="H286">
        <v>284994.99819999997</v>
      </c>
      <c r="I286">
        <v>276969.24219999998</v>
      </c>
      <c r="J286">
        <v>276311.07939999999</v>
      </c>
      <c r="K286">
        <v>278560.18609999999</v>
      </c>
      <c r="L286">
        <v>278778.19709999999</v>
      </c>
      <c r="M286">
        <v>284116.59600000002</v>
      </c>
      <c r="N286">
        <v>292990.47159999999</v>
      </c>
      <c r="O286">
        <v>300379.13520000002</v>
      </c>
      <c r="P286">
        <v>308878.95010000002</v>
      </c>
      <c r="Q286">
        <v>317365.6201</v>
      </c>
      <c r="R286">
        <v>328595.4534</v>
      </c>
      <c r="S286">
        <v>344344.00790000003</v>
      </c>
      <c r="T286">
        <v>360897.24969999999</v>
      </c>
      <c r="U286">
        <v>372023.09620000003</v>
      </c>
      <c r="V286">
        <v>382660.10930000001</v>
      </c>
      <c r="W286">
        <v>391677.37699999998</v>
      </c>
      <c r="X286">
        <v>398807.1874</v>
      </c>
      <c r="Y286">
        <v>406517.08110000001</v>
      </c>
      <c r="Z286">
        <v>415440.6005</v>
      </c>
      <c r="AA286">
        <v>424930.61709999997</v>
      </c>
      <c r="AB286">
        <v>434492.08590000001</v>
      </c>
      <c r="AC286">
        <v>443840.29310000001</v>
      </c>
      <c r="AD286">
        <v>448874.48210000002</v>
      </c>
      <c r="AE286">
        <v>455479.34899999999</v>
      </c>
      <c r="AF286">
        <v>461970.52549999999</v>
      </c>
      <c r="AG286">
        <v>467764.18709999998</v>
      </c>
      <c r="AH286">
        <v>472705.9558</v>
      </c>
      <c r="AI286">
        <v>477036.5208</v>
      </c>
      <c r="AJ286">
        <v>480960.01059999998</v>
      </c>
      <c r="AK286">
        <v>484840.69870000001</v>
      </c>
      <c r="AL286">
        <v>488590.08380000002</v>
      </c>
      <c r="AM286">
        <v>493155.67070000002</v>
      </c>
      <c r="AN286">
        <v>497626.65740000003</v>
      </c>
      <c r="AO286">
        <v>502897.17599999998</v>
      </c>
      <c r="AP286">
        <v>507354.76329999999</v>
      </c>
      <c r="AQ286">
        <v>513396.69449999998</v>
      </c>
      <c r="AR286">
        <v>518272.47139999998</v>
      </c>
      <c r="AS286">
        <v>524007.07140000002</v>
      </c>
      <c r="AT286">
        <v>529611.32140000002</v>
      </c>
      <c r="AU286">
        <v>535688.62320000003</v>
      </c>
      <c r="AV286">
        <v>541326.49800000002</v>
      </c>
      <c r="AW286">
        <v>547924.83360000001</v>
      </c>
    </row>
    <row r="287" spans="2:49" x14ac:dyDescent="0.25">
      <c r="B287" t="s">
        <v>317</v>
      </c>
      <c r="C287">
        <v>158336.21117690401</v>
      </c>
      <c r="D287">
        <v>160878.35026264799</v>
      </c>
      <c r="E287">
        <v>163461.30420000001</v>
      </c>
      <c r="F287">
        <v>168432.22510000001</v>
      </c>
      <c r="G287">
        <v>175099.23300000001</v>
      </c>
      <c r="H287">
        <v>184375.0638</v>
      </c>
      <c r="I287">
        <v>192030.4235</v>
      </c>
      <c r="J287">
        <v>200640.8302</v>
      </c>
      <c r="K287">
        <v>215030.5569</v>
      </c>
      <c r="L287">
        <v>230856.481</v>
      </c>
      <c r="M287">
        <v>247457.1078</v>
      </c>
      <c r="N287">
        <v>260450.02830000001</v>
      </c>
      <c r="O287">
        <v>261242.96429999999</v>
      </c>
      <c r="P287">
        <v>258856.2923</v>
      </c>
      <c r="Q287">
        <v>254988.948</v>
      </c>
      <c r="R287">
        <v>253654.0907</v>
      </c>
      <c r="S287">
        <v>254237.47889999999</v>
      </c>
      <c r="T287">
        <v>256757.45250000001</v>
      </c>
      <c r="U287">
        <v>258383.55420000001</v>
      </c>
      <c r="V287">
        <v>259201.42600000001</v>
      </c>
      <c r="W287">
        <v>262516.83159999998</v>
      </c>
      <c r="X287">
        <v>261941.42819999999</v>
      </c>
      <c r="Y287">
        <v>260623.9572</v>
      </c>
      <c r="Z287">
        <v>259158.58</v>
      </c>
      <c r="AA287">
        <v>257686.8786</v>
      </c>
      <c r="AB287">
        <v>256174.02220000001</v>
      </c>
      <c r="AC287">
        <v>254522.5601</v>
      </c>
      <c r="AD287">
        <v>253778.30230000001</v>
      </c>
      <c r="AE287">
        <v>254100.88810000001</v>
      </c>
      <c r="AF287">
        <v>255116.56589999999</v>
      </c>
      <c r="AG287">
        <v>256574.7243</v>
      </c>
      <c r="AH287">
        <v>258293.75049999999</v>
      </c>
      <c r="AI287">
        <v>260087.78330000001</v>
      </c>
      <c r="AJ287">
        <v>261878.25450000001</v>
      </c>
      <c r="AK287">
        <v>263645.09580000001</v>
      </c>
      <c r="AL287">
        <v>265403.50300000003</v>
      </c>
      <c r="AM287">
        <v>267145.56829999998</v>
      </c>
      <c r="AN287">
        <v>268711.39039999997</v>
      </c>
      <c r="AO287">
        <v>270279.61330000003</v>
      </c>
      <c r="AP287">
        <v>271988.48590000003</v>
      </c>
      <c r="AQ287">
        <v>273671.71269999997</v>
      </c>
      <c r="AR287">
        <v>275525.1899</v>
      </c>
      <c r="AS287">
        <v>277348.92320000002</v>
      </c>
      <c r="AT287">
        <v>279224.11900000001</v>
      </c>
      <c r="AU287">
        <v>281100.0625</v>
      </c>
      <c r="AV287">
        <v>283033.13740000001</v>
      </c>
      <c r="AW287">
        <v>284938.16450000001</v>
      </c>
    </row>
    <row r="288" spans="2:49" x14ac:dyDescent="0.25">
      <c r="B288" t="s">
        <v>318</v>
      </c>
      <c r="C288">
        <v>516755.579312385</v>
      </c>
      <c r="D288">
        <v>525052.257287574</v>
      </c>
      <c r="E288">
        <v>533482.14110000001</v>
      </c>
      <c r="F288">
        <v>549193.42949999997</v>
      </c>
      <c r="G288">
        <v>552125.20750000002</v>
      </c>
      <c r="H288">
        <v>567689.07709999999</v>
      </c>
      <c r="I288">
        <v>577881.47109999997</v>
      </c>
      <c r="J288">
        <v>590938.95559999999</v>
      </c>
      <c r="K288">
        <v>606348.71059999999</v>
      </c>
      <c r="L288">
        <v>626362.15890000004</v>
      </c>
      <c r="M288">
        <v>651249.59259999997</v>
      </c>
      <c r="N288">
        <v>668543.24080000003</v>
      </c>
      <c r="O288">
        <v>664369.31969999999</v>
      </c>
      <c r="P288">
        <v>663263.02879999997</v>
      </c>
      <c r="Q288">
        <v>661839.09210000001</v>
      </c>
      <c r="R288">
        <v>660077.05740000005</v>
      </c>
      <c r="S288">
        <v>665326.45510000002</v>
      </c>
      <c r="T288">
        <v>668966.18889999995</v>
      </c>
      <c r="U288">
        <v>669460.45779999997</v>
      </c>
      <c r="V288">
        <v>669146.8774</v>
      </c>
      <c r="W288">
        <v>661165.83059999999</v>
      </c>
      <c r="X288">
        <v>651728.35900000005</v>
      </c>
      <c r="Y288">
        <v>642946.04260000004</v>
      </c>
      <c r="Z288">
        <v>635131.9</v>
      </c>
      <c r="AA288">
        <v>628045.42520000006</v>
      </c>
      <c r="AB288">
        <v>621406.38919999998</v>
      </c>
      <c r="AC288">
        <v>615029.36560000002</v>
      </c>
      <c r="AD288">
        <v>611060.80220000003</v>
      </c>
      <c r="AE288">
        <v>607690.86510000005</v>
      </c>
      <c r="AF288">
        <v>604309.40969999996</v>
      </c>
      <c r="AG288">
        <v>600718.85160000005</v>
      </c>
      <c r="AH288">
        <v>596884.81590000005</v>
      </c>
      <c r="AI288">
        <v>592855.05889999995</v>
      </c>
      <c r="AJ288">
        <v>588680.74109999998</v>
      </c>
      <c r="AK288">
        <v>584453.07640000002</v>
      </c>
      <c r="AL288">
        <v>580176.37540000002</v>
      </c>
      <c r="AM288">
        <v>575986.73910000001</v>
      </c>
      <c r="AN288">
        <v>572159.47250000003</v>
      </c>
      <c r="AO288">
        <v>568659.96849999996</v>
      </c>
      <c r="AP288">
        <v>565111.80440000002</v>
      </c>
      <c r="AQ288">
        <v>561865.51190000004</v>
      </c>
      <c r="AR288">
        <v>558414.19369999995</v>
      </c>
      <c r="AS288">
        <v>555019.1202</v>
      </c>
      <c r="AT288">
        <v>551546.32149999996</v>
      </c>
      <c r="AU288">
        <v>548096.0699</v>
      </c>
      <c r="AV288">
        <v>544528.50219999999</v>
      </c>
      <c r="AW288">
        <v>541072.95929999999</v>
      </c>
    </row>
    <row r="289" spans="2:49" x14ac:dyDescent="0.25">
      <c r="B289" t="s">
        <v>319</v>
      </c>
      <c r="C289">
        <v>82711.5521017555</v>
      </c>
      <c r="D289">
        <v>84039.512824558697</v>
      </c>
      <c r="E289">
        <v>85388.794389999995</v>
      </c>
      <c r="F289">
        <v>94624.030620000005</v>
      </c>
      <c r="G289">
        <v>97309.61477</v>
      </c>
      <c r="H289">
        <v>103596.51669999999</v>
      </c>
      <c r="I289">
        <v>107572.88219999999</v>
      </c>
      <c r="J289">
        <v>114868.29549999999</v>
      </c>
      <c r="K289">
        <v>120273.13920000001</v>
      </c>
      <c r="L289">
        <v>126785.8879</v>
      </c>
      <c r="M289">
        <v>135784.2187</v>
      </c>
      <c r="N289">
        <v>145687.5558</v>
      </c>
      <c r="O289">
        <v>136449.88690000001</v>
      </c>
      <c r="P289">
        <v>131145.65659999999</v>
      </c>
      <c r="Q289">
        <v>126036.6703</v>
      </c>
      <c r="R289">
        <v>114478.12579999999</v>
      </c>
      <c r="S289">
        <v>113957.9507</v>
      </c>
      <c r="T289">
        <v>113598.7643</v>
      </c>
      <c r="U289">
        <v>113194.19349999999</v>
      </c>
      <c r="V289">
        <v>113144.0331</v>
      </c>
      <c r="W289">
        <v>113610.8524</v>
      </c>
      <c r="X289">
        <v>115374.567</v>
      </c>
      <c r="Y289">
        <v>117412.7893</v>
      </c>
      <c r="Z289">
        <v>119777.2933</v>
      </c>
      <c r="AA289">
        <v>122415.98179999999</v>
      </c>
      <c r="AB289">
        <v>125313.5485</v>
      </c>
      <c r="AC289">
        <v>128502.516</v>
      </c>
      <c r="AD289">
        <v>129768.0858</v>
      </c>
      <c r="AE289">
        <v>130753.20909999999</v>
      </c>
      <c r="AF289">
        <v>131456.7493</v>
      </c>
      <c r="AG289">
        <v>131930.3462</v>
      </c>
      <c r="AH289">
        <v>132236.4075</v>
      </c>
      <c r="AI289">
        <v>132468.3965</v>
      </c>
      <c r="AJ289">
        <v>132676.9958</v>
      </c>
      <c r="AK289">
        <v>132902.1974</v>
      </c>
      <c r="AL289">
        <v>133138.72760000001</v>
      </c>
      <c r="AM289">
        <v>133460.25690000001</v>
      </c>
      <c r="AN289">
        <v>133829.37609999999</v>
      </c>
      <c r="AO289">
        <v>134262.55220000001</v>
      </c>
      <c r="AP289">
        <v>134602.65479999999</v>
      </c>
      <c r="AQ289">
        <v>135069.4529</v>
      </c>
      <c r="AR289">
        <v>135397.86129999999</v>
      </c>
      <c r="AS289">
        <v>135762.88630000001</v>
      </c>
      <c r="AT289">
        <v>136077.6066</v>
      </c>
      <c r="AU289">
        <v>136402.46739999999</v>
      </c>
      <c r="AV289">
        <v>136656.0723</v>
      </c>
      <c r="AW289">
        <v>136795.85870000001</v>
      </c>
    </row>
    <row r="290" spans="2:49" x14ac:dyDescent="0.25">
      <c r="B290" t="s">
        <v>320</v>
      </c>
      <c r="C290">
        <v>45689.201708803201</v>
      </c>
      <c r="D290">
        <v>46422.756620829103</v>
      </c>
      <c r="E290">
        <v>47168.089010000003</v>
      </c>
      <c r="F290">
        <v>49526.52895</v>
      </c>
      <c r="G290">
        <v>49189.323729999996</v>
      </c>
      <c r="H290">
        <v>50577.665509999999</v>
      </c>
      <c r="I290">
        <v>51404.659030000003</v>
      </c>
      <c r="J290">
        <v>52652.29189</v>
      </c>
      <c r="K290">
        <v>53240.421770000001</v>
      </c>
      <c r="L290">
        <v>54441.881390000002</v>
      </c>
      <c r="M290">
        <v>56442.274799999999</v>
      </c>
      <c r="N290">
        <v>57916.760419999999</v>
      </c>
      <c r="O290">
        <v>56790.046549999999</v>
      </c>
      <c r="P290">
        <v>56687.282290000003</v>
      </c>
      <c r="Q290">
        <v>56747.768029999999</v>
      </c>
      <c r="R290">
        <v>55974.758280000002</v>
      </c>
      <c r="S290">
        <v>56548.240140000002</v>
      </c>
      <c r="T290">
        <v>56685.369749999998</v>
      </c>
      <c r="U290">
        <v>56519.798439999999</v>
      </c>
      <c r="V290">
        <v>56391.776680000003</v>
      </c>
      <c r="W290">
        <v>55744.621769999998</v>
      </c>
      <c r="X290">
        <v>55552.850290000002</v>
      </c>
      <c r="Y290">
        <v>55576.297380000004</v>
      </c>
      <c r="Z290">
        <v>55791.073709999997</v>
      </c>
      <c r="AA290">
        <v>56158.094729999997</v>
      </c>
      <c r="AB290">
        <v>56661.121379999997</v>
      </c>
      <c r="AC290">
        <v>57314.31755</v>
      </c>
      <c r="AD290">
        <v>55359.259729999998</v>
      </c>
      <c r="AE290">
        <v>53732.754889999997</v>
      </c>
      <c r="AF290">
        <v>52268.4859</v>
      </c>
      <c r="AG290">
        <v>50910.485430000001</v>
      </c>
      <c r="AH290">
        <v>49640.712229999997</v>
      </c>
      <c r="AI290">
        <v>48463.55573</v>
      </c>
      <c r="AJ290">
        <v>47374.003909999999</v>
      </c>
      <c r="AK290">
        <v>46369.439400000003</v>
      </c>
      <c r="AL290">
        <v>45433.455479999997</v>
      </c>
      <c r="AM290">
        <v>44576.174279999999</v>
      </c>
      <c r="AN290">
        <v>43837.238640000003</v>
      </c>
      <c r="AO290">
        <v>43181.736550000001</v>
      </c>
      <c r="AP290">
        <v>42538.575669999998</v>
      </c>
      <c r="AQ290">
        <v>41970.961159999999</v>
      </c>
      <c r="AR290">
        <v>41387.354939999997</v>
      </c>
      <c r="AS290">
        <v>40843.959060000001</v>
      </c>
      <c r="AT290">
        <v>40311.989540000002</v>
      </c>
      <c r="AU290">
        <v>39807.745260000003</v>
      </c>
      <c r="AV290">
        <v>39305.719210000003</v>
      </c>
      <c r="AW290">
        <v>38842.850870000002</v>
      </c>
    </row>
    <row r="291" spans="2:49" x14ac:dyDescent="0.25">
      <c r="B291" t="s">
        <v>321</v>
      </c>
      <c r="C291">
        <v>562444.78102118894</v>
      </c>
      <c r="D291">
        <v>571475.01390840299</v>
      </c>
      <c r="E291">
        <v>580650.23010000004</v>
      </c>
      <c r="F291">
        <v>598711.18119999999</v>
      </c>
      <c r="G291">
        <v>601302.35640000005</v>
      </c>
      <c r="H291">
        <v>618254.22450000001</v>
      </c>
      <c r="I291">
        <v>629273.33019999997</v>
      </c>
      <c r="J291">
        <v>643578.0919</v>
      </c>
      <c r="K291">
        <v>659570.36589999998</v>
      </c>
      <c r="L291">
        <v>680782.07160000002</v>
      </c>
      <c r="M291">
        <v>707668.81539999996</v>
      </c>
      <c r="N291">
        <v>726436.33310000005</v>
      </c>
      <c r="O291">
        <v>721131.15060000005</v>
      </c>
      <c r="P291">
        <v>719922.1422</v>
      </c>
      <c r="Q291">
        <v>718558.47479999997</v>
      </c>
      <c r="R291">
        <v>716020.36100000003</v>
      </c>
      <c r="S291">
        <v>721842.85049999994</v>
      </c>
      <c r="T291">
        <v>726288.39240000001</v>
      </c>
      <c r="U291">
        <v>727287.19279999996</v>
      </c>
      <c r="V291">
        <v>727515.27800000005</v>
      </c>
      <c r="W291">
        <v>726758.22629999998</v>
      </c>
      <c r="X291">
        <v>724867.73289999994</v>
      </c>
      <c r="Y291">
        <v>723747.35270000005</v>
      </c>
      <c r="Z291">
        <v>723727.16509999998</v>
      </c>
      <c r="AA291">
        <v>724548.7243</v>
      </c>
      <c r="AB291">
        <v>725922.96770000004</v>
      </c>
      <c r="AC291">
        <v>727682.52350000001</v>
      </c>
      <c r="AD291">
        <v>729164.47860000003</v>
      </c>
      <c r="AE291">
        <v>731625.12250000006</v>
      </c>
      <c r="AF291">
        <v>734225.21389999997</v>
      </c>
      <c r="AG291">
        <v>736681.51100000006</v>
      </c>
      <c r="AH291">
        <v>738928.80680000002</v>
      </c>
      <c r="AI291">
        <v>741020.31559999997</v>
      </c>
      <c r="AJ291">
        <v>743004.55539999995</v>
      </c>
      <c r="AK291">
        <v>744982.44900000002</v>
      </c>
      <c r="AL291">
        <v>746939.15769999998</v>
      </c>
      <c r="AM291">
        <v>749050.58900000004</v>
      </c>
      <c r="AN291">
        <v>751706.5098</v>
      </c>
      <c r="AO291">
        <v>754838.74750000006</v>
      </c>
      <c r="AP291">
        <v>757904.32220000005</v>
      </c>
      <c r="AQ291">
        <v>761422.94149999996</v>
      </c>
      <c r="AR291">
        <v>764645.94539999997</v>
      </c>
      <c r="AS291">
        <v>767972.82169999997</v>
      </c>
      <c r="AT291">
        <v>771194.54469999997</v>
      </c>
      <c r="AU291">
        <v>774461.06270000001</v>
      </c>
      <c r="AV291">
        <v>777553.30200000003</v>
      </c>
      <c r="AW291">
        <v>780824.01809999999</v>
      </c>
    </row>
    <row r="292" spans="2:49" x14ac:dyDescent="0.25">
      <c r="B292" t="s">
        <v>322</v>
      </c>
      <c r="C292">
        <v>241047.76327865999</v>
      </c>
      <c r="D292">
        <v>244917.86308720699</v>
      </c>
      <c r="E292">
        <v>248850.0986</v>
      </c>
      <c r="F292">
        <v>262898.27980000002</v>
      </c>
      <c r="G292">
        <v>272241.5797</v>
      </c>
      <c r="H292">
        <v>287790.76390000002</v>
      </c>
      <c r="I292">
        <v>299414.87190000003</v>
      </c>
      <c r="J292">
        <v>315293.48210000002</v>
      </c>
      <c r="K292">
        <v>335053.53840000002</v>
      </c>
      <c r="L292">
        <v>357361.83149999997</v>
      </c>
      <c r="M292">
        <v>382940.67560000002</v>
      </c>
      <c r="N292">
        <v>405801.78539999999</v>
      </c>
      <c r="O292">
        <v>397150.76010000001</v>
      </c>
      <c r="P292">
        <v>389429.723</v>
      </c>
      <c r="Q292">
        <v>380440.76630000002</v>
      </c>
      <c r="R292">
        <v>367234.37349999999</v>
      </c>
      <c r="S292">
        <v>367295.58689999999</v>
      </c>
      <c r="T292">
        <v>369444.41210000002</v>
      </c>
      <c r="U292">
        <v>370659.09279999998</v>
      </c>
      <c r="V292">
        <v>371424.39559999999</v>
      </c>
      <c r="W292">
        <v>375194.33809999999</v>
      </c>
      <c r="X292">
        <v>376367.38410000002</v>
      </c>
      <c r="Y292">
        <v>377065.90500000003</v>
      </c>
      <c r="Z292">
        <v>377936.16759999999</v>
      </c>
      <c r="AA292">
        <v>379069.0172</v>
      </c>
      <c r="AB292">
        <v>380414.22730000003</v>
      </c>
      <c r="AC292">
        <v>381905.20140000002</v>
      </c>
      <c r="AD292">
        <v>382418.07290000003</v>
      </c>
      <c r="AE292">
        <v>383720.23320000002</v>
      </c>
      <c r="AF292">
        <v>385434.304</v>
      </c>
      <c r="AG292">
        <v>387360.1753</v>
      </c>
      <c r="AH292">
        <v>389378.46519999998</v>
      </c>
      <c r="AI292">
        <v>391397.34179999999</v>
      </c>
      <c r="AJ292">
        <v>393389.28249999997</v>
      </c>
      <c r="AK292">
        <v>395374.32370000001</v>
      </c>
      <c r="AL292">
        <v>397362.31099999999</v>
      </c>
      <c r="AM292">
        <v>399419.03860000003</v>
      </c>
      <c r="AN292">
        <v>401347.82439999998</v>
      </c>
      <c r="AO292">
        <v>403342.99249999999</v>
      </c>
      <c r="AP292">
        <v>405385.25449999998</v>
      </c>
      <c r="AQ292">
        <v>407528.57199999999</v>
      </c>
      <c r="AR292">
        <v>409703.13880000002</v>
      </c>
      <c r="AS292">
        <v>411884.7059</v>
      </c>
      <c r="AT292">
        <v>414067.22389999998</v>
      </c>
      <c r="AU292">
        <v>416260.63429999998</v>
      </c>
      <c r="AV292">
        <v>418439.6617</v>
      </c>
      <c r="AW292">
        <v>420476.89569999999</v>
      </c>
    </row>
    <row r="293" spans="2:49" x14ac:dyDescent="0.25">
      <c r="B293" t="s">
        <v>323</v>
      </c>
      <c r="C293">
        <v>383714635.27038902</v>
      </c>
      <c r="D293">
        <v>389875297.85567099</v>
      </c>
      <c r="E293">
        <v>396134871.89999998</v>
      </c>
      <c r="F293">
        <v>412015962.39999998</v>
      </c>
      <c r="G293">
        <v>421142046.19999999</v>
      </c>
      <c r="H293">
        <v>439537742.5</v>
      </c>
      <c r="I293">
        <v>454175219.19999999</v>
      </c>
      <c r="J293">
        <v>471399717.39999998</v>
      </c>
      <c r="K293">
        <v>493298723.89999998</v>
      </c>
      <c r="L293">
        <v>519361374.69999999</v>
      </c>
      <c r="M293">
        <v>549574613.60000002</v>
      </c>
      <c r="N293">
        <v>565404891.79999995</v>
      </c>
      <c r="O293">
        <v>564692559.5</v>
      </c>
      <c r="P293">
        <v>564413232</v>
      </c>
      <c r="Q293">
        <v>563182343.39999998</v>
      </c>
      <c r="R293">
        <v>562978063.29999995</v>
      </c>
      <c r="S293">
        <v>568376145.29999995</v>
      </c>
      <c r="T293">
        <v>573130308.20000005</v>
      </c>
      <c r="U293">
        <v>575742986.79999995</v>
      </c>
      <c r="V293">
        <v>577610805.79999995</v>
      </c>
      <c r="W293">
        <v>578416411.20000005</v>
      </c>
      <c r="X293">
        <v>578452667.39999998</v>
      </c>
      <c r="Y293">
        <v>579305115.5</v>
      </c>
      <c r="Z293">
        <v>580988517.20000005</v>
      </c>
      <c r="AA293">
        <v>583336682.20000005</v>
      </c>
      <c r="AB293">
        <v>586136116.60000002</v>
      </c>
      <c r="AC293">
        <v>589237677.89999998</v>
      </c>
      <c r="AD293">
        <v>592455015.39999998</v>
      </c>
      <c r="AE293">
        <v>595710259.39999998</v>
      </c>
      <c r="AF293">
        <v>598957768.20000005</v>
      </c>
      <c r="AG293">
        <v>602183028.10000002</v>
      </c>
      <c r="AH293">
        <v>605401851.10000002</v>
      </c>
      <c r="AI293">
        <v>608582403.10000002</v>
      </c>
      <c r="AJ293">
        <v>611762384.20000005</v>
      </c>
      <c r="AK293">
        <v>614968929.10000002</v>
      </c>
      <c r="AL293">
        <v>618230789.5</v>
      </c>
      <c r="AM293">
        <v>621561052.5</v>
      </c>
      <c r="AN293">
        <v>625064560.60000002</v>
      </c>
      <c r="AO293">
        <v>628723486.20000005</v>
      </c>
      <c r="AP293">
        <v>632497190.20000005</v>
      </c>
      <c r="AQ293">
        <v>636361446.60000002</v>
      </c>
      <c r="AR293">
        <v>640284618.60000002</v>
      </c>
      <c r="AS293">
        <v>644233261.60000002</v>
      </c>
      <c r="AT293">
        <v>648202990.29999995</v>
      </c>
      <c r="AU293">
        <v>652187986.10000002</v>
      </c>
      <c r="AV293">
        <v>656182660.20000005</v>
      </c>
      <c r="AW293">
        <v>660218561.10000002</v>
      </c>
    </row>
    <row r="294" spans="2:49" x14ac:dyDescent="0.25">
      <c r="B294" t="s">
        <v>324</v>
      </c>
      <c r="C294">
        <v>261485.90393552999</v>
      </c>
      <c r="D294">
        <v>265684.14470322698</v>
      </c>
      <c r="E294">
        <v>269949.78960000002</v>
      </c>
      <c r="F294">
        <v>277098.17170000001</v>
      </c>
      <c r="G294">
        <v>283659.86829999997</v>
      </c>
      <c r="H294">
        <v>284994.99819999997</v>
      </c>
      <c r="I294">
        <v>276969.24219999998</v>
      </c>
      <c r="J294">
        <v>276311.07939999999</v>
      </c>
      <c r="K294">
        <v>278560.18609999999</v>
      </c>
      <c r="L294">
        <v>278778.19709999999</v>
      </c>
      <c r="M294">
        <v>284116.59600000002</v>
      </c>
      <c r="N294">
        <v>292990.47159999999</v>
      </c>
      <c r="O294">
        <v>300379.13520000002</v>
      </c>
      <c r="P294">
        <v>308878.95010000002</v>
      </c>
      <c r="Q294">
        <v>317365.6201</v>
      </c>
      <c r="R294">
        <v>328595.4534</v>
      </c>
      <c r="S294">
        <v>327873.1421</v>
      </c>
      <c r="T294">
        <v>327196.73859999998</v>
      </c>
      <c r="U294">
        <v>327409.57990000001</v>
      </c>
      <c r="V294">
        <v>326764.87479999999</v>
      </c>
      <c r="W294">
        <v>333217.77730000002</v>
      </c>
      <c r="X294">
        <v>338119.90350000001</v>
      </c>
      <c r="Y294">
        <v>343709.4852</v>
      </c>
      <c r="Z294">
        <v>349759.48340000003</v>
      </c>
      <c r="AA294">
        <v>356370.87469999999</v>
      </c>
      <c r="AB294">
        <v>363340.02039999998</v>
      </c>
      <c r="AC294">
        <v>370552.8284</v>
      </c>
      <c r="AD294">
        <v>377970.97330000001</v>
      </c>
      <c r="AE294">
        <v>385430.85960000003</v>
      </c>
      <c r="AF294">
        <v>392795.27899999998</v>
      </c>
      <c r="AG294">
        <v>400035.85989999998</v>
      </c>
      <c r="AH294">
        <v>407221.97249999997</v>
      </c>
      <c r="AI294">
        <v>414341.52409999998</v>
      </c>
      <c r="AJ294">
        <v>421455.72859999997</v>
      </c>
      <c r="AK294">
        <v>428582.18430000002</v>
      </c>
      <c r="AL294">
        <v>435914.51770000003</v>
      </c>
      <c r="AM294">
        <v>443504.58110000001</v>
      </c>
      <c r="AN294">
        <v>451457.88699999999</v>
      </c>
      <c r="AO294">
        <v>459809.89630000002</v>
      </c>
      <c r="AP294">
        <v>468508.27549999999</v>
      </c>
      <c r="AQ294">
        <v>477624.98100000003</v>
      </c>
      <c r="AR294">
        <v>487160.99959999998</v>
      </c>
      <c r="AS294">
        <v>497061.38179999997</v>
      </c>
      <c r="AT294">
        <v>507397.16580000002</v>
      </c>
      <c r="AU294">
        <v>518157.02309999999</v>
      </c>
      <c r="AV294">
        <v>529301.63500000001</v>
      </c>
      <c r="AW294">
        <v>541036.3517</v>
      </c>
    </row>
    <row r="295" spans="2:49" x14ac:dyDescent="0.25">
      <c r="B295" t="s">
        <v>325</v>
      </c>
      <c r="C295">
        <v>158336.21117690401</v>
      </c>
      <c r="D295">
        <v>160878.35026264799</v>
      </c>
      <c r="E295">
        <v>163461.30420000001</v>
      </c>
      <c r="F295">
        <v>168432.22510000001</v>
      </c>
      <c r="G295">
        <v>175099.23300000001</v>
      </c>
      <c r="H295">
        <v>184375.0638</v>
      </c>
      <c r="I295">
        <v>192030.4235</v>
      </c>
      <c r="J295">
        <v>200640.8302</v>
      </c>
      <c r="K295">
        <v>215030.5569</v>
      </c>
      <c r="L295">
        <v>230856.481</v>
      </c>
      <c r="M295">
        <v>247457.1078</v>
      </c>
      <c r="N295">
        <v>260450.02830000001</v>
      </c>
      <c r="O295">
        <v>261242.96429999999</v>
      </c>
      <c r="P295">
        <v>258856.2923</v>
      </c>
      <c r="Q295">
        <v>254988.948</v>
      </c>
      <c r="R295">
        <v>253654.0907</v>
      </c>
      <c r="S295">
        <v>254237.35339999999</v>
      </c>
      <c r="T295">
        <v>257189.93580000001</v>
      </c>
      <c r="U295">
        <v>258543.78959999999</v>
      </c>
      <c r="V295">
        <v>259386.63159999999</v>
      </c>
      <c r="W295">
        <v>259903.5073</v>
      </c>
      <c r="X295">
        <v>259956.198</v>
      </c>
      <c r="Y295">
        <v>260437.76130000001</v>
      </c>
      <c r="Z295">
        <v>261237.78630000001</v>
      </c>
      <c r="AA295">
        <v>262227.15639999998</v>
      </c>
      <c r="AB295">
        <v>263286.02970000001</v>
      </c>
      <c r="AC295">
        <v>264344.2329</v>
      </c>
      <c r="AD295">
        <v>265424.76549999998</v>
      </c>
      <c r="AE295">
        <v>266439.77189999999</v>
      </c>
      <c r="AF295">
        <v>267368.20740000001</v>
      </c>
      <c r="AG295">
        <v>268203.45500000002</v>
      </c>
      <c r="AH295">
        <v>268956.33779999998</v>
      </c>
      <c r="AI295">
        <v>269612.45480000001</v>
      </c>
      <c r="AJ295">
        <v>270206.88860000001</v>
      </c>
      <c r="AK295">
        <v>270786.21990000003</v>
      </c>
      <c r="AL295">
        <v>271368.24249999999</v>
      </c>
      <c r="AM295">
        <v>271978.18670000002</v>
      </c>
      <c r="AN295">
        <v>272532.17509999999</v>
      </c>
      <c r="AO295">
        <v>273149.50439999998</v>
      </c>
      <c r="AP295">
        <v>273853.734</v>
      </c>
      <c r="AQ295">
        <v>274637.43</v>
      </c>
      <c r="AR295">
        <v>275494.42930000002</v>
      </c>
      <c r="AS295">
        <v>276407.62</v>
      </c>
      <c r="AT295">
        <v>277370.5686</v>
      </c>
      <c r="AU295">
        <v>278382.20299999998</v>
      </c>
      <c r="AV295">
        <v>279442.02380000002</v>
      </c>
      <c r="AW295">
        <v>280541.99550000002</v>
      </c>
    </row>
    <row r="296" spans="2:49" x14ac:dyDescent="0.25">
      <c r="B296" t="s">
        <v>326</v>
      </c>
      <c r="C296">
        <v>516755.579312385</v>
      </c>
      <c r="D296">
        <v>525052.257287574</v>
      </c>
      <c r="E296">
        <v>533482.14110000001</v>
      </c>
      <c r="F296">
        <v>549193.42949999997</v>
      </c>
      <c r="G296">
        <v>552125.20750000002</v>
      </c>
      <c r="H296">
        <v>567689.07709999999</v>
      </c>
      <c r="I296">
        <v>577881.47109999997</v>
      </c>
      <c r="J296">
        <v>590938.95559999999</v>
      </c>
      <c r="K296">
        <v>606348.71059999999</v>
      </c>
      <c r="L296">
        <v>626362.15890000004</v>
      </c>
      <c r="M296">
        <v>651249.59259999997</v>
      </c>
      <c r="N296">
        <v>668543.24080000003</v>
      </c>
      <c r="O296">
        <v>664369.31969999999</v>
      </c>
      <c r="P296">
        <v>663263.02879999997</v>
      </c>
      <c r="Q296">
        <v>661839.09210000001</v>
      </c>
      <c r="R296">
        <v>660077.05740000005</v>
      </c>
      <c r="S296">
        <v>665324.76679999998</v>
      </c>
      <c r="T296">
        <v>667779.48219999997</v>
      </c>
      <c r="U296">
        <v>668194.7977</v>
      </c>
      <c r="V296">
        <v>667866.45589999994</v>
      </c>
      <c r="W296">
        <v>666191.7683</v>
      </c>
      <c r="X296">
        <v>663723.80429999996</v>
      </c>
      <c r="Y296">
        <v>662148.92079999996</v>
      </c>
      <c r="Z296">
        <v>661561.65280000004</v>
      </c>
      <c r="AA296">
        <v>661803.85589999997</v>
      </c>
      <c r="AB296">
        <v>662643.79059999995</v>
      </c>
      <c r="AC296">
        <v>663910.21329999994</v>
      </c>
      <c r="AD296">
        <v>665309.8824</v>
      </c>
      <c r="AE296">
        <v>666794.22259999998</v>
      </c>
      <c r="AF296">
        <v>668312.43180000002</v>
      </c>
      <c r="AG296">
        <v>669848.67509999999</v>
      </c>
      <c r="AH296">
        <v>671418.0013</v>
      </c>
      <c r="AI296">
        <v>672985.6078</v>
      </c>
      <c r="AJ296">
        <v>674579.74950000003</v>
      </c>
      <c r="AK296">
        <v>676204.26850000001</v>
      </c>
      <c r="AL296">
        <v>677886.55689999997</v>
      </c>
      <c r="AM296">
        <v>679625.64029999997</v>
      </c>
      <c r="AN296">
        <v>681632.74459999998</v>
      </c>
      <c r="AO296">
        <v>683790.73210000002</v>
      </c>
      <c r="AP296">
        <v>686022.71840000001</v>
      </c>
      <c r="AQ296">
        <v>688298.93240000005</v>
      </c>
      <c r="AR296">
        <v>690578.65049999999</v>
      </c>
      <c r="AS296">
        <v>692827.38690000004</v>
      </c>
      <c r="AT296">
        <v>695043.68039999995</v>
      </c>
      <c r="AU296">
        <v>697220.10919999995</v>
      </c>
      <c r="AV296">
        <v>699349.23259999999</v>
      </c>
      <c r="AW296">
        <v>701480.72640000004</v>
      </c>
    </row>
    <row r="297" spans="2:49" x14ac:dyDescent="0.25">
      <c r="B297" t="s">
        <v>327</v>
      </c>
      <c r="C297">
        <v>82711.5521017555</v>
      </c>
      <c r="D297">
        <v>84039.512824558697</v>
      </c>
      <c r="E297">
        <v>85388.794389999995</v>
      </c>
      <c r="F297">
        <v>94624.030620000005</v>
      </c>
      <c r="G297">
        <v>97309.61477</v>
      </c>
      <c r="H297">
        <v>103596.51669999999</v>
      </c>
      <c r="I297">
        <v>107572.88219999999</v>
      </c>
      <c r="J297">
        <v>114868.29549999999</v>
      </c>
      <c r="K297">
        <v>120273.13920000001</v>
      </c>
      <c r="L297">
        <v>126785.8879</v>
      </c>
      <c r="M297">
        <v>135784.2187</v>
      </c>
      <c r="N297">
        <v>145687.5558</v>
      </c>
      <c r="O297">
        <v>136449.88690000001</v>
      </c>
      <c r="P297">
        <v>131145.65659999999</v>
      </c>
      <c r="Q297">
        <v>126036.6703</v>
      </c>
      <c r="R297">
        <v>114478.12579999999</v>
      </c>
      <c r="S297">
        <v>113957.5534</v>
      </c>
      <c r="T297">
        <v>113452.2179</v>
      </c>
      <c r="U297">
        <v>113141.73759999999</v>
      </c>
      <c r="V297">
        <v>113072.56299999999</v>
      </c>
      <c r="W297">
        <v>112874.747</v>
      </c>
      <c r="X297">
        <v>112776.14320000001</v>
      </c>
      <c r="Y297">
        <v>112539.6443</v>
      </c>
      <c r="Z297">
        <v>112400.64720000001</v>
      </c>
      <c r="AA297">
        <v>112466.8627</v>
      </c>
      <c r="AB297">
        <v>112592.7674</v>
      </c>
      <c r="AC297">
        <v>112818.2389</v>
      </c>
      <c r="AD297">
        <v>113136.394</v>
      </c>
      <c r="AE297">
        <v>113540.7948</v>
      </c>
      <c r="AF297">
        <v>114008.87699999999</v>
      </c>
      <c r="AG297">
        <v>114528.3138</v>
      </c>
      <c r="AH297">
        <v>115094.8662</v>
      </c>
      <c r="AI297">
        <v>115706.08990000001</v>
      </c>
      <c r="AJ297">
        <v>116349.0866</v>
      </c>
      <c r="AK297">
        <v>117008.68580000001</v>
      </c>
      <c r="AL297">
        <v>117689.6056</v>
      </c>
      <c r="AM297">
        <v>118382.5619</v>
      </c>
      <c r="AN297">
        <v>119126.9765</v>
      </c>
      <c r="AO297">
        <v>119874.96219999999</v>
      </c>
      <c r="AP297">
        <v>120609.4492</v>
      </c>
      <c r="AQ297">
        <v>121335.57369999999</v>
      </c>
      <c r="AR297">
        <v>122046.9359</v>
      </c>
      <c r="AS297">
        <v>122744.4856</v>
      </c>
      <c r="AT297">
        <v>123431.1514</v>
      </c>
      <c r="AU297">
        <v>124102.45110000001</v>
      </c>
      <c r="AV297">
        <v>124754.2381</v>
      </c>
      <c r="AW297">
        <v>125408.1202</v>
      </c>
    </row>
    <row r="298" spans="2:49" x14ac:dyDescent="0.25">
      <c r="B298" t="s">
        <v>328</v>
      </c>
      <c r="C298">
        <v>45689.201708803201</v>
      </c>
      <c r="D298">
        <v>46422.756620829103</v>
      </c>
      <c r="E298">
        <v>47168.089010000003</v>
      </c>
      <c r="F298">
        <v>49526.52895</v>
      </c>
      <c r="G298">
        <v>49189.323729999996</v>
      </c>
      <c r="H298">
        <v>50577.665509999999</v>
      </c>
      <c r="I298">
        <v>51404.659030000003</v>
      </c>
      <c r="J298">
        <v>52652.29189</v>
      </c>
      <c r="K298">
        <v>53240.421770000001</v>
      </c>
      <c r="L298">
        <v>54441.881390000002</v>
      </c>
      <c r="M298">
        <v>56442.274799999999</v>
      </c>
      <c r="N298">
        <v>57916.760419999999</v>
      </c>
      <c r="O298">
        <v>56790.046549999999</v>
      </c>
      <c r="P298">
        <v>56687.282290000003</v>
      </c>
      <c r="Q298">
        <v>56747.768029999999</v>
      </c>
      <c r="R298">
        <v>55974.758280000002</v>
      </c>
      <c r="S298">
        <v>56547.996440000003</v>
      </c>
      <c r="T298">
        <v>56516.294699999999</v>
      </c>
      <c r="U298">
        <v>56388.970679999999</v>
      </c>
      <c r="V298">
        <v>56254.180350000002</v>
      </c>
      <c r="W298">
        <v>55974.155650000001</v>
      </c>
      <c r="X298">
        <v>55664.8626</v>
      </c>
      <c r="Y298">
        <v>55409.21</v>
      </c>
      <c r="Z298">
        <v>55258.398009999997</v>
      </c>
      <c r="AA298">
        <v>55214.919900000001</v>
      </c>
      <c r="AB298">
        <v>55252.533790000001</v>
      </c>
      <c r="AC298">
        <v>55359.742689999999</v>
      </c>
      <c r="AD298">
        <v>55489.44889</v>
      </c>
      <c r="AE298">
        <v>55648.073859999997</v>
      </c>
      <c r="AF298">
        <v>55830.375970000001</v>
      </c>
      <c r="AG298">
        <v>56034.3338</v>
      </c>
      <c r="AH298">
        <v>56260.084049999998</v>
      </c>
      <c r="AI298">
        <v>56504.36969</v>
      </c>
      <c r="AJ298">
        <v>56764.978439999999</v>
      </c>
      <c r="AK298">
        <v>57034.523529999999</v>
      </c>
      <c r="AL298">
        <v>57313.917820000002</v>
      </c>
      <c r="AM298">
        <v>57598.368470000001</v>
      </c>
      <c r="AN298">
        <v>57934.873590000003</v>
      </c>
      <c r="AO298">
        <v>58284.309229999999</v>
      </c>
      <c r="AP298">
        <v>58630.705020000001</v>
      </c>
      <c r="AQ298">
        <v>58970.924299999999</v>
      </c>
      <c r="AR298">
        <v>59299.249909999999</v>
      </c>
      <c r="AS298">
        <v>59613.372049999998</v>
      </c>
      <c r="AT298">
        <v>59914.023410000002</v>
      </c>
      <c r="AU298">
        <v>60199.967960000002</v>
      </c>
      <c r="AV298">
        <v>60470.056900000003</v>
      </c>
      <c r="AW298">
        <v>60734.0939</v>
      </c>
    </row>
    <row r="299" spans="2:49" x14ac:dyDescent="0.25">
      <c r="B299" t="s">
        <v>329</v>
      </c>
      <c r="C299">
        <v>562444.78102118894</v>
      </c>
      <c r="D299">
        <v>571475.01390840299</v>
      </c>
      <c r="E299">
        <v>580650.23010000004</v>
      </c>
      <c r="F299">
        <v>598711.18119999999</v>
      </c>
      <c r="G299">
        <v>601302.35640000005</v>
      </c>
      <c r="H299">
        <v>618254.22450000001</v>
      </c>
      <c r="I299">
        <v>629273.33019999997</v>
      </c>
      <c r="J299">
        <v>643578.0919</v>
      </c>
      <c r="K299">
        <v>659570.36589999998</v>
      </c>
      <c r="L299">
        <v>680782.07160000002</v>
      </c>
      <c r="M299">
        <v>707668.81539999996</v>
      </c>
      <c r="N299">
        <v>726436.33310000005</v>
      </c>
      <c r="O299">
        <v>721131.15060000005</v>
      </c>
      <c r="P299">
        <v>719922.1422</v>
      </c>
      <c r="Q299">
        <v>718558.47479999997</v>
      </c>
      <c r="R299">
        <v>716020.36100000003</v>
      </c>
      <c r="S299">
        <v>721840.91879999998</v>
      </c>
      <c r="T299">
        <v>726382.50430000003</v>
      </c>
      <c r="U299">
        <v>727341.38769999996</v>
      </c>
      <c r="V299">
        <v>727547.01690000005</v>
      </c>
      <c r="W299">
        <v>726252.41949999996</v>
      </c>
      <c r="X299">
        <v>724127.05319999997</v>
      </c>
      <c r="Y299">
        <v>722951.03500000003</v>
      </c>
      <c r="Z299">
        <v>722874.06770000001</v>
      </c>
      <c r="AA299">
        <v>723742.07869999995</v>
      </c>
      <c r="AB299">
        <v>725296.98270000005</v>
      </c>
      <c r="AC299">
        <v>727355.84039999999</v>
      </c>
      <c r="AD299">
        <v>729575.51899999997</v>
      </c>
      <c r="AE299">
        <v>731913.73510000005</v>
      </c>
      <c r="AF299">
        <v>734313.95349999995</v>
      </c>
      <c r="AG299">
        <v>736758.19090000005</v>
      </c>
      <c r="AH299">
        <v>739261.96699999995</v>
      </c>
      <c r="AI299">
        <v>741786.7169</v>
      </c>
      <c r="AJ299">
        <v>744358.98549999995</v>
      </c>
      <c r="AK299">
        <v>746975.28850000002</v>
      </c>
      <c r="AL299">
        <v>749664.6</v>
      </c>
      <c r="AM299">
        <v>752421.23529999994</v>
      </c>
      <c r="AN299">
        <v>755509.09230000002</v>
      </c>
      <c r="AO299">
        <v>758769.34849999996</v>
      </c>
      <c r="AP299">
        <v>762107.46620000002</v>
      </c>
      <c r="AQ299">
        <v>765489.95059999998</v>
      </c>
      <c r="AR299">
        <v>768869.31110000005</v>
      </c>
      <c r="AS299">
        <v>772207.77579999994</v>
      </c>
      <c r="AT299">
        <v>775504.48199999996</v>
      </c>
      <c r="AU299">
        <v>778750.41310000001</v>
      </c>
      <c r="AV299">
        <v>781936.59019999998</v>
      </c>
      <c r="AW299">
        <v>785124.10979999998</v>
      </c>
    </row>
    <row r="300" spans="2:49" x14ac:dyDescent="0.25">
      <c r="B300" t="s">
        <v>330</v>
      </c>
      <c r="C300">
        <v>241047.76327865999</v>
      </c>
      <c r="D300">
        <v>244917.86308720699</v>
      </c>
      <c r="E300">
        <v>248850.0986</v>
      </c>
      <c r="F300">
        <v>262898.27980000002</v>
      </c>
      <c r="G300">
        <v>272241.5797</v>
      </c>
      <c r="H300">
        <v>287790.76390000002</v>
      </c>
      <c r="I300">
        <v>299414.87190000003</v>
      </c>
      <c r="J300">
        <v>315293.48210000002</v>
      </c>
      <c r="K300">
        <v>335053.53840000002</v>
      </c>
      <c r="L300">
        <v>357361.83149999997</v>
      </c>
      <c r="M300">
        <v>382940.67560000002</v>
      </c>
      <c r="N300">
        <v>405801.78539999999</v>
      </c>
      <c r="O300">
        <v>397150.76010000001</v>
      </c>
      <c r="P300">
        <v>389429.723</v>
      </c>
      <c r="Q300">
        <v>380440.76630000002</v>
      </c>
      <c r="R300">
        <v>367234.37349999999</v>
      </c>
      <c r="S300">
        <v>367295.0638</v>
      </c>
      <c r="T300">
        <v>369726.24790000002</v>
      </c>
      <c r="U300">
        <v>370764.53159999999</v>
      </c>
      <c r="V300">
        <v>371535.69420000003</v>
      </c>
      <c r="W300">
        <v>371853.41269999999</v>
      </c>
      <c r="X300">
        <v>371807.56809999997</v>
      </c>
      <c r="Y300">
        <v>372051.41220000002</v>
      </c>
      <c r="Z300">
        <v>372710.0724</v>
      </c>
      <c r="AA300">
        <v>373762.63520000002</v>
      </c>
      <c r="AB300">
        <v>374944.13459999999</v>
      </c>
      <c r="AC300">
        <v>376224.45779999997</v>
      </c>
      <c r="AD300">
        <v>377619.60369999998</v>
      </c>
      <c r="AE300">
        <v>379035.47820000001</v>
      </c>
      <c r="AF300">
        <v>380428.50640000001</v>
      </c>
      <c r="AG300">
        <v>381779.73979999998</v>
      </c>
      <c r="AH300">
        <v>383095.71049999999</v>
      </c>
      <c r="AI300">
        <v>384359.56800000003</v>
      </c>
      <c r="AJ300">
        <v>385593.467</v>
      </c>
      <c r="AK300">
        <v>386828.81060000003</v>
      </c>
      <c r="AL300">
        <v>388088.0601</v>
      </c>
      <c r="AM300">
        <v>389387.17259999999</v>
      </c>
      <c r="AN300">
        <v>390681.59720000002</v>
      </c>
      <c r="AO300">
        <v>392042.84139999998</v>
      </c>
      <c r="AP300">
        <v>393477.4437</v>
      </c>
      <c r="AQ300">
        <v>394983.07640000002</v>
      </c>
      <c r="AR300">
        <v>396547.20289999997</v>
      </c>
      <c r="AS300">
        <v>398153.67320000002</v>
      </c>
      <c r="AT300">
        <v>399798.97330000001</v>
      </c>
      <c r="AU300">
        <v>401477.56089999998</v>
      </c>
      <c r="AV300">
        <v>403184.79690000002</v>
      </c>
      <c r="AW300">
        <v>404934.18900000001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U5" sqref="U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5" t="s">
        <v>243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6" t="s">
        <v>227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4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8">
        <v>4</v>
      </c>
      <c r="F5" s="238">
        <f>E5+9</f>
        <v>13</v>
      </c>
      <c r="G5" s="238">
        <f>F5+3</f>
        <v>16</v>
      </c>
      <c r="H5" s="238">
        <f t="shared" ref="H5:S5" si="0">G5+1</f>
        <v>17</v>
      </c>
      <c r="I5" s="238">
        <f t="shared" si="0"/>
        <v>18</v>
      </c>
      <c r="J5" s="238">
        <f t="shared" si="0"/>
        <v>19</v>
      </c>
      <c r="K5" s="238">
        <f t="shared" si="0"/>
        <v>20</v>
      </c>
      <c r="L5" s="238">
        <f t="shared" si="0"/>
        <v>21</v>
      </c>
      <c r="M5" s="238">
        <f t="shared" si="0"/>
        <v>22</v>
      </c>
      <c r="N5" s="238">
        <f t="shared" si="0"/>
        <v>23</v>
      </c>
      <c r="O5" s="238">
        <f t="shared" si="0"/>
        <v>24</v>
      </c>
      <c r="P5" s="238">
        <f t="shared" si="0"/>
        <v>25</v>
      </c>
      <c r="Q5" s="238">
        <f t="shared" si="0"/>
        <v>26</v>
      </c>
      <c r="R5" s="238">
        <f t="shared" si="0"/>
        <v>27</v>
      </c>
      <c r="S5" s="238">
        <f t="shared" si="0"/>
        <v>28</v>
      </c>
      <c r="T5" s="238">
        <f>S5+5</f>
        <v>33</v>
      </c>
      <c r="U5" s="238">
        <f>T5+5</f>
        <v>38</v>
      </c>
      <c r="V5" s="238">
        <f>U5+5</f>
        <v>43</v>
      </c>
      <c r="W5" s="238">
        <f>V5+5</f>
        <v>48</v>
      </c>
      <c r="X5" s="3"/>
    </row>
    <row r="6" spans="1:29" x14ac:dyDescent="0.25">
      <c r="A6" s="3"/>
      <c r="B6" s="205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8">
        <v>2020</v>
      </c>
      <c r="J6" s="116">
        <v>2021</v>
      </c>
      <c r="K6" s="33">
        <v>2022</v>
      </c>
      <c r="L6" s="33">
        <v>2023</v>
      </c>
      <c r="M6" s="33">
        <v>2024</v>
      </c>
      <c r="N6" s="108">
        <v>2025</v>
      </c>
      <c r="O6" s="116">
        <v>2026</v>
      </c>
      <c r="P6" s="33">
        <v>2027</v>
      </c>
      <c r="Q6" s="33">
        <v>2028</v>
      </c>
      <c r="R6" s="33">
        <v>2029</v>
      </c>
      <c r="S6" s="117">
        <v>2030</v>
      </c>
      <c r="T6" s="118">
        <v>2035</v>
      </c>
      <c r="U6" s="118">
        <v>2040</v>
      </c>
      <c r="V6" s="118">
        <v>2045</v>
      </c>
      <c r="W6" s="118">
        <v>2050</v>
      </c>
      <c r="X6" s="3"/>
      <c r="Y6" s="44"/>
      <c r="Z6" s="51" t="s">
        <v>236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 t="e">
        <f>SUM(E8:E9)</f>
        <v>#N/A</v>
      </c>
      <c r="F7" s="6" t="e">
        <f>SUM(F8:F9)</f>
        <v>#N/A</v>
      </c>
      <c r="G7" s="109" t="e">
        <f t="shared" ref="G7:R7" si="1">SUM(G8:G9)</f>
        <v>#N/A</v>
      </c>
      <c r="H7" s="6" t="e">
        <f t="shared" si="1"/>
        <v>#N/A</v>
      </c>
      <c r="I7" s="110" t="e">
        <f t="shared" si="1"/>
        <v>#N/A</v>
      </c>
      <c r="J7" s="109" t="e">
        <f t="shared" si="1"/>
        <v>#N/A</v>
      </c>
      <c r="K7" s="6" t="e">
        <f t="shared" si="1"/>
        <v>#N/A</v>
      </c>
      <c r="L7" s="6" t="e">
        <f t="shared" si="1"/>
        <v>#N/A</v>
      </c>
      <c r="M7" s="6" t="e">
        <f t="shared" si="1"/>
        <v>#N/A</v>
      </c>
      <c r="N7" s="110" t="e">
        <f t="shared" si="1"/>
        <v>#N/A</v>
      </c>
      <c r="O7" s="109" t="e">
        <f t="shared" si="1"/>
        <v>#N/A</v>
      </c>
      <c r="P7" s="6" t="e">
        <f t="shared" si="1"/>
        <v>#N/A</v>
      </c>
      <c r="Q7" s="6" t="e">
        <f t="shared" si="1"/>
        <v>#N/A</v>
      </c>
      <c r="R7" s="6" t="e">
        <f t="shared" si="1"/>
        <v>#N/A</v>
      </c>
      <c r="S7" s="110" t="e">
        <f>SUM(S8:S9)</f>
        <v>#N/A</v>
      </c>
      <c r="T7" s="119" t="e">
        <f>SUM(T8:T9)</f>
        <v>#N/A</v>
      </c>
      <c r="U7" s="119" t="e">
        <f>SUM(U8:U9)</f>
        <v>#N/A</v>
      </c>
      <c r="V7" s="119" t="e">
        <f>SUM(V8:V9)</f>
        <v>#N/A</v>
      </c>
      <c r="W7" s="119" t="e">
        <f>SUM(W8:W9)</f>
        <v>#N/A</v>
      </c>
      <c r="X7" s="3"/>
      <c r="Y7" s="34"/>
      <c r="Z7" s="208"/>
      <c r="AA7" s="209">
        <v>2020</v>
      </c>
      <c r="AB7" s="209">
        <v>2030</v>
      </c>
      <c r="AC7" s="210">
        <v>2050</v>
      </c>
    </row>
    <row r="8" spans="1:29" x14ac:dyDescent="0.25">
      <c r="A8" s="3"/>
      <c r="B8" s="273"/>
      <c r="C8" s="3" t="s">
        <v>2</v>
      </c>
      <c r="D8" s="18" t="s">
        <v>136</v>
      </c>
      <c r="E8" s="19" t="e">
        <f>VLOOKUP($D8,Résultats!$B$2:$AX$476,E$5,FALSE)</f>
        <v>#N/A</v>
      </c>
      <c r="F8" s="19" t="e">
        <f>VLOOKUP($D8,Résultats!$B$2:$AX$476,F$5,FALSE)</f>
        <v>#N/A</v>
      </c>
      <c r="G8" s="28" t="e">
        <f>VLOOKUP($D8,Résultats!$B$2:$AX$476,G$5,FALSE)</f>
        <v>#N/A</v>
      </c>
      <c r="H8" s="19" t="e">
        <f>VLOOKUP($D8,Résultats!$B$2:$AX$476,H$5,FALSE)</f>
        <v>#N/A</v>
      </c>
      <c r="I8" s="111" t="e">
        <f>VLOOKUP($D8,Résultats!$B$2:$AX$476,I$5,FALSE)</f>
        <v>#N/A</v>
      </c>
      <c r="J8" s="28" t="e">
        <f>VLOOKUP($D8,Résultats!$B$2:$AX$476,J$5,FALSE)</f>
        <v>#N/A</v>
      </c>
      <c r="K8" s="19" t="e">
        <f>VLOOKUP($D8,Résultats!$B$2:$AX$476,K$5,FALSE)</f>
        <v>#N/A</v>
      </c>
      <c r="L8" s="19" t="e">
        <f>VLOOKUP($D8,Résultats!$B$2:$AX$476,L$5,FALSE)</f>
        <v>#N/A</v>
      </c>
      <c r="M8" s="19" t="e">
        <f>VLOOKUP($D8,Résultats!$B$2:$AX$476,M$5,FALSE)</f>
        <v>#N/A</v>
      </c>
      <c r="N8" s="111" t="e">
        <f>VLOOKUP($D8,Résultats!$B$2:$AX$476,N$5,FALSE)</f>
        <v>#N/A</v>
      </c>
      <c r="O8" s="28" t="e">
        <f>VLOOKUP($D8,Résultats!$B$2:$AX$476,O$5,FALSE)</f>
        <v>#N/A</v>
      </c>
      <c r="P8" s="19" t="e">
        <f>VLOOKUP($D8,Résultats!$B$2:$AX$476,P$5,FALSE)</f>
        <v>#N/A</v>
      </c>
      <c r="Q8" s="19" t="e">
        <f>VLOOKUP($D8,Résultats!$B$2:$AX$476,Q$5,FALSE)</f>
        <v>#N/A</v>
      </c>
      <c r="R8" s="19" t="e">
        <f>VLOOKUP($D8,Résultats!$B$2:$AX$476,R$5,FALSE)</f>
        <v>#N/A</v>
      </c>
      <c r="S8" s="111" t="e">
        <f>VLOOKUP($D8,Résultats!$B$2:$AX$476,S$5,FALSE)</f>
        <v>#N/A</v>
      </c>
      <c r="T8" s="120" t="e">
        <f>VLOOKUP($D8,Résultats!$B$2:$AX$476,T$5,FALSE)</f>
        <v>#N/A</v>
      </c>
      <c r="U8" s="120" t="e">
        <f>VLOOKUP($D8,Résultats!$B$2:$AX$476,U$5,FALSE)</f>
        <v>#N/A</v>
      </c>
      <c r="V8" s="120" t="e">
        <f>VLOOKUP($D8,Résultats!$B$2:$AX$476,V$5,FALSE)</f>
        <v>#N/A</v>
      </c>
      <c r="W8" s="120" t="e">
        <f>VLOOKUP($D8,Résultats!$B$2:$AX$476,W$5,FALSE)</f>
        <v>#N/A</v>
      </c>
      <c r="X8" s="3"/>
      <c r="Y8" s="34"/>
      <c r="Z8" s="213" t="s">
        <v>178</v>
      </c>
      <c r="AA8" s="215" t="e">
        <f>I27</f>
        <v>#N/A</v>
      </c>
      <c r="AB8" s="215" t="e">
        <f>S27</f>
        <v>#N/A</v>
      </c>
      <c r="AC8" s="216" t="e">
        <f>W27</f>
        <v>#N/A</v>
      </c>
    </row>
    <row r="9" spans="1:29" x14ac:dyDescent="0.25">
      <c r="A9" s="3"/>
      <c r="B9" s="274"/>
      <c r="C9" s="7" t="s">
        <v>3</v>
      </c>
      <c r="D9" s="18" t="s">
        <v>137</v>
      </c>
      <c r="E9" s="19" t="e">
        <f>VLOOKUP($D9,Résultats!$B$2:$AX$476,E$5,FALSE)</f>
        <v>#N/A</v>
      </c>
      <c r="F9" s="19" t="e">
        <f>VLOOKUP($D9,Résultats!$B$2:$AX$476,F$5,FALSE)</f>
        <v>#N/A</v>
      </c>
      <c r="G9" s="28" t="e">
        <f>VLOOKUP($D9,Résultats!$B$2:$AX$476,G$5,FALSE)</f>
        <v>#N/A</v>
      </c>
      <c r="H9" s="19" t="e">
        <f>VLOOKUP($D9,Résultats!$B$2:$AX$476,H$5,FALSE)</f>
        <v>#N/A</v>
      </c>
      <c r="I9" s="111" t="e">
        <f>VLOOKUP($D9,Résultats!$B$2:$AX$476,I$5,FALSE)</f>
        <v>#N/A</v>
      </c>
      <c r="J9" s="28" t="e">
        <f>VLOOKUP($D9,Résultats!$B$2:$AX$476,J$5,FALSE)</f>
        <v>#N/A</v>
      </c>
      <c r="K9" s="19" t="e">
        <f>VLOOKUP($D9,Résultats!$B$2:$AX$476,K$5,FALSE)</f>
        <v>#N/A</v>
      </c>
      <c r="L9" s="19" t="e">
        <f>VLOOKUP($D9,Résultats!$B$2:$AX$476,L$5,FALSE)</f>
        <v>#N/A</v>
      </c>
      <c r="M9" s="19" t="e">
        <f>VLOOKUP($D9,Résultats!$B$2:$AX$476,M$5,FALSE)</f>
        <v>#N/A</v>
      </c>
      <c r="N9" s="111" t="e">
        <f>VLOOKUP($D9,Résultats!$B$2:$AX$476,N$5,FALSE)</f>
        <v>#N/A</v>
      </c>
      <c r="O9" s="28" t="e">
        <f>VLOOKUP($D9,Résultats!$B$2:$AX$476,O$5,FALSE)</f>
        <v>#N/A</v>
      </c>
      <c r="P9" s="19" t="e">
        <f>VLOOKUP($D9,Résultats!$B$2:$AX$476,P$5,FALSE)</f>
        <v>#N/A</v>
      </c>
      <c r="Q9" s="19" t="e">
        <f>VLOOKUP($D9,Résultats!$B$2:$AX$476,Q$5,FALSE)</f>
        <v>#N/A</v>
      </c>
      <c r="R9" s="19" t="e">
        <f>VLOOKUP($D9,Résultats!$B$2:$AX$476,R$5,FALSE)</f>
        <v>#N/A</v>
      </c>
      <c r="S9" s="111" t="e">
        <f>VLOOKUP($D9,Résultats!$B$2:$AX$476,S$5,FALSE)</f>
        <v>#N/A</v>
      </c>
      <c r="T9" s="120" t="e">
        <f>VLOOKUP($D9,Résultats!$B$2:$AX$476,T$5,FALSE)</f>
        <v>#N/A</v>
      </c>
      <c r="U9" s="120" t="e">
        <f>VLOOKUP($D9,Résultats!$B$2:$AX$476,U$5,FALSE)</f>
        <v>#N/A</v>
      </c>
      <c r="V9" s="120" t="e">
        <f>VLOOKUP($D9,Résultats!$B$2:$AX$476,V$5,FALSE)</f>
        <v>#N/A</v>
      </c>
      <c r="W9" s="120" t="e">
        <f>VLOOKUP($D9,Résultats!$B$2:$AX$476,W$5,FALSE)</f>
        <v>#N/A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 t="e">
        <f>SUM(E11:E18)</f>
        <v>#N/A</v>
      </c>
      <c r="F10" s="8" t="e">
        <f>SUM(F11:F18)</f>
        <v>#N/A</v>
      </c>
      <c r="G10" s="27" t="e">
        <f t="shared" ref="G10:R10" si="2">SUM(G11:G18)</f>
        <v>#N/A</v>
      </c>
      <c r="H10" s="8" t="e">
        <f t="shared" si="2"/>
        <v>#N/A</v>
      </c>
      <c r="I10" s="112" t="e">
        <f t="shared" si="2"/>
        <v>#N/A</v>
      </c>
      <c r="J10" s="27" t="e">
        <f t="shared" si="2"/>
        <v>#N/A</v>
      </c>
      <c r="K10" s="8" t="e">
        <f t="shared" si="2"/>
        <v>#N/A</v>
      </c>
      <c r="L10" s="8" t="e">
        <f t="shared" si="2"/>
        <v>#N/A</v>
      </c>
      <c r="M10" s="8" t="e">
        <f t="shared" si="2"/>
        <v>#N/A</v>
      </c>
      <c r="N10" s="112" t="e">
        <f t="shared" si="2"/>
        <v>#N/A</v>
      </c>
      <c r="O10" s="27" t="e">
        <f t="shared" si="2"/>
        <v>#N/A</v>
      </c>
      <c r="P10" s="8" t="e">
        <f t="shared" si="2"/>
        <v>#N/A</v>
      </c>
      <c r="Q10" s="8" t="e">
        <f t="shared" si="2"/>
        <v>#N/A</v>
      </c>
      <c r="R10" s="8" t="e">
        <f t="shared" si="2"/>
        <v>#N/A</v>
      </c>
      <c r="S10" s="112" t="e">
        <f>SUM(S11:S18)</f>
        <v>#N/A</v>
      </c>
      <c r="T10" s="121" t="e">
        <f>SUM(T11:T18)</f>
        <v>#N/A</v>
      </c>
      <c r="U10" s="121" t="e">
        <f>SUM(U11:U18)</f>
        <v>#N/A</v>
      </c>
      <c r="V10" s="121" t="e">
        <f>SUM(V11:V18)</f>
        <v>#N/A</v>
      </c>
      <c r="W10" s="121" t="e">
        <f>SUM(W11:W18)</f>
        <v>#N/A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138</v>
      </c>
      <c r="E11" s="19" t="e">
        <f>VLOOKUP($D11,Résultats!$B$2:$AX$476,E$5,FALSE)</f>
        <v>#N/A</v>
      </c>
      <c r="F11" s="19" t="e">
        <f>VLOOKUP($D11,Résultats!$B$2:$AX$476,F$5,FALSE)</f>
        <v>#N/A</v>
      </c>
      <c r="G11" s="28" t="e">
        <f>VLOOKUP($D11,Résultats!$B$2:$AX$476,G$5,FALSE)</f>
        <v>#N/A</v>
      </c>
      <c r="H11" s="19" t="e">
        <f>VLOOKUP($D11,Résultats!$B$2:$AX$476,H$5,FALSE)</f>
        <v>#N/A</v>
      </c>
      <c r="I11" s="111" t="e">
        <f>VLOOKUP($D11,Résultats!$B$2:$AX$476,I$5,FALSE)</f>
        <v>#N/A</v>
      </c>
      <c r="J11" s="28" t="e">
        <f>VLOOKUP($D11,Résultats!$B$2:$AX$476,J$5,FALSE)</f>
        <v>#N/A</v>
      </c>
      <c r="K11" s="19" t="e">
        <f>VLOOKUP($D11,Résultats!$B$2:$AX$476,K$5,FALSE)</f>
        <v>#N/A</v>
      </c>
      <c r="L11" s="19" t="e">
        <f>VLOOKUP($D11,Résultats!$B$2:$AX$476,L$5,FALSE)</f>
        <v>#N/A</v>
      </c>
      <c r="M11" s="19" t="e">
        <f>VLOOKUP($D11,Résultats!$B$2:$AX$476,M$5,FALSE)</f>
        <v>#N/A</v>
      </c>
      <c r="N11" s="111" t="e">
        <f>VLOOKUP($D11,Résultats!$B$2:$AX$476,N$5,FALSE)</f>
        <v>#N/A</v>
      </c>
      <c r="O11" s="28" t="e">
        <f>VLOOKUP($D11,Résultats!$B$2:$AX$476,O$5,FALSE)</f>
        <v>#N/A</v>
      </c>
      <c r="P11" s="19" t="e">
        <f>VLOOKUP($D11,Résultats!$B$2:$AX$476,P$5,FALSE)</f>
        <v>#N/A</v>
      </c>
      <c r="Q11" s="19" t="e">
        <f>VLOOKUP($D11,Résultats!$B$2:$AX$476,Q$5,FALSE)</f>
        <v>#N/A</v>
      </c>
      <c r="R11" s="19" t="e">
        <f>VLOOKUP($D11,Résultats!$B$2:$AX$476,R$5,FALSE)</f>
        <v>#N/A</v>
      </c>
      <c r="S11" s="111" t="e">
        <f>VLOOKUP($D11,Résultats!$B$2:$AX$476,S$5,FALSE)</f>
        <v>#N/A</v>
      </c>
      <c r="T11" s="120" t="e">
        <f>VLOOKUP($D11,Résultats!$B$2:$AX$476,T$5,FALSE)</f>
        <v>#N/A</v>
      </c>
      <c r="U11" s="120" t="e">
        <f>VLOOKUP($D11,Résultats!$B$2:$AX$476,U$5,FALSE)</f>
        <v>#N/A</v>
      </c>
      <c r="V11" s="120" t="e">
        <f>VLOOKUP($D11,Résultats!$B$2:$AX$476,V$5,FALSE)</f>
        <v>#N/A</v>
      </c>
      <c r="W11" s="120" t="e">
        <f>VLOOKUP($D11,Résultats!$B$2:$AX$476,W$5,FALSE)</f>
        <v>#N/A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139</v>
      </c>
      <c r="E12" s="19" t="e">
        <f>VLOOKUP($D12,Résultats!$B$2:$AX$476,E$5,FALSE)</f>
        <v>#N/A</v>
      </c>
      <c r="F12" s="19" t="e">
        <f>VLOOKUP($D12,Résultats!$B$2:$AX$476,F$5,FALSE)</f>
        <v>#N/A</v>
      </c>
      <c r="G12" s="28" t="e">
        <f>VLOOKUP($D12,Résultats!$B$2:$AX$476,G$5,FALSE)</f>
        <v>#N/A</v>
      </c>
      <c r="H12" s="19" t="e">
        <f>VLOOKUP($D12,Résultats!$B$2:$AX$476,H$5,FALSE)</f>
        <v>#N/A</v>
      </c>
      <c r="I12" s="111" t="e">
        <f>VLOOKUP($D12,Résultats!$B$2:$AX$476,I$5,FALSE)</f>
        <v>#N/A</v>
      </c>
      <c r="J12" s="28" t="e">
        <f>VLOOKUP($D12,Résultats!$B$2:$AX$476,J$5,FALSE)</f>
        <v>#N/A</v>
      </c>
      <c r="K12" s="19" t="e">
        <f>VLOOKUP($D12,Résultats!$B$2:$AX$476,K$5,FALSE)</f>
        <v>#N/A</v>
      </c>
      <c r="L12" s="19" t="e">
        <f>VLOOKUP($D12,Résultats!$B$2:$AX$476,L$5,FALSE)</f>
        <v>#N/A</v>
      </c>
      <c r="M12" s="19" t="e">
        <f>VLOOKUP($D12,Résultats!$B$2:$AX$476,M$5,FALSE)</f>
        <v>#N/A</v>
      </c>
      <c r="N12" s="111" t="e">
        <f>VLOOKUP($D12,Résultats!$B$2:$AX$476,N$5,FALSE)</f>
        <v>#N/A</v>
      </c>
      <c r="O12" s="28" t="e">
        <f>VLOOKUP($D12,Résultats!$B$2:$AX$476,O$5,FALSE)</f>
        <v>#N/A</v>
      </c>
      <c r="P12" s="19" t="e">
        <f>VLOOKUP($D12,Résultats!$B$2:$AX$476,P$5,FALSE)</f>
        <v>#N/A</v>
      </c>
      <c r="Q12" s="19" t="e">
        <f>VLOOKUP($D12,Résultats!$B$2:$AX$476,Q$5,FALSE)</f>
        <v>#N/A</v>
      </c>
      <c r="R12" s="19" t="e">
        <f>VLOOKUP($D12,Résultats!$B$2:$AX$476,R$5,FALSE)</f>
        <v>#N/A</v>
      </c>
      <c r="S12" s="111" t="e">
        <f>VLOOKUP($D12,Résultats!$B$2:$AX$476,S$5,FALSE)</f>
        <v>#N/A</v>
      </c>
      <c r="T12" s="120" t="e">
        <f>VLOOKUP($D12,Résultats!$B$2:$AX$476,T$5,FALSE)</f>
        <v>#N/A</v>
      </c>
      <c r="U12" s="120" t="e">
        <f>VLOOKUP($D12,Résultats!$B$2:$AX$476,U$5,FALSE)</f>
        <v>#N/A</v>
      </c>
      <c r="V12" s="120" t="e">
        <f>VLOOKUP($D12,Résultats!$B$2:$AX$476,V$5,FALSE)</f>
        <v>#N/A</v>
      </c>
      <c r="W12" s="120" t="e">
        <f>VLOOKUP($D12,Résultats!$B$2:$AX$476,W$5,FALSE)</f>
        <v>#N/A</v>
      </c>
      <c r="X12" s="3"/>
      <c r="Y12" s="34"/>
      <c r="Z12" s="217"/>
      <c r="AA12" s="218"/>
      <c r="AB12" s="218"/>
      <c r="AC12" s="218"/>
    </row>
    <row r="13" spans="1:29" x14ac:dyDescent="0.25">
      <c r="A13" s="3"/>
      <c r="B13" s="273"/>
      <c r="C13" s="3" t="s">
        <v>7</v>
      </c>
      <c r="D13" s="3" t="s">
        <v>140</v>
      </c>
      <c r="E13" s="19" t="e">
        <f>VLOOKUP($D13,Résultats!$B$2:$AX$476,E$5,FALSE)</f>
        <v>#N/A</v>
      </c>
      <c r="F13" s="19" t="e">
        <f>VLOOKUP($D13,Résultats!$B$2:$AX$476,F$5,FALSE)</f>
        <v>#N/A</v>
      </c>
      <c r="G13" s="28" t="e">
        <f>VLOOKUP($D13,Résultats!$B$2:$AX$476,G$5,FALSE)</f>
        <v>#N/A</v>
      </c>
      <c r="H13" s="19" t="e">
        <f>VLOOKUP($D13,Résultats!$B$2:$AX$476,H$5,FALSE)</f>
        <v>#N/A</v>
      </c>
      <c r="I13" s="111" t="e">
        <f>VLOOKUP($D13,Résultats!$B$2:$AX$476,I$5,FALSE)</f>
        <v>#N/A</v>
      </c>
      <c r="J13" s="28" t="e">
        <f>VLOOKUP($D13,Résultats!$B$2:$AX$476,J$5,FALSE)</f>
        <v>#N/A</v>
      </c>
      <c r="K13" s="19" t="e">
        <f>VLOOKUP($D13,Résultats!$B$2:$AX$476,K$5,FALSE)</f>
        <v>#N/A</v>
      </c>
      <c r="L13" s="19" t="e">
        <f>VLOOKUP($D13,Résultats!$B$2:$AX$476,L$5,FALSE)</f>
        <v>#N/A</v>
      </c>
      <c r="M13" s="19" t="e">
        <f>VLOOKUP($D13,Résultats!$B$2:$AX$476,M$5,FALSE)</f>
        <v>#N/A</v>
      </c>
      <c r="N13" s="111" t="e">
        <f>VLOOKUP($D13,Résultats!$B$2:$AX$476,N$5,FALSE)</f>
        <v>#N/A</v>
      </c>
      <c r="O13" s="28" t="e">
        <f>VLOOKUP($D13,Résultats!$B$2:$AX$476,O$5,FALSE)</f>
        <v>#N/A</v>
      </c>
      <c r="P13" s="19" t="e">
        <f>VLOOKUP($D13,Résultats!$B$2:$AX$476,P$5,FALSE)</f>
        <v>#N/A</v>
      </c>
      <c r="Q13" s="19" t="e">
        <f>VLOOKUP($D13,Résultats!$B$2:$AX$476,Q$5,FALSE)</f>
        <v>#N/A</v>
      </c>
      <c r="R13" s="19" t="e">
        <f>VLOOKUP($D13,Résultats!$B$2:$AX$476,R$5,FALSE)</f>
        <v>#N/A</v>
      </c>
      <c r="S13" s="111" t="e">
        <f>VLOOKUP($D13,Résultats!$B$2:$AX$476,S$5,FALSE)</f>
        <v>#N/A</v>
      </c>
      <c r="T13" s="120" t="e">
        <f>VLOOKUP($D13,Résultats!$B$2:$AX$476,T$5,FALSE)</f>
        <v>#N/A</v>
      </c>
      <c r="U13" s="120" t="e">
        <f>VLOOKUP($D13,Résultats!$B$2:$AX$476,U$5,FALSE)</f>
        <v>#N/A</v>
      </c>
      <c r="V13" s="120" t="e">
        <f>VLOOKUP($D13,Résultats!$B$2:$AX$476,V$5,FALSE)</f>
        <v>#N/A</v>
      </c>
      <c r="W13" s="120" t="e">
        <f>VLOOKUP($D13,Résultats!$B$2:$AX$476,W$5,FALSE)</f>
        <v>#N/A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141</v>
      </c>
      <c r="E14" s="19" t="e">
        <f>VLOOKUP($D14,Résultats!$B$2:$AX$476,E$5,FALSE)</f>
        <v>#N/A</v>
      </c>
      <c r="F14" s="19" t="e">
        <f>VLOOKUP($D14,Résultats!$B$2:$AX$476,F$5,FALSE)</f>
        <v>#N/A</v>
      </c>
      <c r="G14" s="28" t="e">
        <f>VLOOKUP($D14,Résultats!$B$2:$AX$476,G$5,FALSE)</f>
        <v>#N/A</v>
      </c>
      <c r="H14" s="19" t="e">
        <f>VLOOKUP($D14,Résultats!$B$2:$AX$476,H$5,FALSE)</f>
        <v>#N/A</v>
      </c>
      <c r="I14" s="111" t="e">
        <f>VLOOKUP($D14,Résultats!$B$2:$AX$476,I$5,FALSE)</f>
        <v>#N/A</v>
      </c>
      <c r="J14" s="28" t="e">
        <f>VLOOKUP($D14,Résultats!$B$2:$AX$476,J$5,FALSE)</f>
        <v>#N/A</v>
      </c>
      <c r="K14" s="19" t="e">
        <f>VLOOKUP($D14,Résultats!$B$2:$AX$476,K$5,FALSE)</f>
        <v>#N/A</v>
      </c>
      <c r="L14" s="19" t="e">
        <f>VLOOKUP($D14,Résultats!$B$2:$AX$476,L$5,FALSE)</f>
        <v>#N/A</v>
      </c>
      <c r="M14" s="19" t="e">
        <f>VLOOKUP($D14,Résultats!$B$2:$AX$476,M$5,FALSE)</f>
        <v>#N/A</v>
      </c>
      <c r="N14" s="111" t="e">
        <f>VLOOKUP($D14,Résultats!$B$2:$AX$476,N$5,FALSE)</f>
        <v>#N/A</v>
      </c>
      <c r="O14" s="28" t="e">
        <f>VLOOKUP($D14,Résultats!$B$2:$AX$476,O$5,FALSE)</f>
        <v>#N/A</v>
      </c>
      <c r="P14" s="19" t="e">
        <f>VLOOKUP($D14,Résultats!$B$2:$AX$476,P$5,FALSE)</f>
        <v>#N/A</v>
      </c>
      <c r="Q14" s="19" t="e">
        <f>VLOOKUP($D14,Résultats!$B$2:$AX$476,Q$5,FALSE)</f>
        <v>#N/A</v>
      </c>
      <c r="R14" s="19" t="e">
        <f>VLOOKUP($D14,Résultats!$B$2:$AX$476,R$5,FALSE)</f>
        <v>#N/A</v>
      </c>
      <c r="S14" s="111" t="e">
        <f>VLOOKUP($D14,Résultats!$B$2:$AX$476,S$5,FALSE)</f>
        <v>#N/A</v>
      </c>
      <c r="T14" s="120" t="e">
        <f>VLOOKUP($D14,Résultats!$B$2:$AX$476,T$5,FALSE)</f>
        <v>#N/A</v>
      </c>
      <c r="U14" s="120" t="e">
        <f>VLOOKUP($D14,Résultats!$B$2:$AX$476,U$5,FALSE)</f>
        <v>#N/A</v>
      </c>
      <c r="V14" s="120" t="e">
        <f>VLOOKUP($D14,Résultats!$B$2:$AX$476,V$5,FALSE)</f>
        <v>#N/A</v>
      </c>
      <c r="W14" s="120" t="e">
        <f>VLOOKUP($D14,Résultats!$B$2:$AX$476,W$5,FALSE)</f>
        <v>#N/A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142</v>
      </c>
      <c r="E15" s="19" t="e">
        <f>VLOOKUP($D15,Résultats!$B$2:$AX$476,E$5,FALSE)</f>
        <v>#N/A</v>
      </c>
      <c r="F15" s="19" t="e">
        <f>VLOOKUP($D15,Résultats!$B$2:$AX$476,F$5,FALSE)</f>
        <v>#N/A</v>
      </c>
      <c r="G15" s="28" t="e">
        <f>VLOOKUP($D15,Résultats!$B$2:$AX$476,G$5,FALSE)</f>
        <v>#N/A</v>
      </c>
      <c r="H15" s="19" t="e">
        <f>VLOOKUP($D15,Résultats!$B$2:$AX$476,H$5,FALSE)</f>
        <v>#N/A</v>
      </c>
      <c r="I15" s="111" t="e">
        <f>VLOOKUP($D15,Résultats!$B$2:$AX$476,I$5,FALSE)</f>
        <v>#N/A</v>
      </c>
      <c r="J15" s="28" t="e">
        <f>VLOOKUP($D15,Résultats!$B$2:$AX$476,J$5,FALSE)</f>
        <v>#N/A</v>
      </c>
      <c r="K15" s="19" t="e">
        <f>VLOOKUP($D15,Résultats!$B$2:$AX$476,K$5,FALSE)</f>
        <v>#N/A</v>
      </c>
      <c r="L15" s="19" t="e">
        <f>VLOOKUP($D15,Résultats!$B$2:$AX$476,L$5,FALSE)</f>
        <v>#N/A</v>
      </c>
      <c r="M15" s="19" t="e">
        <f>VLOOKUP($D15,Résultats!$B$2:$AX$476,M$5,FALSE)</f>
        <v>#N/A</v>
      </c>
      <c r="N15" s="111" t="e">
        <f>VLOOKUP($D15,Résultats!$B$2:$AX$476,N$5,FALSE)</f>
        <v>#N/A</v>
      </c>
      <c r="O15" s="28" t="e">
        <f>VLOOKUP($D15,Résultats!$B$2:$AX$476,O$5,FALSE)</f>
        <v>#N/A</v>
      </c>
      <c r="P15" s="19" t="e">
        <f>VLOOKUP($D15,Résultats!$B$2:$AX$476,P$5,FALSE)</f>
        <v>#N/A</v>
      </c>
      <c r="Q15" s="19" t="e">
        <f>VLOOKUP($D15,Résultats!$B$2:$AX$476,Q$5,FALSE)</f>
        <v>#N/A</v>
      </c>
      <c r="R15" s="19" t="e">
        <f>VLOOKUP($D15,Résultats!$B$2:$AX$476,R$5,FALSE)</f>
        <v>#N/A</v>
      </c>
      <c r="S15" s="111" t="e">
        <f>VLOOKUP($D15,Résultats!$B$2:$AX$476,S$5,FALSE)</f>
        <v>#N/A</v>
      </c>
      <c r="T15" s="120" t="e">
        <f>VLOOKUP($D15,Résultats!$B$2:$AX$476,T$5,FALSE)</f>
        <v>#N/A</v>
      </c>
      <c r="U15" s="120" t="e">
        <f>VLOOKUP($D15,Résultats!$B$2:$AX$476,U$5,FALSE)</f>
        <v>#N/A</v>
      </c>
      <c r="V15" s="120" t="e">
        <f>VLOOKUP($D15,Résultats!$B$2:$AX$476,V$5,FALSE)</f>
        <v>#N/A</v>
      </c>
      <c r="W15" s="120" t="e">
        <f>VLOOKUP($D15,Résultats!$B$2:$AX$476,W$5,FALSE)</f>
        <v>#N/A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143</v>
      </c>
      <c r="E16" s="19" t="e">
        <f>VLOOKUP($D16,Résultats!$B$2:$AX$476,E$5,FALSE)</f>
        <v>#N/A</v>
      </c>
      <c r="F16" s="19" t="e">
        <f>VLOOKUP($D16,Résultats!$B$2:$AX$476,F$5,FALSE)</f>
        <v>#N/A</v>
      </c>
      <c r="G16" s="28" t="e">
        <f>VLOOKUP($D16,Résultats!$B$2:$AX$476,G$5,FALSE)</f>
        <v>#N/A</v>
      </c>
      <c r="H16" s="19" t="e">
        <f>VLOOKUP($D16,Résultats!$B$2:$AX$476,H$5,FALSE)</f>
        <v>#N/A</v>
      </c>
      <c r="I16" s="111" t="e">
        <f>VLOOKUP($D16,Résultats!$B$2:$AX$476,I$5,FALSE)</f>
        <v>#N/A</v>
      </c>
      <c r="J16" s="28" t="e">
        <f>VLOOKUP($D16,Résultats!$B$2:$AX$476,J$5,FALSE)</f>
        <v>#N/A</v>
      </c>
      <c r="K16" s="19" t="e">
        <f>VLOOKUP($D16,Résultats!$B$2:$AX$476,K$5,FALSE)</f>
        <v>#N/A</v>
      </c>
      <c r="L16" s="19" t="e">
        <f>VLOOKUP($D16,Résultats!$B$2:$AX$476,L$5,FALSE)</f>
        <v>#N/A</v>
      </c>
      <c r="M16" s="19" t="e">
        <f>VLOOKUP($D16,Résultats!$B$2:$AX$476,M$5,FALSE)</f>
        <v>#N/A</v>
      </c>
      <c r="N16" s="111" t="e">
        <f>VLOOKUP($D16,Résultats!$B$2:$AX$476,N$5,FALSE)</f>
        <v>#N/A</v>
      </c>
      <c r="O16" s="28" t="e">
        <f>VLOOKUP($D16,Résultats!$B$2:$AX$476,O$5,FALSE)</f>
        <v>#N/A</v>
      </c>
      <c r="P16" s="19" t="e">
        <f>VLOOKUP($D16,Résultats!$B$2:$AX$476,P$5,FALSE)</f>
        <v>#N/A</v>
      </c>
      <c r="Q16" s="19" t="e">
        <f>VLOOKUP($D16,Résultats!$B$2:$AX$476,Q$5,FALSE)</f>
        <v>#N/A</v>
      </c>
      <c r="R16" s="19" t="e">
        <f>VLOOKUP($D16,Résultats!$B$2:$AX$476,R$5,FALSE)</f>
        <v>#N/A</v>
      </c>
      <c r="S16" s="111" t="e">
        <f>VLOOKUP($D16,Résultats!$B$2:$AX$476,S$5,FALSE)</f>
        <v>#N/A</v>
      </c>
      <c r="T16" s="120" t="e">
        <f>VLOOKUP($D16,Résultats!$B$2:$AX$476,T$5,FALSE)</f>
        <v>#N/A</v>
      </c>
      <c r="U16" s="120" t="e">
        <f>VLOOKUP($D16,Résultats!$B$2:$AX$476,U$5,FALSE)</f>
        <v>#N/A</v>
      </c>
      <c r="V16" s="120" t="e">
        <f>VLOOKUP($D16,Résultats!$B$2:$AX$476,V$5,FALSE)</f>
        <v>#N/A</v>
      </c>
      <c r="W16" s="120" t="e">
        <f>VLOOKUP($D16,Résultats!$B$2:$AX$476,W$5,FALSE)</f>
        <v>#N/A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144</v>
      </c>
      <c r="E17" s="19" t="e">
        <f>VLOOKUP($D17,Résultats!$B$2:$AX$476,E$5,FALSE)</f>
        <v>#N/A</v>
      </c>
      <c r="F17" s="19" t="e">
        <f>VLOOKUP($D17,Résultats!$B$2:$AX$476,F$5,FALSE)</f>
        <v>#N/A</v>
      </c>
      <c r="G17" s="28" t="e">
        <f>VLOOKUP($D17,Résultats!$B$2:$AX$476,G$5,FALSE)</f>
        <v>#N/A</v>
      </c>
      <c r="H17" s="19" t="e">
        <f>VLOOKUP($D17,Résultats!$B$2:$AX$476,H$5,FALSE)</f>
        <v>#N/A</v>
      </c>
      <c r="I17" s="111" t="e">
        <f>VLOOKUP($D17,Résultats!$B$2:$AX$476,I$5,FALSE)</f>
        <v>#N/A</v>
      </c>
      <c r="J17" s="28" t="e">
        <f>VLOOKUP($D17,Résultats!$B$2:$AX$476,J$5,FALSE)</f>
        <v>#N/A</v>
      </c>
      <c r="K17" s="19" t="e">
        <f>VLOOKUP($D17,Résultats!$B$2:$AX$476,K$5,FALSE)</f>
        <v>#N/A</v>
      </c>
      <c r="L17" s="19" t="e">
        <f>VLOOKUP($D17,Résultats!$B$2:$AX$476,L$5,FALSE)</f>
        <v>#N/A</v>
      </c>
      <c r="M17" s="19" t="e">
        <f>VLOOKUP($D17,Résultats!$B$2:$AX$476,M$5,FALSE)</f>
        <v>#N/A</v>
      </c>
      <c r="N17" s="111" t="e">
        <f>VLOOKUP($D17,Résultats!$B$2:$AX$476,N$5,FALSE)</f>
        <v>#N/A</v>
      </c>
      <c r="O17" s="28" t="e">
        <f>VLOOKUP($D17,Résultats!$B$2:$AX$476,O$5,FALSE)</f>
        <v>#N/A</v>
      </c>
      <c r="P17" s="19" t="e">
        <f>VLOOKUP($D17,Résultats!$B$2:$AX$476,P$5,FALSE)</f>
        <v>#N/A</v>
      </c>
      <c r="Q17" s="19" t="e">
        <f>VLOOKUP($D17,Résultats!$B$2:$AX$476,Q$5,FALSE)</f>
        <v>#N/A</v>
      </c>
      <c r="R17" s="19" t="e">
        <f>VLOOKUP($D17,Résultats!$B$2:$AX$476,R$5,FALSE)</f>
        <v>#N/A</v>
      </c>
      <c r="S17" s="111" t="e">
        <f>VLOOKUP($D17,Résultats!$B$2:$AX$476,S$5,FALSE)</f>
        <v>#N/A</v>
      </c>
      <c r="T17" s="120" t="e">
        <f>VLOOKUP($D17,Résultats!$B$2:$AX$476,T$5,FALSE)</f>
        <v>#N/A</v>
      </c>
      <c r="U17" s="120" t="e">
        <f>VLOOKUP($D17,Résultats!$B$2:$AX$476,U$5,FALSE)</f>
        <v>#N/A</v>
      </c>
      <c r="V17" s="120" t="e">
        <f>VLOOKUP($D17,Résultats!$B$2:$AX$476,V$5,FALSE)</f>
        <v>#N/A</v>
      </c>
      <c r="W17" s="120" t="e">
        <f>VLOOKUP($D17,Résultats!$B$2:$AX$476,W$5,FALSE)</f>
        <v>#N/A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145</v>
      </c>
      <c r="E18" s="20" t="e">
        <f>VLOOKUP($D18,Résultats!$B$2:$AX$476,E$5,FALSE)</f>
        <v>#N/A</v>
      </c>
      <c r="F18" s="20" t="e">
        <f>VLOOKUP($D18,Résultats!$B$2:$AX$476,F$5,FALSE)</f>
        <v>#N/A</v>
      </c>
      <c r="G18" s="113" t="e">
        <f>VLOOKUP($D18,Résultats!$B$2:$AX$476,G$5,FALSE)</f>
        <v>#N/A</v>
      </c>
      <c r="H18" s="20" t="e">
        <f>VLOOKUP($D18,Résultats!$B$2:$AX$476,H$5,FALSE)</f>
        <v>#N/A</v>
      </c>
      <c r="I18" s="114" t="e">
        <f>VLOOKUP($D18,Résultats!$B$2:$AX$476,I$5,FALSE)</f>
        <v>#N/A</v>
      </c>
      <c r="J18" s="113" t="e">
        <f>VLOOKUP($D18,Résultats!$B$2:$AX$476,J$5,FALSE)</f>
        <v>#N/A</v>
      </c>
      <c r="K18" s="20" t="e">
        <f>VLOOKUP($D18,Résultats!$B$2:$AX$476,K$5,FALSE)</f>
        <v>#N/A</v>
      </c>
      <c r="L18" s="20" t="e">
        <f>VLOOKUP($D18,Résultats!$B$2:$AX$476,L$5,FALSE)</f>
        <v>#N/A</v>
      </c>
      <c r="M18" s="20" t="e">
        <f>VLOOKUP($D18,Résultats!$B$2:$AX$476,M$5,FALSE)</f>
        <v>#N/A</v>
      </c>
      <c r="N18" s="114" t="e">
        <f>VLOOKUP($D18,Résultats!$B$2:$AX$476,N$5,FALSE)</f>
        <v>#N/A</v>
      </c>
      <c r="O18" s="113" t="e">
        <f>VLOOKUP($D18,Résultats!$B$2:$AX$476,O$5,FALSE)</f>
        <v>#N/A</v>
      </c>
      <c r="P18" s="20" t="e">
        <f>VLOOKUP($D18,Résultats!$B$2:$AX$476,P$5,FALSE)</f>
        <v>#N/A</v>
      </c>
      <c r="Q18" s="20" t="e">
        <f>VLOOKUP($D18,Résultats!$B$2:$AX$476,Q$5,FALSE)</f>
        <v>#N/A</v>
      </c>
      <c r="R18" s="20" t="e">
        <f>VLOOKUP($D18,Résultats!$B$2:$AX$476,R$5,FALSE)</f>
        <v>#N/A</v>
      </c>
      <c r="S18" s="114" t="e">
        <f>VLOOKUP($D18,Résultats!$B$2:$AX$476,S$5,FALSE)</f>
        <v>#N/A</v>
      </c>
      <c r="T18" s="122" t="e">
        <f>VLOOKUP($D18,Résultats!$B$2:$AX$476,T$5,FALSE)</f>
        <v>#N/A</v>
      </c>
      <c r="U18" s="122" t="e">
        <f>VLOOKUP($D18,Résultats!$B$2:$AX$476,U$5,FALSE)</f>
        <v>#N/A</v>
      </c>
      <c r="V18" s="122" t="e">
        <f>VLOOKUP($D18,Résultats!$B$2:$AX$476,V$5,FALSE)</f>
        <v>#N/A</v>
      </c>
      <c r="W18" s="122" t="e">
        <f>VLOOKUP($D18,Résultats!$B$2:$AX$476,W$5,FALSE)</f>
        <v>#N/A</v>
      </c>
      <c r="X18" s="3"/>
      <c r="Y18" s="34"/>
    </row>
    <row r="19" spans="1:39" ht="15" customHeight="1" x14ac:dyDescent="0.25">
      <c r="A19" s="3"/>
      <c r="B19" s="272" t="s">
        <v>163</v>
      </c>
      <c r="C19" s="5" t="s">
        <v>1</v>
      </c>
      <c r="D19" s="2"/>
      <c r="E19" s="6" t="e">
        <f>SUM(E20:E25)</f>
        <v>#N/A</v>
      </c>
      <c r="F19" s="6" t="e">
        <f>SUM(F20:F25)</f>
        <v>#N/A</v>
      </c>
      <c r="G19" s="109" t="e">
        <f t="shared" ref="G19:R19" si="3">SUM(G20:G25)</f>
        <v>#N/A</v>
      </c>
      <c r="H19" s="6" t="e">
        <f t="shared" si="3"/>
        <v>#N/A</v>
      </c>
      <c r="I19" s="110" t="e">
        <f t="shared" si="3"/>
        <v>#N/A</v>
      </c>
      <c r="J19" s="109" t="e">
        <f t="shared" si="3"/>
        <v>#N/A</v>
      </c>
      <c r="K19" s="6" t="e">
        <f t="shared" si="3"/>
        <v>#N/A</v>
      </c>
      <c r="L19" s="6" t="e">
        <f t="shared" si="3"/>
        <v>#N/A</v>
      </c>
      <c r="M19" s="6" t="e">
        <f t="shared" si="3"/>
        <v>#N/A</v>
      </c>
      <c r="N19" s="110" t="e">
        <f t="shared" si="3"/>
        <v>#N/A</v>
      </c>
      <c r="O19" s="109" t="e">
        <f t="shared" si="3"/>
        <v>#N/A</v>
      </c>
      <c r="P19" s="6" t="e">
        <f t="shared" si="3"/>
        <v>#N/A</v>
      </c>
      <c r="Q19" s="6" t="e">
        <f t="shared" si="3"/>
        <v>#N/A</v>
      </c>
      <c r="R19" s="6" t="e">
        <f t="shared" si="3"/>
        <v>#N/A</v>
      </c>
      <c r="S19" s="110" t="e">
        <f>SUM(S20:S25)</f>
        <v>#N/A</v>
      </c>
      <c r="T19" s="119" t="e">
        <f>SUM(T20:T25)</f>
        <v>#N/A</v>
      </c>
      <c r="U19" s="119" t="e">
        <f>SUM(U20:U25)</f>
        <v>#N/A</v>
      </c>
      <c r="V19" s="119" t="e">
        <f>SUM(V20:V25)</f>
        <v>#N/A</v>
      </c>
      <c r="W19" s="119" t="e">
        <f>SUM(W20:W25)</f>
        <v>#N/A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146</v>
      </c>
      <c r="E20" s="19" t="e">
        <f>VLOOKUP($D20,Résultats!$B$2:$AX$476,E$5,FALSE)</f>
        <v>#N/A</v>
      </c>
      <c r="F20" s="19" t="e">
        <f>VLOOKUP($D20,Résultats!$B$2:$AX$476,F$5,FALSE)</f>
        <v>#N/A</v>
      </c>
      <c r="G20" s="28" t="e">
        <f>VLOOKUP($D20,Résultats!$B$2:$AX$476,G$5,FALSE)</f>
        <v>#N/A</v>
      </c>
      <c r="H20" s="19" t="e">
        <f>VLOOKUP($D20,Résultats!$B$2:$AX$476,H$5,FALSE)</f>
        <v>#N/A</v>
      </c>
      <c r="I20" s="111" t="e">
        <f>VLOOKUP($D20,Résultats!$B$2:$AX$476,I$5,FALSE)</f>
        <v>#N/A</v>
      </c>
      <c r="J20" s="28" t="e">
        <f>VLOOKUP($D20,Résultats!$B$2:$AX$476,J$5,FALSE)</f>
        <v>#N/A</v>
      </c>
      <c r="K20" s="19" t="e">
        <f>VLOOKUP($D20,Résultats!$B$2:$AX$476,K$5,FALSE)</f>
        <v>#N/A</v>
      </c>
      <c r="L20" s="19" t="e">
        <f>VLOOKUP($D20,Résultats!$B$2:$AX$476,L$5,FALSE)</f>
        <v>#N/A</v>
      </c>
      <c r="M20" s="19" t="e">
        <f>VLOOKUP($D20,Résultats!$B$2:$AX$476,M$5,FALSE)</f>
        <v>#N/A</v>
      </c>
      <c r="N20" s="111" t="e">
        <f>VLOOKUP($D20,Résultats!$B$2:$AX$476,N$5,FALSE)</f>
        <v>#N/A</v>
      </c>
      <c r="O20" s="28" t="e">
        <f>VLOOKUP($D20,Résultats!$B$2:$AX$476,O$5,FALSE)</f>
        <v>#N/A</v>
      </c>
      <c r="P20" s="19" t="e">
        <f>VLOOKUP($D20,Résultats!$B$2:$AX$476,P$5,FALSE)</f>
        <v>#N/A</v>
      </c>
      <c r="Q20" s="19" t="e">
        <f>VLOOKUP($D20,Résultats!$B$2:$AX$476,Q$5,FALSE)</f>
        <v>#N/A</v>
      </c>
      <c r="R20" s="19" t="e">
        <f>VLOOKUP($D20,Résultats!$B$2:$AX$476,R$5,FALSE)</f>
        <v>#N/A</v>
      </c>
      <c r="S20" s="111" t="e">
        <f>VLOOKUP($D20,Résultats!$B$2:$AX$476,S$5,FALSE)</f>
        <v>#N/A</v>
      </c>
      <c r="T20" s="120" t="e">
        <f>VLOOKUP($D20,Résultats!$B$2:$AX$476,T$5,FALSE)</f>
        <v>#N/A</v>
      </c>
      <c r="U20" s="120" t="e">
        <f>VLOOKUP($D20,Résultats!$B$2:$AX$476,U$5,FALSE)</f>
        <v>#N/A</v>
      </c>
      <c r="V20" s="120" t="e">
        <f>VLOOKUP($D20,Résultats!$B$2:$AX$476,V$5,FALSE)</f>
        <v>#N/A</v>
      </c>
      <c r="W20" s="120" t="e">
        <f>VLOOKUP($D20,Résultats!$B$2:$AX$476,W$5,FALSE)</f>
        <v>#N/A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147</v>
      </c>
      <c r="E21" s="19" t="e">
        <f>VLOOKUP($D21,Résultats!$B$2:$AX$476,E$5,FALSE)</f>
        <v>#N/A</v>
      </c>
      <c r="F21" s="19" t="e">
        <f>VLOOKUP($D21,Résultats!$B$2:$AX$476,F$5,FALSE)</f>
        <v>#N/A</v>
      </c>
      <c r="G21" s="28" t="e">
        <f>VLOOKUP($D21,Résultats!$B$2:$AX$476,G$5,FALSE)</f>
        <v>#N/A</v>
      </c>
      <c r="H21" s="19" t="e">
        <f>VLOOKUP($D21,Résultats!$B$2:$AX$476,H$5,FALSE)</f>
        <v>#N/A</v>
      </c>
      <c r="I21" s="111" t="e">
        <f>VLOOKUP($D21,Résultats!$B$2:$AX$476,I$5,FALSE)</f>
        <v>#N/A</v>
      </c>
      <c r="J21" s="28" t="e">
        <f>VLOOKUP($D21,Résultats!$B$2:$AX$476,J$5,FALSE)</f>
        <v>#N/A</v>
      </c>
      <c r="K21" s="19" t="e">
        <f>VLOOKUP($D21,Résultats!$B$2:$AX$476,K$5,FALSE)</f>
        <v>#N/A</v>
      </c>
      <c r="L21" s="19" t="e">
        <f>VLOOKUP($D21,Résultats!$B$2:$AX$476,L$5,FALSE)</f>
        <v>#N/A</v>
      </c>
      <c r="M21" s="19" t="e">
        <f>VLOOKUP($D21,Résultats!$B$2:$AX$476,M$5,FALSE)</f>
        <v>#N/A</v>
      </c>
      <c r="N21" s="111" t="e">
        <f>VLOOKUP($D21,Résultats!$B$2:$AX$476,N$5,FALSE)</f>
        <v>#N/A</v>
      </c>
      <c r="O21" s="28" t="e">
        <f>VLOOKUP($D21,Résultats!$B$2:$AX$476,O$5,FALSE)</f>
        <v>#N/A</v>
      </c>
      <c r="P21" s="19" t="e">
        <f>VLOOKUP($D21,Résultats!$B$2:$AX$476,P$5,FALSE)</f>
        <v>#N/A</v>
      </c>
      <c r="Q21" s="19" t="e">
        <f>VLOOKUP($D21,Résultats!$B$2:$AX$476,Q$5,FALSE)</f>
        <v>#N/A</v>
      </c>
      <c r="R21" s="19" t="e">
        <f>VLOOKUP($D21,Résultats!$B$2:$AX$476,R$5,FALSE)</f>
        <v>#N/A</v>
      </c>
      <c r="S21" s="111" t="e">
        <f>VLOOKUP($D21,Résultats!$B$2:$AX$476,S$5,FALSE)</f>
        <v>#N/A</v>
      </c>
      <c r="T21" s="120" t="e">
        <f>VLOOKUP($D21,Résultats!$B$2:$AX$476,T$5,FALSE)</f>
        <v>#N/A</v>
      </c>
      <c r="U21" s="120" t="e">
        <f>VLOOKUP($D21,Résultats!$B$2:$AX$476,U$5,FALSE)</f>
        <v>#N/A</v>
      </c>
      <c r="V21" s="120" t="e">
        <f>VLOOKUP($D21,Résultats!$B$2:$AX$476,V$5,FALSE)</f>
        <v>#N/A</v>
      </c>
      <c r="W21" s="120" t="e">
        <f>VLOOKUP($D21,Résultats!$B$2:$AX$476,W$5,FALSE)</f>
        <v>#N/A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148</v>
      </c>
      <c r="E22" s="19" t="e">
        <f>VLOOKUP($D22,Résultats!$B$2:$AX$476,E$5,FALSE)</f>
        <v>#N/A</v>
      </c>
      <c r="F22" s="19" t="e">
        <f>VLOOKUP($D22,Résultats!$B$2:$AX$476,F$5,FALSE)</f>
        <v>#N/A</v>
      </c>
      <c r="G22" s="28" t="e">
        <f>VLOOKUP($D22,Résultats!$B$2:$AX$476,G$5,FALSE)</f>
        <v>#N/A</v>
      </c>
      <c r="H22" s="19" t="e">
        <f>VLOOKUP($D22,Résultats!$B$2:$AX$476,H$5,FALSE)</f>
        <v>#N/A</v>
      </c>
      <c r="I22" s="111" t="e">
        <f>VLOOKUP($D22,Résultats!$B$2:$AX$476,I$5,FALSE)</f>
        <v>#N/A</v>
      </c>
      <c r="J22" s="28" t="e">
        <f>VLOOKUP($D22,Résultats!$B$2:$AX$476,J$5,FALSE)</f>
        <v>#N/A</v>
      </c>
      <c r="K22" s="19" t="e">
        <f>VLOOKUP($D22,Résultats!$B$2:$AX$476,K$5,FALSE)</f>
        <v>#N/A</v>
      </c>
      <c r="L22" s="19" t="e">
        <f>VLOOKUP($D22,Résultats!$B$2:$AX$476,L$5,FALSE)</f>
        <v>#N/A</v>
      </c>
      <c r="M22" s="19" t="e">
        <f>VLOOKUP($D22,Résultats!$B$2:$AX$476,M$5,FALSE)</f>
        <v>#N/A</v>
      </c>
      <c r="N22" s="111" t="e">
        <f>VLOOKUP($D22,Résultats!$B$2:$AX$476,N$5,FALSE)</f>
        <v>#N/A</v>
      </c>
      <c r="O22" s="28" t="e">
        <f>VLOOKUP($D22,Résultats!$B$2:$AX$476,O$5,FALSE)</f>
        <v>#N/A</v>
      </c>
      <c r="P22" s="19" t="e">
        <f>VLOOKUP($D22,Résultats!$B$2:$AX$476,P$5,FALSE)</f>
        <v>#N/A</v>
      </c>
      <c r="Q22" s="19" t="e">
        <f>VLOOKUP($D22,Résultats!$B$2:$AX$476,Q$5,FALSE)</f>
        <v>#N/A</v>
      </c>
      <c r="R22" s="19" t="e">
        <f>VLOOKUP($D22,Résultats!$B$2:$AX$476,R$5,FALSE)</f>
        <v>#N/A</v>
      </c>
      <c r="S22" s="111" t="e">
        <f>VLOOKUP($D22,Résultats!$B$2:$AX$476,S$5,FALSE)</f>
        <v>#N/A</v>
      </c>
      <c r="T22" s="120" t="e">
        <f>VLOOKUP($D22,Résultats!$B$2:$AX$476,T$5,FALSE)</f>
        <v>#N/A</v>
      </c>
      <c r="U22" s="120" t="e">
        <f>VLOOKUP($D22,Résultats!$B$2:$AX$476,U$5,FALSE)</f>
        <v>#N/A</v>
      </c>
      <c r="V22" s="120" t="e">
        <f>VLOOKUP($D22,Résultats!$B$2:$AX$476,V$5,FALSE)</f>
        <v>#N/A</v>
      </c>
      <c r="W22" s="120" t="e">
        <f>VLOOKUP($D22,Résultats!$B$2:$AX$476,W$5,FALSE)</f>
        <v>#N/A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149</v>
      </c>
      <c r="E23" s="19" t="e">
        <f>VLOOKUP($D23,Résultats!$B$2:$AX$476,E$5,FALSE)</f>
        <v>#N/A</v>
      </c>
      <c r="F23" s="19" t="e">
        <f>VLOOKUP($D23,Résultats!$B$2:$AX$476,F$5,FALSE)</f>
        <v>#N/A</v>
      </c>
      <c r="G23" s="28" t="e">
        <f>VLOOKUP($D23,Résultats!$B$2:$AX$476,G$5,FALSE)</f>
        <v>#N/A</v>
      </c>
      <c r="H23" s="19" t="e">
        <f>VLOOKUP($D23,Résultats!$B$2:$AX$476,H$5,FALSE)</f>
        <v>#N/A</v>
      </c>
      <c r="I23" s="111" t="e">
        <f>VLOOKUP($D23,Résultats!$B$2:$AX$476,I$5,FALSE)</f>
        <v>#N/A</v>
      </c>
      <c r="J23" s="28" t="e">
        <f>VLOOKUP($D23,Résultats!$B$2:$AX$476,J$5,FALSE)</f>
        <v>#N/A</v>
      </c>
      <c r="K23" s="19" t="e">
        <f>VLOOKUP($D23,Résultats!$B$2:$AX$476,K$5,FALSE)</f>
        <v>#N/A</v>
      </c>
      <c r="L23" s="19" t="e">
        <f>VLOOKUP($D23,Résultats!$B$2:$AX$476,L$5,FALSE)</f>
        <v>#N/A</v>
      </c>
      <c r="M23" s="19" t="e">
        <f>VLOOKUP($D23,Résultats!$B$2:$AX$476,M$5,FALSE)</f>
        <v>#N/A</v>
      </c>
      <c r="N23" s="111" t="e">
        <f>VLOOKUP($D23,Résultats!$B$2:$AX$476,N$5,FALSE)</f>
        <v>#N/A</v>
      </c>
      <c r="O23" s="28" t="e">
        <f>VLOOKUP($D23,Résultats!$B$2:$AX$476,O$5,FALSE)</f>
        <v>#N/A</v>
      </c>
      <c r="P23" s="19" t="e">
        <f>VLOOKUP($D23,Résultats!$B$2:$AX$476,P$5,FALSE)</f>
        <v>#N/A</v>
      </c>
      <c r="Q23" s="19" t="e">
        <f>VLOOKUP($D23,Résultats!$B$2:$AX$476,Q$5,FALSE)</f>
        <v>#N/A</v>
      </c>
      <c r="R23" s="19" t="e">
        <f>VLOOKUP($D23,Résultats!$B$2:$AX$476,R$5,FALSE)</f>
        <v>#N/A</v>
      </c>
      <c r="S23" s="111" t="e">
        <f>VLOOKUP($D23,Résultats!$B$2:$AX$476,S$5,FALSE)</f>
        <v>#N/A</v>
      </c>
      <c r="T23" s="120" t="e">
        <f>VLOOKUP($D23,Résultats!$B$2:$AX$476,T$5,FALSE)</f>
        <v>#N/A</v>
      </c>
      <c r="U23" s="120" t="e">
        <f>VLOOKUP($D23,Résultats!$B$2:$AX$476,U$5,FALSE)</f>
        <v>#N/A</v>
      </c>
      <c r="V23" s="120" t="e">
        <f>VLOOKUP($D23,Résultats!$B$2:$AX$476,V$5,FALSE)</f>
        <v>#N/A</v>
      </c>
      <c r="W23" s="120" t="e">
        <f>VLOOKUP($D23,Résultats!$B$2:$AX$476,W$5,FALSE)</f>
        <v>#N/A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150</v>
      </c>
      <c r="E24" s="19" t="e">
        <f>VLOOKUP($D24,Résultats!$B$2:$AX$476,E$5,FALSE)</f>
        <v>#N/A</v>
      </c>
      <c r="F24" s="19" t="e">
        <f>VLOOKUP($D24,Résultats!$B$2:$AX$476,F$5,FALSE)</f>
        <v>#N/A</v>
      </c>
      <c r="G24" s="28" t="e">
        <f>VLOOKUP($D24,Résultats!$B$2:$AX$476,G$5,FALSE)</f>
        <v>#N/A</v>
      </c>
      <c r="H24" s="19" t="e">
        <f>VLOOKUP($D24,Résultats!$B$2:$AX$476,H$5,FALSE)</f>
        <v>#N/A</v>
      </c>
      <c r="I24" s="111" t="e">
        <f>VLOOKUP($D24,Résultats!$B$2:$AX$476,I$5,FALSE)</f>
        <v>#N/A</v>
      </c>
      <c r="J24" s="28" t="e">
        <f>VLOOKUP($D24,Résultats!$B$2:$AX$476,J$5,FALSE)</f>
        <v>#N/A</v>
      </c>
      <c r="K24" s="19" t="e">
        <f>VLOOKUP($D24,Résultats!$B$2:$AX$476,K$5,FALSE)</f>
        <v>#N/A</v>
      </c>
      <c r="L24" s="19" t="e">
        <f>VLOOKUP($D24,Résultats!$B$2:$AX$476,L$5,FALSE)</f>
        <v>#N/A</v>
      </c>
      <c r="M24" s="19" t="e">
        <f>VLOOKUP($D24,Résultats!$B$2:$AX$476,M$5,FALSE)</f>
        <v>#N/A</v>
      </c>
      <c r="N24" s="111" t="e">
        <f>VLOOKUP($D24,Résultats!$B$2:$AX$476,N$5,FALSE)</f>
        <v>#N/A</v>
      </c>
      <c r="O24" s="28" t="e">
        <f>VLOOKUP($D24,Résultats!$B$2:$AX$476,O$5,FALSE)</f>
        <v>#N/A</v>
      </c>
      <c r="P24" s="19" t="e">
        <f>VLOOKUP($D24,Résultats!$B$2:$AX$476,P$5,FALSE)</f>
        <v>#N/A</v>
      </c>
      <c r="Q24" s="19" t="e">
        <f>VLOOKUP($D24,Résultats!$B$2:$AX$476,Q$5,FALSE)</f>
        <v>#N/A</v>
      </c>
      <c r="R24" s="19" t="e">
        <f>VLOOKUP($D24,Résultats!$B$2:$AX$476,R$5,FALSE)</f>
        <v>#N/A</v>
      </c>
      <c r="S24" s="111" t="e">
        <f>VLOOKUP($D24,Résultats!$B$2:$AX$476,S$5,FALSE)</f>
        <v>#N/A</v>
      </c>
      <c r="T24" s="120" t="e">
        <f>VLOOKUP($D24,Résultats!$B$2:$AX$476,T$5,FALSE)</f>
        <v>#N/A</v>
      </c>
      <c r="U24" s="120" t="e">
        <f>VLOOKUP($D24,Résultats!$B$2:$AX$476,U$5,FALSE)</f>
        <v>#N/A</v>
      </c>
      <c r="V24" s="120" t="e">
        <f>VLOOKUP($D24,Résultats!$B$2:$AX$476,V$5,FALSE)</f>
        <v>#N/A</v>
      </c>
      <c r="W24" s="120" t="e">
        <f>VLOOKUP($D24,Résultats!$B$2:$AX$476,W$5,FALSE)</f>
        <v>#N/A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151</v>
      </c>
      <c r="E25" s="20" t="e">
        <f>VLOOKUP($D25,Résultats!$B$2:$AX$476,E$5,FALSE)</f>
        <v>#N/A</v>
      </c>
      <c r="F25" s="20" t="e">
        <f>VLOOKUP($D25,Résultats!$B$2:$AX$476,F$5,FALSE)</f>
        <v>#N/A</v>
      </c>
      <c r="G25" s="113" t="e">
        <f>VLOOKUP($D25,Résultats!$B$2:$AX$476,G$5,FALSE)</f>
        <v>#N/A</v>
      </c>
      <c r="H25" s="20" t="e">
        <f>VLOOKUP($D25,Résultats!$B$2:$AX$476,H$5,FALSE)</f>
        <v>#N/A</v>
      </c>
      <c r="I25" s="114" t="e">
        <f>VLOOKUP($D25,Résultats!$B$2:$AX$476,I$5,FALSE)</f>
        <v>#N/A</v>
      </c>
      <c r="J25" s="113" t="e">
        <f>VLOOKUP($D25,Résultats!$B$2:$AX$476,J$5,FALSE)</f>
        <v>#N/A</v>
      </c>
      <c r="K25" s="20" t="e">
        <f>VLOOKUP($D25,Résultats!$B$2:$AX$476,K$5,FALSE)</f>
        <v>#N/A</v>
      </c>
      <c r="L25" s="20" t="e">
        <f>VLOOKUP($D25,Résultats!$B$2:$AX$476,L$5,FALSE)</f>
        <v>#N/A</v>
      </c>
      <c r="M25" s="20" t="e">
        <f>VLOOKUP($D25,Résultats!$B$2:$AX$476,M$5,FALSE)</f>
        <v>#N/A</v>
      </c>
      <c r="N25" s="114" t="e">
        <f>VLOOKUP($D25,Résultats!$B$2:$AX$476,N$5,FALSE)</f>
        <v>#N/A</v>
      </c>
      <c r="O25" s="113" t="e">
        <f>VLOOKUP($D25,Résultats!$B$2:$AX$476,O$5,FALSE)</f>
        <v>#N/A</v>
      </c>
      <c r="P25" s="20" t="e">
        <f>VLOOKUP($D25,Résultats!$B$2:$AX$476,P$5,FALSE)</f>
        <v>#N/A</v>
      </c>
      <c r="Q25" s="20" t="e">
        <f>VLOOKUP($D25,Résultats!$B$2:$AX$476,Q$5,FALSE)</f>
        <v>#N/A</v>
      </c>
      <c r="R25" s="20" t="e">
        <f>VLOOKUP($D25,Résultats!$B$2:$AX$476,R$5,FALSE)</f>
        <v>#N/A</v>
      </c>
      <c r="S25" s="114" t="e">
        <f>VLOOKUP($D25,Résultats!$B$2:$AX$476,S$5,FALSE)</f>
        <v>#N/A</v>
      </c>
      <c r="T25" s="122" t="e">
        <f>VLOOKUP($D25,Résultats!$B$2:$AX$476,T$5,FALSE)</f>
        <v>#N/A</v>
      </c>
      <c r="U25" s="122" t="e">
        <f>VLOOKUP($D25,Résultats!$B$2:$AX$476,U$5,FALSE)</f>
        <v>#N/A</v>
      </c>
      <c r="V25" s="122" t="e">
        <f>VLOOKUP($D25,Résultats!$B$2:$AX$476,V$5,FALSE)</f>
        <v>#N/A</v>
      </c>
      <c r="W25" s="122" t="e">
        <f>VLOOKUP($D25,Résultats!$B$2:$AX$476,W$5,FALSE)</f>
        <v>#N/A</v>
      </c>
      <c r="X25" s="3"/>
      <c r="Y25" s="34"/>
      <c r="Z25" s="34"/>
      <c r="AA25" s="34"/>
    </row>
    <row r="26" spans="1:39" x14ac:dyDescent="0.25">
      <c r="A26" s="3"/>
      <c r="B26" s="207" t="s">
        <v>8</v>
      </c>
      <c r="C26" s="2"/>
      <c r="D26" s="17" t="s">
        <v>152</v>
      </c>
      <c r="E26" s="6" t="e">
        <f>VLOOKUP($D26,Résultats!$B$2:$AX$476,E$5,FALSE)</f>
        <v>#N/A</v>
      </c>
      <c r="F26" s="6" t="e">
        <f>VLOOKUP($D26,Résultats!$B$2:$AX$476,F$5,FALSE)</f>
        <v>#N/A</v>
      </c>
      <c r="G26" s="109" t="e">
        <f>VLOOKUP($D26,Résultats!$B$2:$AX$476,G$5,FALSE)</f>
        <v>#N/A</v>
      </c>
      <c r="H26" s="6" t="e">
        <f>VLOOKUP($D26,Résultats!$B$2:$AX$476,H$5,FALSE)</f>
        <v>#N/A</v>
      </c>
      <c r="I26" s="110" t="e">
        <f>VLOOKUP($D26,Résultats!$B$2:$AX$476,I$5,FALSE)</f>
        <v>#N/A</v>
      </c>
      <c r="J26" s="109" t="e">
        <f>VLOOKUP($D26,Résultats!$B$2:$AX$476,J$5,FALSE)</f>
        <v>#N/A</v>
      </c>
      <c r="K26" s="6" t="e">
        <f>VLOOKUP($D26,Résultats!$B$2:$AX$476,K$5,FALSE)</f>
        <v>#N/A</v>
      </c>
      <c r="L26" s="6" t="e">
        <f>VLOOKUP($D26,Résultats!$B$2:$AX$476,L$5,FALSE)</f>
        <v>#N/A</v>
      </c>
      <c r="M26" s="6" t="e">
        <f>VLOOKUP($D26,Résultats!$B$2:$AX$476,M$5,FALSE)</f>
        <v>#N/A</v>
      </c>
      <c r="N26" s="110" t="e">
        <f>VLOOKUP($D26,Résultats!$B$2:$AX$476,N$5,FALSE)</f>
        <v>#N/A</v>
      </c>
      <c r="O26" s="109" t="e">
        <f>VLOOKUP($D26,Résultats!$B$2:$AX$476,O$5,FALSE)</f>
        <v>#N/A</v>
      </c>
      <c r="P26" s="6" t="e">
        <f>VLOOKUP($D26,Résultats!$B$2:$AX$476,P$5,FALSE)</f>
        <v>#N/A</v>
      </c>
      <c r="Q26" s="6" t="e">
        <f>VLOOKUP($D26,Résultats!$B$2:$AX$476,Q$5,FALSE)</f>
        <v>#N/A</v>
      </c>
      <c r="R26" s="6" t="e">
        <f>VLOOKUP($D26,Résultats!$B$2:$AX$476,R$5,FALSE)</f>
        <v>#N/A</v>
      </c>
      <c r="S26" s="110" t="e">
        <f>VLOOKUP($D26,Résultats!$B$2:$AX$476,S$5,FALSE)</f>
        <v>#N/A</v>
      </c>
      <c r="T26" s="119" t="e">
        <f>VLOOKUP($D26,Résultats!$B$2:$AX$476,T$5,FALSE)</f>
        <v>#N/A</v>
      </c>
      <c r="U26" s="119" t="e">
        <f>VLOOKUP($D26,Résultats!$B$2:$AX$476,U$5,FALSE)</f>
        <v>#N/A</v>
      </c>
      <c r="V26" s="119" t="e">
        <f>VLOOKUP($D26,Résultats!$B$2:$AX$476,V$5,FALSE)</f>
        <v>#N/A</v>
      </c>
      <c r="W26" s="119" t="e">
        <f>VLOOKUP($D26,Résultats!$B$2:$AX$476,W$5,FALSE)</f>
        <v>#N/A</v>
      </c>
      <c r="X26" s="3"/>
      <c r="Y26" s="34"/>
      <c r="Z26" s="34"/>
      <c r="AA26" s="34"/>
    </row>
    <row r="27" spans="1:39" x14ac:dyDescent="0.25">
      <c r="A27" s="3"/>
      <c r="B27" s="206" t="s">
        <v>1</v>
      </c>
      <c r="C27" s="2"/>
      <c r="D27" s="2"/>
      <c r="E27" s="9" t="e">
        <f>E26+E19+E10+E7</f>
        <v>#N/A</v>
      </c>
      <c r="F27" s="9" t="e">
        <f>F26+F19+F10+F7</f>
        <v>#N/A</v>
      </c>
      <c r="G27" s="29" t="e">
        <f t="shared" ref="G27:R27" si="4">G26+G19+G10+G7</f>
        <v>#N/A</v>
      </c>
      <c r="H27" s="9" t="e">
        <f t="shared" si="4"/>
        <v>#N/A</v>
      </c>
      <c r="I27" s="115" t="e">
        <f t="shared" si="4"/>
        <v>#N/A</v>
      </c>
      <c r="J27" s="29" t="e">
        <f t="shared" si="4"/>
        <v>#N/A</v>
      </c>
      <c r="K27" s="9" t="e">
        <f t="shared" si="4"/>
        <v>#N/A</v>
      </c>
      <c r="L27" s="9" t="e">
        <f t="shared" si="4"/>
        <v>#N/A</v>
      </c>
      <c r="M27" s="9" t="e">
        <f t="shared" si="4"/>
        <v>#N/A</v>
      </c>
      <c r="N27" s="115" t="e">
        <f t="shared" si="4"/>
        <v>#N/A</v>
      </c>
      <c r="O27" s="29" t="e">
        <f t="shared" si="4"/>
        <v>#N/A</v>
      </c>
      <c r="P27" s="9" t="e">
        <f t="shared" si="4"/>
        <v>#N/A</v>
      </c>
      <c r="Q27" s="9" t="e">
        <f t="shared" si="4"/>
        <v>#N/A</v>
      </c>
      <c r="R27" s="9" t="e">
        <f t="shared" si="4"/>
        <v>#N/A</v>
      </c>
      <c r="S27" s="115" t="e">
        <f>S26+S19+S10+S7</f>
        <v>#N/A</v>
      </c>
      <c r="T27" s="123" t="e">
        <f>T26+T19+T10+T7</f>
        <v>#N/A</v>
      </c>
      <c r="U27" s="123" t="e">
        <f>U26+U19+U10+U7</f>
        <v>#N/A</v>
      </c>
      <c r="V27" s="123" t="e">
        <f>V26+V19+V10+V7</f>
        <v>#N/A</v>
      </c>
      <c r="W27" s="123" t="e">
        <f>W26+W19+W10+W7</f>
        <v>#N/A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6" t="s">
        <v>228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4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237</v>
      </c>
      <c r="AA31" s="51"/>
      <c r="AB31" s="51"/>
      <c r="AC31" s="53"/>
      <c r="AE31" s="51" t="s">
        <v>240</v>
      </c>
      <c r="AF31" s="51"/>
      <c r="AG31" s="51"/>
      <c r="AH31" s="53"/>
      <c r="AJ31" s="51" t="s">
        <v>241</v>
      </c>
      <c r="AK31" s="51"/>
      <c r="AL31" s="51"/>
      <c r="AM31" s="53"/>
    </row>
    <row r="32" spans="1:39" x14ac:dyDescent="0.25">
      <c r="A32" s="3"/>
      <c r="B32" s="205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8">
        <v>2020</v>
      </c>
      <c r="J32" s="116">
        <v>2021</v>
      </c>
      <c r="K32" s="33">
        <v>2022</v>
      </c>
      <c r="L32" s="33">
        <v>2023</v>
      </c>
      <c r="M32" s="33">
        <v>2024</v>
      </c>
      <c r="N32" s="108">
        <v>2025</v>
      </c>
      <c r="O32" s="116">
        <v>2026</v>
      </c>
      <c r="P32" s="33">
        <v>2027</v>
      </c>
      <c r="Q32" s="33">
        <v>2028</v>
      </c>
      <c r="R32" s="33">
        <v>2029</v>
      </c>
      <c r="S32" s="117">
        <v>2030</v>
      </c>
      <c r="T32" s="118">
        <v>2035</v>
      </c>
      <c r="U32" s="118">
        <v>2040</v>
      </c>
      <c r="V32" s="118">
        <v>2045</v>
      </c>
      <c r="W32" s="118">
        <v>2050</v>
      </c>
      <c r="X32" s="3"/>
      <c r="Z32" s="208"/>
      <c r="AA32" s="209">
        <v>2020</v>
      </c>
      <c r="AB32" s="209">
        <v>2030</v>
      </c>
      <c r="AC32" s="210">
        <v>2050</v>
      </c>
      <c r="AE32" s="208"/>
      <c r="AF32" s="209">
        <v>2020</v>
      </c>
      <c r="AG32" s="209">
        <v>2030</v>
      </c>
      <c r="AH32" s="210">
        <v>2050</v>
      </c>
      <c r="AJ32" s="208"/>
      <c r="AK32" s="209">
        <v>2020</v>
      </c>
      <c r="AL32" s="209">
        <v>2030</v>
      </c>
      <c r="AM32" s="210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113</v>
      </c>
      <c r="E33" s="6" t="e">
        <f>SUM(E34:E35)</f>
        <v>#N/A</v>
      </c>
      <c r="F33" s="6" t="e">
        <f>SUM(F34:F35)</f>
        <v>#N/A</v>
      </c>
      <c r="G33" s="109" t="e">
        <f t="shared" ref="G33:R33" si="5">SUM(G34:G35)</f>
        <v>#N/A</v>
      </c>
      <c r="H33" s="6" t="e">
        <f t="shared" si="5"/>
        <v>#N/A</v>
      </c>
      <c r="I33" s="110" t="e">
        <f t="shared" si="5"/>
        <v>#N/A</v>
      </c>
      <c r="J33" s="109" t="e">
        <f t="shared" si="5"/>
        <v>#N/A</v>
      </c>
      <c r="K33" s="6" t="e">
        <f t="shared" si="5"/>
        <v>#N/A</v>
      </c>
      <c r="L33" s="6" t="e">
        <f t="shared" si="5"/>
        <v>#N/A</v>
      </c>
      <c r="M33" s="6" t="e">
        <f t="shared" si="5"/>
        <v>#N/A</v>
      </c>
      <c r="N33" s="110" t="e">
        <f t="shared" si="5"/>
        <v>#N/A</v>
      </c>
      <c r="O33" s="109" t="e">
        <f t="shared" si="5"/>
        <v>#N/A</v>
      </c>
      <c r="P33" s="6" t="e">
        <f t="shared" si="5"/>
        <v>#N/A</v>
      </c>
      <c r="Q33" s="6" t="e">
        <f t="shared" si="5"/>
        <v>#N/A</v>
      </c>
      <c r="R33" s="6" t="e">
        <f t="shared" si="5"/>
        <v>#N/A</v>
      </c>
      <c r="S33" s="110" t="e">
        <f>SUM(S34:S35)</f>
        <v>#N/A</v>
      </c>
      <c r="T33" s="119" t="e">
        <f>SUM(T34:T35)</f>
        <v>#N/A</v>
      </c>
      <c r="U33" s="119" t="e">
        <f>SUM(U34:U35)</f>
        <v>#N/A</v>
      </c>
      <c r="V33" s="119" t="e">
        <f>SUM(V34:V35)</f>
        <v>#N/A</v>
      </c>
      <c r="W33" s="119" t="e">
        <f>SUM(W34:W35)</f>
        <v>#N/A</v>
      </c>
      <c r="X33" s="3"/>
      <c r="Z33" s="211" t="s">
        <v>42</v>
      </c>
      <c r="AA33" s="220" t="e">
        <f>(I38+I40)/I36</f>
        <v>#N/A</v>
      </c>
      <c r="AB33" s="220" t="e">
        <f>(S38+S40)/S36</f>
        <v>#N/A</v>
      </c>
      <c r="AC33" s="221" t="e">
        <f>(W38+W40)/W36</f>
        <v>#N/A</v>
      </c>
      <c r="AE33" s="211" t="s">
        <v>242</v>
      </c>
      <c r="AF33" s="220" t="e">
        <f>I34/I33</f>
        <v>#N/A</v>
      </c>
      <c r="AG33" s="220" t="e">
        <f>S34/S33</f>
        <v>#N/A</v>
      </c>
      <c r="AH33" s="221" t="e">
        <f>W34/W33</f>
        <v>#N/A</v>
      </c>
      <c r="AJ33" s="211" t="s">
        <v>176</v>
      </c>
      <c r="AK33" s="220" t="e">
        <f>I46/(I46+I48)</f>
        <v>#N/A</v>
      </c>
      <c r="AL33" s="220" t="e">
        <f>S46/(S46+S48)</f>
        <v>#N/A</v>
      </c>
      <c r="AM33" s="221" t="e">
        <f>W46/(W46+W48)</f>
        <v>#N/A</v>
      </c>
    </row>
    <row r="34" spans="1:39" x14ac:dyDescent="0.25">
      <c r="A34" s="3"/>
      <c r="B34" s="273"/>
      <c r="C34" s="3" t="s">
        <v>2</v>
      </c>
      <c r="D34" s="18" t="s">
        <v>128</v>
      </c>
      <c r="E34" s="19" t="e">
        <f>VLOOKUP($D34,Résultats!$B$2:$AX$476,E$5,FALSE)</f>
        <v>#N/A</v>
      </c>
      <c r="F34" s="19" t="e">
        <f>VLOOKUP($D34,Résultats!$B$2:$AX$476,F$5,FALSE)</f>
        <v>#N/A</v>
      </c>
      <c r="G34" s="28" t="e">
        <f>VLOOKUP($D34,Résultats!$B$2:$AX$476,G$5,FALSE)</f>
        <v>#N/A</v>
      </c>
      <c r="H34" s="19" t="e">
        <f>VLOOKUP($D34,Résultats!$B$2:$AX$476,H$5,FALSE)</f>
        <v>#N/A</v>
      </c>
      <c r="I34" s="111" t="e">
        <f>VLOOKUP($D34,Résultats!$B$2:$AX$476,I$5,FALSE)</f>
        <v>#N/A</v>
      </c>
      <c r="J34" s="28" t="e">
        <f>VLOOKUP($D34,Résultats!$B$2:$AX$476,J$5,FALSE)</f>
        <v>#N/A</v>
      </c>
      <c r="K34" s="19" t="e">
        <f>VLOOKUP($D34,Résultats!$B$2:$AX$476,K$5,FALSE)</f>
        <v>#N/A</v>
      </c>
      <c r="L34" s="19" t="e">
        <f>VLOOKUP($D34,Résultats!$B$2:$AX$476,L$5,FALSE)</f>
        <v>#N/A</v>
      </c>
      <c r="M34" s="19" t="e">
        <f>VLOOKUP($D34,Résultats!$B$2:$AX$476,M$5,FALSE)</f>
        <v>#N/A</v>
      </c>
      <c r="N34" s="111" t="e">
        <f>VLOOKUP($D34,Résultats!$B$2:$AX$476,N$5,FALSE)</f>
        <v>#N/A</v>
      </c>
      <c r="O34" s="28" t="e">
        <f>VLOOKUP($D34,Résultats!$B$2:$AX$476,O$5,FALSE)</f>
        <v>#N/A</v>
      </c>
      <c r="P34" s="19" t="e">
        <f>VLOOKUP($D34,Résultats!$B$2:$AX$476,P$5,FALSE)</f>
        <v>#N/A</v>
      </c>
      <c r="Q34" s="19" t="e">
        <f>VLOOKUP($D34,Résultats!$B$2:$AX$476,Q$5,FALSE)</f>
        <v>#N/A</v>
      </c>
      <c r="R34" s="19" t="e">
        <f>VLOOKUP($D34,Résultats!$B$2:$AX$476,R$5,FALSE)</f>
        <v>#N/A</v>
      </c>
      <c r="S34" s="111" t="e">
        <f>VLOOKUP($D34,Résultats!$B$2:$AX$476,S$5,FALSE)</f>
        <v>#N/A</v>
      </c>
      <c r="T34" s="120" t="e">
        <f>VLOOKUP($D34,Résultats!$B$2:$AX$476,T$5,FALSE)</f>
        <v>#N/A</v>
      </c>
      <c r="U34" s="120" t="e">
        <f>VLOOKUP($D34,Résultats!$B$2:$AX$476,U$5,FALSE)</f>
        <v>#N/A</v>
      </c>
      <c r="V34" s="120" t="e">
        <f>VLOOKUP($D34,Résultats!$B$2:$AX$476,V$5,FALSE)</f>
        <v>#N/A</v>
      </c>
      <c r="W34" s="120" t="e">
        <f>VLOOKUP($D34,Résultats!$B$2:$AX$476,W$5,FALSE)</f>
        <v>#N/A</v>
      </c>
      <c r="X34" s="3"/>
      <c r="Z34" s="211" t="s">
        <v>171</v>
      </c>
      <c r="AA34" s="220" t="e">
        <f>I37/I36</f>
        <v>#N/A</v>
      </c>
      <c r="AB34" s="220" t="e">
        <f>S37/S36</f>
        <v>#N/A</v>
      </c>
      <c r="AC34" s="221" t="e">
        <f>W37/W36</f>
        <v>#N/A</v>
      </c>
      <c r="AE34" s="213" t="s">
        <v>175</v>
      </c>
      <c r="AF34" s="222" t="e">
        <f>I35/I33</f>
        <v>#N/A</v>
      </c>
      <c r="AG34" s="222" t="e">
        <f>S35/S33</f>
        <v>#N/A</v>
      </c>
      <c r="AH34" s="223" t="e">
        <f>W35/W33</f>
        <v>#N/A</v>
      </c>
      <c r="AJ34" s="213" t="s">
        <v>177</v>
      </c>
      <c r="AK34" s="222" t="e">
        <f>I48/(I46+I48)</f>
        <v>#N/A</v>
      </c>
      <c r="AL34" s="222" t="e">
        <f>S48/(S46+S48)</f>
        <v>#N/A</v>
      </c>
      <c r="AM34" s="223" t="e">
        <f>W48/(W46+W48)</f>
        <v>#N/A</v>
      </c>
    </row>
    <row r="35" spans="1:39" x14ac:dyDescent="0.25">
      <c r="A35" s="3"/>
      <c r="B35" s="274"/>
      <c r="C35" s="7" t="s">
        <v>3</v>
      </c>
      <c r="D35" s="3" t="s">
        <v>129</v>
      </c>
      <c r="E35" s="19" t="e">
        <f>VLOOKUP($D35,Résultats!$B$2:$AX$476,E$5,FALSE)</f>
        <v>#N/A</v>
      </c>
      <c r="F35" s="19" t="e">
        <f>VLOOKUP($D35,Résultats!$B$2:$AX$476,F$5,FALSE)</f>
        <v>#N/A</v>
      </c>
      <c r="G35" s="28" t="e">
        <f>VLOOKUP($D35,Résultats!$B$2:$AX$476,G$5,FALSE)</f>
        <v>#N/A</v>
      </c>
      <c r="H35" s="19" t="e">
        <f>VLOOKUP($D35,Résultats!$B$2:$AX$476,H$5,FALSE)</f>
        <v>#N/A</v>
      </c>
      <c r="I35" s="111" t="e">
        <f>VLOOKUP($D35,Résultats!$B$2:$AX$476,I$5,FALSE)</f>
        <v>#N/A</v>
      </c>
      <c r="J35" s="28" t="e">
        <f>VLOOKUP($D35,Résultats!$B$2:$AX$476,J$5,FALSE)</f>
        <v>#N/A</v>
      </c>
      <c r="K35" s="19" t="e">
        <f>VLOOKUP($D35,Résultats!$B$2:$AX$476,K$5,FALSE)</f>
        <v>#N/A</v>
      </c>
      <c r="L35" s="19" t="e">
        <f>VLOOKUP($D35,Résultats!$B$2:$AX$476,L$5,FALSE)</f>
        <v>#N/A</v>
      </c>
      <c r="M35" s="19" t="e">
        <f>VLOOKUP($D35,Résultats!$B$2:$AX$476,M$5,FALSE)</f>
        <v>#N/A</v>
      </c>
      <c r="N35" s="111" t="e">
        <f>VLOOKUP($D35,Résultats!$B$2:$AX$476,N$5,FALSE)</f>
        <v>#N/A</v>
      </c>
      <c r="O35" s="28" t="e">
        <f>VLOOKUP($D35,Résultats!$B$2:$AX$476,O$5,FALSE)</f>
        <v>#N/A</v>
      </c>
      <c r="P35" s="19" t="e">
        <f>VLOOKUP($D35,Résultats!$B$2:$AX$476,P$5,FALSE)</f>
        <v>#N/A</v>
      </c>
      <c r="Q35" s="19" t="e">
        <f>VLOOKUP($D35,Résultats!$B$2:$AX$476,Q$5,FALSE)</f>
        <v>#N/A</v>
      </c>
      <c r="R35" s="19" t="e">
        <f>VLOOKUP($D35,Résultats!$B$2:$AX$476,R$5,FALSE)</f>
        <v>#N/A</v>
      </c>
      <c r="S35" s="111" t="e">
        <f>VLOOKUP($D35,Résultats!$B$2:$AX$476,S$5,FALSE)</f>
        <v>#N/A</v>
      </c>
      <c r="T35" s="120" t="e">
        <f>VLOOKUP($D35,Résultats!$B$2:$AX$476,T$5,FALSE)</f>
        <v>#N/A</v>
      </c>
      <c r="U35" s="120" t="e">
        <f>VLOOKUP($D35,Résultats!$B$2:$AX$476,U$5,FALSE)</f>
        <v>#N/A</v>
      </c>
      <c r="V35" s="120" t="e">
        <f>VLOOKUP($D35,Résultats!$B$2:$AX$476,V$5,FALSE)</f>
        <v>#N/A</v>
      </c>
      <c r="W35" s="120" t="e">
        <f>VLOOKUP($D35,Résultats!$B$2:$AX$476,W$5,FALSE)</f>
        <v>#N/A</v>
      </c>
      <c r="X35" s="3"/>
      <c r="Z35" s="211" t="s">
        <v>239</v>
      </c>
      <c r="AA35" s="220" t="e">
        <f>I43/I36</f>
        <v>#N/A</v>
      </c>
      <c r="AB35" s="220" t="e">
        <f>S43/S36</f>
        <v>#N/A</v>
      </c>
      <c r="AC35" s="221" t="e">
        <f>W43/W36</f>
        <v>#N/A</v>
      </c>
      <c r="AE35" s="219" t="s">
        <v>238</v>
      </c>
      <c r="AF35" s="224" t="e">
        <f>SUM(AF33:AF34)</f>
        <v>#N/A</v>
      </c>
      <c r="AG35" s="224" t="e">
        <f t="shared" ref="AG35:AH35" si="6">SUM(AG33:AG34)</f>
        <v>#N/A</v>
      </c>
      <c r="AH35" s="224" t="e">
        <f t="shared" si="6"/>
        <v>#N/A</v>
      </c>
      <c r="AJ35" s="219" t="s">
        <v>238</v>
      </c>
      <c r="AK35" s="224" t="e">
        <f>SUM(AK33:AK34)</f>
        <v>#N/A</v>
      </c>
      <c r="AL35" s="224" t="e">
        <f t="shared" ref="AL35" si="7">SUM(AL33:AL34)</f>
        <v>#N/A</v>
      </c>
      <c r="AM35" s="224" t="e">
        <f t="shared" ref="AM35" si="8">SUM(AM33:AM34)</f>
        <v>#N/A</v>
      </c>
    </row>
    <row r="36" spans="1:39" x14ac:dyDescent="0.25">
      <c r="A36" s="3"/>
      <c r="B36" s="272" t="s">
        <v>4</v>
      </c>
      <c r="C36" s="5" t="s">
        <v>1</v>
      </c>
      <c r="D36" s="2" t="s">
        <v>114</v>
      </c>
      <c r="E36" s="8" t="e">
        <f>SUM(E37:E44)</f>
        <v>#N/A</v>
      </c>
      <c r="F36" s="8" t="e">
        <f>SUM(F37:F44)</f>
        <v>#N/A</v>
      </c>
      <c r="G36" s="27" t="e">
        <f t="shared" ref="G36:R36" si="9">SUM(G37:G44)</f>
        <v>#N/A</v>
      </c>
      <c r="H36" s="8" t="e">
        <f t="shared" si="9"/>
        <v>#N/A</v>
      </c>
      <c r="I36" s="112" t="e">
        <f t="shared" si="9"/>
        <v>#N/A</v>
      </c>
      <c r="J36" s="27" t="e">
        <f t="shared" si="9"/>
        <v>#N/A</v>
      </c>
      <c r="K36" s="8" t="e">
        <f t="shared" si="9"/>
        <v>#N/A</v>
      </c>
      <c r="L36" s="8" t="e">
        <f t="shared" si="9"/>
        <v>#N/A</v>
      </c>
      <c r="M36" s="8" t="e">
        <f t="shared" si="9"/>
        <v>#N/A</v>
      </c>
      <c r="N36" s="112" t="e">
        <f t="shared" si="9"/>
        <v>#N/A</v>
      </c>
      <c r="O36" s="27" t="e">
        <f t="shared" si="9"/>
        <v>#N/A</v>
      </c>
      <c r="P36" s="8" t="e">
        <f t="shared" si="9"/>
        <v>#N/A</v>
      </c>
      <c r="Q36" s="8" t="e">
        <f t="shared" si="9"/>
        <v>#N/A</v>
      </c>
      <c r="R36" s="8" t="e">
        <f t="shared" si="9"/>
        <v>#N/A</v>
      </c>
      <c r="S36" s="112" t="e">
        <f>SUM(S37:S44)</f>
        <v>#N/A</v>
      </c>
      <c r="T36" s="121" t="e">
        <f>SUM(T37:T44)</f>
        <v>#N/A</v>
      </c>
      <c r="U36" s="121" t="e">
        <f>SUM(U37:U44)</f>
        <v>#N/A</v>
      </c>
      <c r="V36" s="121" t="e">
        <f>SUM(V37:V44)</f>
        <v>#N/A</v>
      </c>
      <c r="W36" s="121" t="e">
        <f>SUM(W37:W44)</f>
        <v>#N/A</v>
      </c>
      <c r="X36" s="3"/>
      <c r="Z36" s="211" t="s">
        <v>172</v>
      </c>
      <c r="AA36" s="220" t="e">
        <f>I42/I36</f>
        <v>#N/A</v>
      </c>
      <c r="AB36" s="220" t="e">
        <f>S42/S36</f>
        <v>#N/A</v>
      </c>
      <c r="AC36" s="221" t="e">
        <f>W42/W36</f>
        <v>#N/A</v>
      </c>
    </row>
    <row r="37" spans="1:39" x14ac:dyDescent="0.25">
      <c r="A37" s="3"/>
      <c r="B37" s="273"/>
      <c r="C37" s="3" t="s">
        <v>5</v>
      </c>
      <c r="D37" s="3" t="s">
        <v>120</v>
      </c>
      <c r="E37" s="19" t="e">
        <f>VLOOKUP($D37,Résultats!$B$2:$AX$476,E$5,FALSE)</f>
        <v>#N/A</v>
      </c>
      <c r="F37" s="19" t="e">
        <f>VLOOKUP($D37,Résultats!$B$2:$AX$476,F$5,FALSE)</f>
        <v>#N/A</v>
      </c>
      <c r="G37" s="28" t="e">
        <f>VLOOKUP($D37,Résultats!$B$2:$AX$476,G$5,FALSE)</f>
        <v>#N/A</v>
      </c>
      <c r="H37" s="19" t="e">
        <f>VLOOKUP($D37,Résultats!$B$2:$AX$476,H$5,FALSE)</f>
        <v>#N/A</v>
      </c>
      <c r="I37" s="111" t="e">
        <f>VLOOKUP($D37,Résultats!$B$2:$AX$476,I$5,FALSE)</f>
        <v>#N/A</v>
      </c>
      <c r="J37" s="28" t="e">
        <f>VLOOKUP($D37,Résultats!$B$2:$AX$476,J$5,FALSE)</f>
        <v>#N/A</v>
      </c>
      <c r="K37" s="19" t="e">
        <f>VLOOKUP($D37,Résultats!$B$2:$AX$476,K$5,FALSE)</f>
        <v>#N/A</v>
      </c>
      <c r="L37" s="19" t="e">
        <f>VLOOKUP($D37,Résultats!$B$2:$AX$476,L$5,FALSE)</f>
        <v>#N/A</v>
      </c>
      <c r="M37" s="19" t="e">
        <f>VLOOKUP($D37,Résultats!$B$2:$AX$476,M$5,FALSE)</f>
        <v>#N/A</v>
      </c>
      <c r="N37" s="111" t="e">
        <f>VLOOKUP($D37,Résultats!$B$2:$AX$476,N$5,FALSE)</f>
        <v>#N/A</v>
      </c>
      <c r="O37" s="28" t="e">
        <f>VLOOKUP($D37,Résultats!$B$2:$AX$476,O$5,FALSE)</f>
        <v>#N/A</v>
      </c>
      <c r="P37" s="19" t="e">
        <f>VLOOKUP($D37,Résultats!$B$2:$AX$476,P$5,FALSE)</f>
        <v>#N/A</v>
      </c>
      <c r="Q37" s="19" t="e">
        <f>VLOOKUP($D37,Résultats!$B$2:$AX$476,Q$5,FALSE)</f>
        <v>#N/A</v>
      </c>
      <c r="R37" s="19" t="e">
        <f>VLOOKUP($D37,Résultats!$B$2:$AX$476,R$5,FALSE)</f>
        <v>#N/A</v>
      </c>
      <c r="S37" s="111" t="e">
        <f>VLOOKUP($D37,Résultats!$B$2:$AX$476,S$5,FALSE)</f>
        <v>#N/A</v>
      </c>
      <c r="T37" s="120" t="e">
        <f>VLOOKUP($D37,Résultats!$B$2:$AX$476,T$5,FALSE)</f>
        <v>#N/A</v>
      </c>
      <c r="U37" s="120" t="e">
        <f>VLOOKUP($D37,Résultats!$B$2:$AX$476,U$5,FALSE)</f>
        <v>#N/A</v>
      </c>
      <c r="V37" s="120" t="e">
        <f>VLOOKUP($D37,Résultats!$B$2:$AX$476,V$5,FALSE)</f>
        <v>#N/A</v>
      </c>
      <c r="W37" s="120" t="e">
        <f>VLOOKUP($D37,Résultats!$B$2:$AX$476,W$5,FALSE)</f>
        <v>#N/A</v>
      </c>
      <c r="X37" s="3"/>
      <c r="Z37" s="211" t="s">
        <v>173</v>
      </c>
      <c r="AA37" s="220" t="e">
        <f>I41/I36</f>
        <v>#N/A</v>
      </c>
      <c r="AB37" s="220" t="e">
        <f>S41/S36</f>
        <v>#N/A</v>
      </c>
      <c r="AC37" s="221" t="e">
        <f>W41/W36</f>
        <v>#N/A</v>
      </c>
    </row>
    <row r="38" spans="1:39" x14ac:dyDescent="0.25">
      <c r="A38" s="3"/>
      <c r="B38" s="273"/>
      <c r="C38" s="3" t="s">
        <v>6</v>
      </c>
      <c r="D38" s="3" t="s">
        <v>121</v>
      </c>
      <c r="E38" s="19" t="e">
        <f>VLOOKUP($D38,Résultats!$B$2:$AX$476,E$5,FALSE)</f>
        <v>#N/A</v>
      </c>
      <c r="F38" s="19" t="e">
        <f>VLOOKUP($D38,Résultats!$B$2:$AX$476,F$5,FALSE)</f>
        <v>#N/A</v>
      </c>
      <c r="G38" s="28" t="e">
        <f>VLOOKUP($D38,Résultats!$B$2:$AX$476,G$5,FALSE)</f>
        <v>#N/A</v>
      </c>
      <c r="H38" s="19" t="e">
        <f>VLOOKUP($D38,Résultats!$B$2:$AX$476,H$5,FALSE)</f>
        <v>#N/A</v>
      </c>
      <c r="I38" s="111" t="e">
        <f>VLOOKUP($D38,Résultats!$B$2:$AX$476,I$5,FALSE)</f>
        <v>#N/A</v>
      </c>
      <c r="J38" s="28" t="e">
        <f>VLOOKUP($D38,Résultats!$B$2:$AX$476,J$5,FALSE)</f>
        <v>#N/A</v>
      </c>
      <c r="K38" s="19" t="e">
        <f>VLOOKUP($D38,Résultats!$B$2:$AX$476,K$5,FALSE)</f>
        <v>#N/A</v>
      </c>
      <c r="L38" s="19" t="e">
        <f>VLOOKUP($D38,Résultats!$B$2:$AX$476,L$5,FALSE)</f>
        <v>#N/A</v>
      </c>
      <c r="M38" s="19" t="e">
        <f>VLOOKUP($D38,Résultats!$B$2:$AX$476,M$5,FALSE)</f>
        <v>#N/A</v>
      </c>
      <c r="N38" s="111" t="e">
        <f>VLOOKUP($D38,Résultats!$B$2:$AX$476,N$5,FALSE)</f>
        <v>#N/A</v>
      </c>
      <c r="O38" s="28" t="e">
        <f>VLOOKUP($D38,Résultats!$B$2:$AX$476,O$5,FALSE)</f>
        <v>#N/A</v>
      </c>
      <c r="P38" s="19" t="e">
        <f>VLOOKUP($D38,Résultats!$B$2:$AX$476,P$5,FALSE)</f>
        <v>#N/A</v>
      </c>
      <c r="Q38" s="19" t="e">
        <f>VLOOKUP($D38,Résultats!$B$2:$AX$476,Q$5,FALSE)</f>
        <v>#N/A</v>
      </c>
      <c r="R38" s="19" t="e">
        <f>VLOOKUP($D38,Résultats!$B$2:$AX$476,R$5,FALSE)</f>
        <v>#N/A</v>
      </c>
      <c r="S38" s="111" t="e">
        <f>VLOOKUP($D38,Résultats!$B$2:$AX$476,S$5,FALSE)</f>
        <v>#N/A</v>
      </c>
      <c r="T38" s="120" t="e">
        <f>VLOOKUP($D38,Résultats!$B$2:$AX$476,T$5,FALSE)</f>
        <v>#N/A</v>
      </c>
      <c r="U38" s="120" t="e">
        <f>VLOOKUP($D38,Résultats!$B$2:$AX$476,U$5,FALSE)</f>
        <v>#N/A</v>
      </c>
      <c r="V38" s="120" t="e">
        <f>VLOOKUP($D38,Résultats!$B$2:$AX$476,V$5,FALSE)</f>
        <v>#N/A</v>
      </c>
      <c r="W38" s="120" t="e">
        <f>VLOOKUP($D38,Résultats!$B$2:$AX$476,W$5,FALSE)</f>
        <v>#N/A</v>
      </c>
      <c r="X38" s="3"/>
      <c r="Z38" s="213" t="s">
        <v>174</v>
      </c>
      <c r="AA38" s="222" t="e">
        <f>(I39+I44)/I36</f>
        <v>#N/A</v>
      </c>
      <c r="AB38" s="222" t="e">
        <f>(S39+S44)/S36</f>
        <v>#N/A</v>
      </c>
      <c r="AC38" s="223" t="e">
        <f>(W39+W44)/W36</f>
        <v>#N/A</v>
      </c>
    </row>
    <row r="39" spans="1:39" x14ac:dyDescent="0.25">
      <c r="A39" s="3"/>
      <c r="B39" s="273"/>
      <c r="C39" s="3" t="s">
        <v>7</v>
      </c>
      <c r="D39" s="3" t="s">
        <v>122</v>
      </c>
      <c r="E39" s="19" t="e">
        <f>VLOOKUP($D39,Résultats!$B$2:$AX$476,E$5,FALSE)</f>
        <v>#N/A</v>
      </c>
      <c r="F39" s="19" t="e">
        <f>VLOOKUP($D39,Résultats!$B$2:$AX$476,F$5,FALSE)</f>
        <v>#N/A</v>
      </c>
      <c r="G39" s="28" t="e">
        <f>VLOOKUP($D39,Résultats!$B$2:$AX$476,G$5,FALSE)</f>
        <v>#N/A</v>
      </c>
      <c r="H39" s="19" t="e">
        <f>VLOOKUP($D39,Résultats!$B$2:$AX$476,H$5,FALSE)</f>
        <v>#N/A</v>
      </c>
      <c r="I39" s="111" t="e">
        <f>VLOOKUP($D39,Résultats!$B$2:$AX$476,I$5,FALSE)</f>
        <v>#N/A</v>
      </c>
      <c r="J39" s="28" t="e">
        <f>VLOOKUP($D39,Résultats!$B$2:$AX$476,J$5,FALSE)</f>
        <v>#N/A</v>
      </c>
      <c r="K39" s="19" t="e">
        <f>VLOOKUP($D39,Résultats!$B$2:$AX$476,K$5,FALSE)</f>
        <v>#N/A</v>
      </c>
      <c r="L39" s="19" t="e">
        <f>VLOOKUP($D39,Résultats!$B$2:$AX$476,L$5,FALSE)</f>
        <v>#N/A</v>
      </c>
      <c r="M39" s="19" t="e">
        <f>VLOOKUP($D39,Résultats!$B$2:$AX$476,M$5,FALSE)</f>
        <v>#N/A</v>
      </c>
      <c r="N39" s="111" t="e">
        <f>VLOOKUP($D39,Résultats!$B$2:$AX$476,N$5,FALSE)</f>
        <v>#N/A</v>
      </c>
      <c r="O39" s="28" t="e">
        <f>VLOOKUP($D39,Résultats!$B$2:$AX$476,O$5,FALSE)</f>
        <v>#N/A</v>
      </c>
      <c r="P39" s="19" t="e">
        <f>VLOOKUP($D39,Résultats!$B$2:$AX$476,P$5,FALSE)</f>
        <v>#N/A</v>
      </c>
      <c r="Q39" s="19" t="e">
        <f>VLOOKUP($D39,Résultats!$B$2:$AX$476,Q$5,FALSE)</f>
        <v>#N/A</v>
      </c>
      <c r="R39" s="19" t="e">
        <f>VLOOKUP($D39,Résultats!$B$2:$AX$476,R$5,FALSE)</f>
        <v>#N/A</v>
      </c>
      <c r="S39" s="111" t="e">
        <f>VLOOKUP($D39,Résultats!$B$2:$AX$476,S$5,FALSE)</f>
        <v>#N/A</v>
      </c>
      <c r="T39" s="120" t="e">
        <f>VLOOKUP($D39,Résultats!$B$2:$AX$476,T$5,FALSE)</f>
        <v>#N/A</v>
      </c>
      <c r="U39" s="120" t="e">
        <f>VLOOKUP($D39,Résultats!$B$2:$AX$476,U$5,FALSE)</f>
        <v>#N/A</v>
      </c>
      <c r="V39" s="120" t="e">
        <f>VLOOKUP($D39,Résultats!$B$2:$AX$476,V$5,FALSE)</f>
        <v>#N/A</v>
      </c>
      <c r="W39" s="120" t="e">
        <f>VLOOKUP($D39,Résultats!$B$2:$AX$476,W$5,FALSE)</f>
        <v>#N/A</v>
      </c>
      <c r="X39" s="3"/>
      <c r="Z39" s="219" t="s">
        <v>238</v>
      </c>
      <c r="AA39" s="224" t="e">
        <f>SUM(AA33:AA38)</f>
        <v>#N/A</v>
      </c>
      <c r="AB39" s="224" t="e">
        <f t="shared" ref="AB39:AC39" si="10">SUM(AB33:AB38)</f>
        <v>#N/A</v>
      </c>
      <c r="AC39" s="224" t="e">
        <f t="shared" si="10"/>
        <v>#N/A</v>
      </c>
      <c r="AJ39" s="219"/>
      <c r="AK39" s="224"/>
      <c r="AL39" s="224"/>
      <c r="AM39" s="224"/>
    </row>
    <row r="40" spans="1:39" x14ac:dyDescent="0.25">
      <c r="A40" s="3"/>
      <c r="B40" s="273"/>
      <c r="C40" s="3" t="s">
        <v>8</v>
      </c>
      <c r="D40" s="3" t="s">
        <v>123</v>
      </c>
      <c r="E40" s="19" t="e">
        <f>VLOOKUP($D40,Résultats!$B$2:$AX$476,E$5,FALSE)</f>
        <v>#N/A</v>
      </c>
      <c r="F40" s="19" t="e">
        <f>VLOOKUP($D40,Résultats!$B$2:$AX$476,F$5,FALSE)</f>
        <v>#N/A</v>
      </c>
      <c r="G40" s="28" t="e">
        <f>VLOOKUP($D40,Résultats!$B$2:$AX$476,G$5,FALSE)</f>
        <v>#N/A</v>
      </c>
      <c r="H40" s="19" t="e">
        <f>VLOOKUP($D40,Résultats!$B$2:$AX$476,H$5,FALSE)</f>
        <v>#N/A</v>
      </c>
      <c r="I40" s="111" t="e">
        <f>VLOOKUP($D40,Résultats!$B$2:$AX$476,I$5,FALSE)</f>
        <v>#N/A</v>
      </c>
      <c r="J40" s="28" t="e">
        <f>VLOOKUP($D40,Résultats!$B$2:$AX$476,J$5,FALSE)</f>
        <v>#N/A</v>
      </c>
      <c r="K40" s="19" t="e">
        <f>VLOOKUP($D40,Résultats!$B$2:$AX$476,K$5,FALSE)</f>
        <v>#N/A</v>
      </c>
      <c r="L40" s="19" t="e">
        <f>VLOOKUP($D40,Résultats!$B$2:$AX$476,L$5,FALSE)</f>
        <v>#N/A</v>
      </c>
      <c r="M40" s="19" t="e">
        <f>VLOOKUP($D40,Résultats!$B$2:$AX$476,M$5,FALSE)</f>
        <v>#N/A</v>
      </c>
      <c r="N40" s="111" t="e">
        <f>VLOOKUP($D40,Résultats!$B$2:$AX$476,N$5,FALSE)</f>
        <v>#N/A</v>
      </c>
      <c r="O40" s="28" t="e">
        <f>VLOOKUP($D40,Résultats!$B$2:$AX$476,O$5,FALSE)</f>
        <v>#N/A</v>
      </c>
      <c r="P40" s="19" t="e">
        <f>VLOOKUP($D40,Résultats!$B$2:$AX$476,P$5,FALSE)</f>
        <v>#N/A</v>
      </c>
      <c r="Q40" s="19" t="e">
        <f>VLOOKUP($D40,Résultats!$B$2:$AX$476,Q$5,FALSE)</f>
        <v>#N/A</v>
      </c>
      <c r="R40" s="19" t="e">
        <f>VLOOKUP($D40,Résultats!$B$2:$AX$476,R$5,FALSE)</f>
        <v>#N/A</v>
      </c>
      <c r="S40" s="111" t="e">
        <f>VLOOKUP($D40,Résultats!$B$2:$AX$476,S$5,FALSE)</f>
        <v>#N/A</v>
      </c>
      <c r="T40" s="120" t="e">
        <f>VLOOKUP($D40,Résultats!$B$2:$AX$476,T$5,FALSE)</f>
        <v>#N/A</v>
      </c>
      <c r="U40" s="120" t="e">
        <f>VLOOKUP($D40,Résultats!$B$2:$AX$476,U$5,FALSE)</f>
        <v>#N/A</v>
      </c>
      <c r="V40" s="120" t="e">
        <f>VLOOKUP($D40,Résultats!$B$2:$AX$476,V$5,FALSE)</f>
        <v>#N/A</v>
      </c>
      <c r="W40" s="120" t="e">
        <f>VLOOKUP($D40,Résultats!$B$2:$AX$476,W$5,FALSE)</f>
        <v>#N/A</v>
      </c>
      <c r="X40" s="3"/>
    </row>
    <row r="41" spans="1:39" x14ac:dyDescent="0.25">
      <c r="A41" s="3"/>
      <c r="B41" s="273"/>
      <c r="C41" s="3" t="s">
        <v>9</v>
      </c>
      <c r="D41" s="3" t="s">
        <v>124</v>
      </c>
      <c r="E41" s="19" t="e">
        <f>VLOOKUP($D41,Résultats!$B$2:$AX$476,E$5,FALSE)</f>
        <v>#N/A</v>
      </c>
      <c r="F41" s="19" t="e">
        <f>VLOOKUP($D41,Résultats!$B$2:$AX$476,F$5,FALSE)</f>
        <v>#N/A</v>
      </c>
      <c r="G41" s="28" t="e">
        <f>VLOOKUP($D41,Résultats!$B$2:$AX$476,G$5,FALSE)</f>
        <v>#N/A</v>
      </c>
      <c r="H41" s="19" t="e">
        <f>VLOOKUP($D41,Résultats!$B$2:$AX$476,H$5,FALSE)</f>
        <v>#N/A</v>
      </c>
      <c r="I41" s="111" t="e">
        <f>VLOOKUP($D41,Résultats!$B$2:$AX$476,I$5,FALSE)</f>
        <v>#N/A</v>
      </c>
      <c r="J41" s="28" t="e">
        <f>VLOOKUP($D41,Résultats!$B$2:$AX$476,J$5,FALSE)</f>
        <v>#N/A</v>
      </c>
      <c r="K41" s="19" t="e">
        <f>VLOOKUP($D41,Résultats!$B$2:$AX$476,K$5,FALSE)</f>
        <v>#N/A</v>
      </c>
      <c r="L41" s="19" t="e">
        <f>VLOOKUP($D41,Résultats!$B$2:$AX$476,L$5,FALSE)</f>
        <v>#N/A</v>
      </c>
      <c r="M41" s="19" t="e">
        <f>VLOOKUP($D41,Résultats!$B$2:$AX$476,M$5,FALSE)</f>
        <v>#N/A</v>
      </c>
      <c r="N41" s="111" t="e">
        <f>VLOOKUP($D41,Résultats!$B$2:$AX$476,N$5,FALSE)</f>
        <v>#N/A</v>
      </c>
      <c r="O41" s="28" t="e">
        <f>VLOOKUP($D41,Résultats!$B$2:$AX$476,O$5,FALSE)</f>
        <v>#N/A</v>
      </c>
      <c r="P41" s="19" t="e">
        <f>VLOOKUP($D41,Résultats!$B$2:$AX$476,P$5,FALSE)</f>
        <v>#N/A</v>
      </c>
      <c r="Q41" s="19" t="e">
        <f>VLOOKUP($D41,Résultats!$B$2:$AX$476,Q$5,FALSE)</f>
        <v>#N/A</v>
      </c>
      <c r="R41" s="19" t="e">
        <f>VLOOKUP($D41,Résultats!$B$2:$AX$476,R$5,FALSE)</f>
        <v>#N/A</v>
      </c>
      <c r="S41" s="111" t="e">
        <f>VLOOKUP($D41,Résultats!$B$2:$AX$476,S$5,FALSE)</f>
        <v>#N/A</v>
      </c>
      <c r="T41" s="120" t="e">
        <f>VLOOKUP($D41,Résultats!$B$2:$AX$476,T$5,FALSE)</f>
        <v>#N/A</v>
      </c>
      <c r="U41" s="120" t="e">
        <f>VLOOKUP($D41,Résultats!$B$2:$AX$476,U$5,FALSE)</f>
        <v>#N/A</v>
      </c>
      <c r="V41" s="120" t="e">
        <f>VLOOKUP($D41,Résultats!$B$2:$AX$476,V$5,FALSE)</f>
        <v>#N/A</v>
      </c>
      <c r="W41" s="120" t="e">
        <f>VLOOKUP($D41,Résultats!$B$2:$AX$476,W$5,FALSE)</f>
        <v>#N/A</v>
      </c>
      <c r="X41" s="3"/>
    </row>
    <row r="42" spans="1:39" x14ac:dyDescent="0.25">
      <c r="A42" s="3"/>
      <c r="B42" s="273"/>
      <c r="C42" s="3" t="s">
        <v>10</v>
      </c>
      <c r="D42" s="3" t="s">
        <v>125</v>
      </c>
      <c r="E42" s="19" t="e">
        <f>VLOOKUP($D42,Résultats!$B$2:$AX$476,E$5,FALSE)</f>
        <v>#N/A</v>
      </c>
      <c r="F42" s="19" t="e">
        <f>VLOOKUP($D42,Résultats!$B$2:$AX$476,F$5,FALSE)</f>
        <v>#N/A</v>
      </c>
      <c r="G42" s="28" t="e">
        <f>VLOOKUP($D42,Résultats!$B$2:$AX$476,G$5,FALSE)</f>
        <v>#N/A</v>
      </c>
      <c r="H42" s="19" t="e">
        <f>VLOOKUP($D42,Résultats!$B$2:$AX$476,H$5,FALSE)</f>
        <v>#N/A</v>
      </c>
      <c r="I42" s="111" t="e">
        <f>VLOOKUP($D42,Résultats!$B$2:$AX$476,I$5,FALSE)</f>
        <v>#N/A</v>
      </c>
      <c r="J42" s="28" t="e">
        <f>VLOOKUP($D42,Résultats!$B$2:$AX$476,J$5,FALSE)</f>
        <v>#N/A</v>
      </c>
      <c r="K42" s="19" t="e">
        <f>VLOOKUP($D42,Résultats!$B$2:$AX$476,K$5,FALSE)</f>
        <v>#N/A</v>
      </c>
      <c r="L42" s="19" t="e">
        <f>VLOOKUP($D42,Résultats!$B$2:$AX$476,L$5,FALSE)</f>
        <v>#N/A</v>
      </c>
      <c r="M42" s="19" t="e">
        <f>VLOOKUP($D42,Résultats!$B$2:$AX$476,M$5,FALSE)</f>
        <v>#N/A</v>
      </c>
      <c r="N42" s="111" t="e">
        <f>VLOOKUP($D42,Résultats!$B$2:$AX$476,N$5,FALSE)</f>
        <v>#N/A</v>
      </c>
      <c r="O42" s="28" t="e">
        <f>VLOOKUP($D42,Résultats!$B$2:$AX$476,O$5,FALSE)</f>
        <v>#N/A</v>
      </c>
      <c r="P42" s="19" t="e">
        <f>VLOOKUP($D42,Résultats!$B$2:$AX$476,P$5,FALSE)</f>
        <v>#N/A</v>
      </c>
      <c r="Q42" s="19" t="e">
        <f>VLOOKUP($D42,Résultats!$B$2:$AX$476,Q$5,FALSE)</f>
        <v>#N/A</v>
      </c>
      <c r="R42" s="19" t="e">
        <f>VLOOKUP($D42,Résultats!$B$2:$AX$476,R$5,FALSE)</f>
        <v>#N/A</v>
      </c>
      <c r="S42" s="111" t="e">
        <f>VLOOKUP($D42,Résultats!$B$2:$AX$476,S$5,FALSE)</f>
        <v>#N/A</v>
      </c>
      <c r="T42" s="120" t="e">
        <f>VLOOKUP($D42,Résultats!$B$2:$AX$476,T$5,FALSE)</f>
        <v>#N/A</v>
      </c>
      <c r="U42" s="120" t="e">
        <f>VLOOKUP($D42,Résultats!$B$2:$AX$476,U$5,FALSE)</f>
        <v>#N/A</v>
      </c>
      <c r="V42" s="120" t="e">
        <f>VLOOKUP($D42,Résultats!$B$2:$AX$476,V$5,FALSE)</f>
        <v>#N/A</v>
      </c>
      <c r="W42" s="120" t="e">
        <f>VLOOKUP($D42,Résultats!$B$2:$AX$476,W$5,FALSE)</f>
        <v>#N/A</v>
      </c>
      <c r="X42" s="3"/>
    </row>
    <row r="43" spans="1:39" x14ac:dyDescent="0.25">
      <c r="A43" s="3"/>
      <c r="B43" s="273"/>
      <c r="C43" s="3" t="s">
        <v>11</v>
      </c>
      <c r="D43" s="3" t="s">
        <v>126</v>
      </c>
      <c r="E43" s="19" t="e">
        <f>VLOOKUP($D43,Résultats!$B$2:$AX$476,E$5,FALSE)</f>
        <v>#N/A</v>
      </c>
      <c r="F43" s="19" t="e">
        <f>VLOOKUP($D43,Résultats!$B$2:$AX$476,F$5,FALSE)</f>
        <v>#N/A</v>
      </c>
      <c r="G43" s="28" t="e">
        <f>VLOOKUP($D43,Résultats!$B$2:$AX$476,G$5,FALSE)</f>
        <v>#N/A</v>
      </c>
      <c r="H43" s="19" t="e">
        <f>VLOOKUP($D43,Résultats!$B$2:$AX$476,H$5,FALSE)</f>
        <v>#N/A</v>
      </c>
      <c r="I43" s="111" t="e">
        <f>VLOOKUP($D43,Résultats!$B$2:$AX$476,I$5,FALSE)</f>
        <v>#N/A</v>
      </c>
      <c r="J43" s="28" t="e">
        <f>VLOOKUP($D43,Résultats!$B$2:$AX$476,J$5,FALSE)</f>
        <v>#N/A</v>
      </c>
      <c r="K43" s="19" t="e">
        <f>VLOOKUP($D43,Résultats!$B$2:$AX$476,K$5,FALSE)</f>
        <v>#N/A</v>
      </c>
      <c r="L43" s="19" t="e">
        <f>VLOOKUP($D43,Résultats!$B$2:$AX$476,L$5,FALSE)</f>
        <v>#N/A</v>
      </c>
      <c r="M43" s="19" t="e">
        <f>VLOOKUP($D43,Résultats!$B$2:$AX$476,M$5,FALSE)</f>
        <v>#N/A</v>
      </c>
      <c r="N43" s="111" t="e">
        <f>VLOOKUP($D43,Résultats!$B$2:$AX$476,N$5,FALSE)</f>
        <v>#N/A</v>
      </c>
      <c r="O43" s="28" t="e">
        <f>VLOOKUP($D43,Résultats!$B$2:$AX$476,O$5,FALSE)</f>
        <v>#N/A</v>
      </c>
      <c r="P43" s="19" t="e">
        <f>VLOOKUP($D43,Résultats!$B$2:$AX$476,P$5,FALSE)</f>
        <v>#N/A</v>
      </c>
      <c r="Q43" s="19" t="e">
        <f>VLOOKUP($D43,Résultats!$B$2:$AX$476,Q$5,FALSE)</f>
        <v>#N/A</v>
      </c>
      <c r="R43" s="19" t="e">
        <f>VLOOKUP($D43,Résultats!$B$2:$AX$476,R$5,FALSE)</f>
        <v>#N/A</v>
      </c>
      <c r="S43" s="111" t="e">
        <f>VLOOKUP($D43,Résultats!$B$2:$AX$476,S$5,FALSE)</f>
        <v>#N/A</v>
      </c>
      <c r="T43" s="120" t="e">
        <f>VLOOKUP($D43,Résultats!$B$2:$AX$476,T$5,FALSE)</f>
        <v>#N/A</v>
      </c>
      <c r="U43" s="120" t="e">
        <f>VLOOKUP($D43,Résultats!$B$2:$AX$476,U$5,FALSE)</f>
        <v>#N/A</v>
      </c>
      <c r="V43" s="120" t="e">
        <f>VLOOKUP($D43,Résultats!$B$2:$AX$476,V$5,FALSE)</f>
        <v>#N/A</v>
      </c>
      <c r="W43" s="120" t="e">
        <f>VLOOKUP($D43,Résultats!$B$2:$AX$476,W$5,FALSE)</f>
        <v>#N/A</v>
      </c>
      <c r="X43" s="3"/>
    </row>
    <row r="44" spans="1:39" x14ac:dyDescent="0.25">
      <c r="A44" s="3"/>
      <c r="B44" s="274"/>
      <c r="C44" s="7" t="s">
        <v>12</v>
      </c>
      <c r="D44" s="3" t="s">
        <v>127</v>
      </c>
      <c r="E44" s="20" t="e">
        <f>VLOOKUP($D44,Résultats!$B$2:$AX$476,E$5,FALSE)</f>
        <v>#N/A</v>
      </c>
      <c r="F44" s="20" t="e">
        <f>VLOOKUP($D44,Résultats!$B$2:$AX$476,F$5,FALSE)</f>
        <v>#N/A</v>
      </c>
      <c r="G44" s="113" t="e">
        <f>VLOOKUP($D44,Résultats!$B$2:$AX$476,G$5,FALSE)</f>
        <v>#N/A</v>
      </c>
      <c r="H44" s="20" t="e">
        <f>VLOOKUP($D44,Résultats!$B$2:$AX$476,H$5,FALSE)</f>
        <v>#N/A</v>
      </c>
      <c r="I44" s="114" t="e">
        <f>VLOOKUP($D44,Résultats!$B$2:$AX$476,I$5,FALSE)</f>
        <v>#N/A</v>
      </c>
      <c r="J44" s="113" t="e">
        <f>VLOOKUP($D44,Résultats!$B$2:$AX$476,J$5,FALSE)</f>
        <v>#N/A</v>
      </c>
      <c r="K44" s="20" t="e">
        <f>VLOOKUP($D44,Résultats!$B$2:$AX$476,K$5,FALSE)</f>
        <v>#N/A</v>
      </c>
      <c r="L44" s="20" t="e">
        <f>VLOOKUP($D44,Résultats!$B$2:$AX$476,L$5,FALSE)</f>
        <v>#N/A</v>
      </c>
      <c r="M44" s="20" t="e">
        <f>VLOOKUP($D44,Résultats!$B$2:$AX$476,M$5,FALSE)</f>
        <v>#N/A</v>
      </c>
      <c r="N44" s="114" t="e">
        <f>VLOOKUP($D44,Résultats!$B$2:$AX$476,N$5,FALSE)</f>
        <v>#N/A</v>
      </c>
      <c r="O44" s="113" t="e">
        <f>VLOOKUP($D44,Résultats!$B$2:$AX$476,O$5,FALSE)</f>
        <v>#N/A</v>
      </c>
      <c r="P44" s="20" t="e">
        <f>VLOOKUP($D44,Résultats!$B$2:$AX$476,P$5,FALSE)</f>
        <v>#N/A</v>
      </c>
      <c r="Q44" s="20" t="e">
        <f>VLOOKUP($D44,Résultats!$B$2:$AX$476,Q$5,FALSE)</f>
        <v>#N/A</v>
      </c>
      <c r="R44" s="20" t="e">
        <f>VLOOKUP($D44,Résultats!$B$2:$AX$476,R$5,FALSE)</f>
        <v>#N/A</v>
      </c>
      <c r="S44" s="114" t="e">
        <f>VLOOKUP($D44,Résultats!$B$2:$AX$476,S$5,FALSE)</f>
        <v>#N/A</v>
      </c>
      <c r="T44" s="122" t="e">
        <f>VLOOKUP($D44,Résultats!$B$2:$AX$476,T$5,FALSE)</f>
        <v>#N/A</v>
      </c>
      <c r="U44" s="122" t="e">
        <f>VLOOKUP($D44,Résultats!$B$2:$AX$476,U$5,FALSE)</f>
        <v>#N/A</v>
      </c>
      <c r="V44" s="122" t="e">
        <f>VLOOKUP($D44,Résultats!$B$2:$AX$476,V$5,FALSE)</f>
        <v>#N/A</v>
      </c>
      <c r="W44" s="122" t="e">
        <f>VLOOKUP($D44,Résultats!$B$2:$AX$476,W$5,FALSE)</f>
        <v>#N/A</v>
      </c>
      <c r="X44" s="3"/>
    </row>
    <row r="45" spans="1:39" x14ac:dyDescent="0.25">
      <c r="A45" s="3"/>
      <c r="B45" s="272" t="s">
        <v>163</v>
      </c>
      <c r="C45" s="5" t="s">
        <v>1</v>
      </c>
      <c r="D45" s="2" t="s">
        <v>115</v>
      </c>
      <c r="E45" s="6" t="e">
        <f>SUM(E46:E51)</f>
        <v>#N/A</v>
      </c>
      <c r="F45" s="6" t="e">
        <f>SUM(F46:F51)</f>
        <v>#N/A</v>
      </c>
      <c r="G45" s="109" t="e">
        <f t="shared" ref="G45:R45" si="11">SUM(G46:G51)</f>
        <v>#N/A</v>
      </c>
      <c r="H45" s="6" t="e">
        <f t="shared" si="11"/>
        <v>#N/A</v>
      </c>
      <c r="I45" s="110" t="e">
        <f t="shared" si="11"/>
        <v>#N/A</v>
      </c>
      <c r="J45" s="109" t="e">
        <f t="shared" si="11"/>
        <v>#N/A</v>
      </c>
      <c r="K45" s="6" t="e">
        <f t="shared" si="11"/>
        <v>#N/A</v>
      </c>
      <c r="L45" s="6" t="e">
        <f t="shared" si="11"/>
        <v>#N/A</v>
      </c>
      <c r="M45" s="6" t="e">
        <f t="shared" si="11"/>
        <v>#N/A</v>
      </c>
      <c r="N45" s="110" t="e">
        <f t="shared" si="11"/>
        <v>#N/A</v>
      </c>
      <c r="O45" s="109" t="e">
        <f t="shared" si="11"/>
        <v>#N/A</v>
      </c>
      <c r="P45" s="6" t="e">
        <f t="shared" si="11"/>
        <v>#N/A</v>
      </c>
      <c r="Q45" s="6" t="e">
        <f t="shared" si="11"/>
        <v>#N/A</v>
      </c>
      <c r="R45" s="6" t="e">
        <f t="shared" si="11"/>
        <v>#N/A</v>
      </c>
      <c r="S45" s="110" t="e">
        <f>SUM(S46:S51)</f>
        <v>#N/A</v>
      </c>
      <c r="T45" s="119" t="e">
        <f>SUM(T46:T51)</f>
        <v>#N/A</v>
      </c>
      <c r="U45" s="119" t="e">
        <f>SUM(U46:U51)</f>
        <v>#N/A</v>
      </c>
      <c r="V45" s="119" t="e">
        <f>SUM(V46:V51)</f>
        <v>#N/A</v>
      </c>
      <c r="W45" s="119" t="e">
        <f>SUM(W46:W51)</f>
        <v>#N/A</v>
      </c>
      <c r="X45" s="3"/>
    </row>
    <row r="46" spans="1:39" x14ac:dyDescent="0.25">
      <c r="A46" s="3"/>
      <c r="B46" s="273"/>
      <c r="C46" s="3" t="s">
        <v>13</v>
      </c>
      <c r="D46" s="3" t="s">
        <v>130</v>
      </c>
      <c r="E46" s="19" t="e">
        <f>VLOOKUP($D46,Résultats!$B$2:$AX$476,E$5,FALSE)</f>
        <v>#N/A</v>
      </c>
      <c r="F46" s="19" t="e">
        <f>VLOOKUP($D46,Résultats!$B$2:$AX$476,F$5,FALSE)</f>
        <v>#N/A</v>
      </c>
      <c r="G46" s="28" t="e">
        <f>VLOOKUP($D46,Résultats!$B$2:$AX$476,G$5,FALSE)</f>
        <v>#N/A</v>
      </c>
      <c r="H46" s="19" t="e">
        <f>VLOOKUP($D46,Résultats!$B$2:$AX$476,H$5,FALSE)</f>
        <v>#N/A</v>
      </c>
      <c r="I46" s="111" t="e">
        <f>VLOOKUP($D46,Résultats!$B$2:$AX$476,I$5,FALSE)</f>
        <v>#N/A</v>
      </c>
      <c r="J46" s="28" t="e">
        <f>VLOOKUP($D46,Résultats!$B$2:$AX$476,J$5,FALSE)</f>
        <v>#N/A</v>
      </c>
      <c r="K46" s="19" t="e">
        <f>VLOOKUP($D46,Résultats!$B$2:$AX$476,K$5,FALSE)</f>
        <v>#N/A</v>
      </c>
      <c r="L46" s="19" t="e">
        <f>VLOOKUP($D46,Résultats!$B$2:$AX$476,L$5,FALSE)</f>
        <v>#N/A</v>
      </c>
      <c r="M46" s="19" t="e">
        <f>VLOOKUP($D46,Résultats!$B$2:$AX$476,M$5,FALSE)</f>
        <v>#N/A</v>
      </c>
      <c r="N46" s="111" t="e">
        <f>VLOOKUP($D46,Résultats!$B$2:$AX$476,N$5,FALSE)</f>
        <v>#N/A</v>
      </c>
      <c r="O46" s="28" t="e">
        <f>VLOOKUP($D46,Résultats!$B$2:$AX$476,O$5,FALSE)</f>
        <v>#N/A</v>
      </c>
      <c r="P46" s="19" t="e">
        <f>VLOOKUP($D46,Résultats!$B$2:$AX$476,P$5,FALSE)</f>
        <v>#N/A</v>
      </c>
      <c r="Q46" s="19" t="e">
        <f>VLOOKUP($D46,Résultats!$B$2:$AX$476,Q$5,FALSE)</f>
        <v>#N/A</v>
      </c>
      <c r="R46" s="19" t="e">
        <f>VLOOKUP($D46,Résultats!$B$2:$AX$476,R$5,FALSE)</f>
        <v>#N/A</v>
      </c>
      <c r="S46" s="111" t="e">
        <f>VLOOKUP($D46,Résultats!$B$2:$AX$476,S$5,FALSE)</f>
        <v>#N/A</v>
      </c>
      <c r="T46" s="120" t="e">
        <f>VLOOKUP($D46,Résultats!$B$2:$AX$476,T$5,FALSE)</f>
        <v>#N/A</v>
      </c>
      <c r="U46" s="120" t="e">
        <f>VLOOKUP($D46,Résultats!$B$2:$AX$476,U$5,FALSE)</f>
        <v>#N/A</v>
      </c>
      <c r="V46" s="120" t="e">
        <f>VLOOKUP($D46,Résultats!$B$2:$AX$476,V$5,FALSE)</f>
        <v>#N/A</v>
      </c>
      <c r="W46" s="120" t="e">
        <f>VLOOKUP($D46,Résultats!$B$2:$AX$476,W$5,FALSE)</f>
        <v>#N/A</v>
      </c>
      <c r="X46" s="3"/>
    </row>
    <row r="47" spans="1:39" x14ac:dyDescent="0.25">
      <c r="A47" s="3"/>
      <c r="B47" s="273"/>
      <c r="C47" s="3" t="s">
        <v>14</v>
      </c>
      <c r="D47" s="3" t="s">
        <v>131</v>
      </c>
      <c r="E47" s="19" t="e">
        <f>VLOOKUP($D47,Résultats!$B$2:$AX$476,E$5,FALSE)</f>
        <v>#N/A</v>
      </c>
      <c r="F47" s="19" t="e">
        <f>VLOOKUP($D47,Résultats!$B$2:$AX$476,F$5,FALSE)</f>
        <v>#N/A</v>
      </c>
      <c r="G47" s="28" t="e">
        <f>VLOOKUP($D47,Résultats!$B$2:$AX$476,G$5,FALSE)</f>
        <v>#N/A</v>
      </c>
      <c r="H47" s="19" t="e">
        <f>VLOOKUP($D47,Résultats!$B$2:$AX$476,H$5,FALSE)</f>
        <v>#N/A</v>
      </c>
      <c r="I47" s="111" t="e">
        <f>VLOOKUP($D47,Résultats!$B$2:$AX$476,I$5,FALSE)</f>
        <v>#N/A</v>
      </c>
      <c r="J47" s="28" t="e">
        <f>VLOOKUP($D47,Résultats!$B$2:$AX$476,J$5,FALSE)</f>
        <v>#N/A</v>
      </c>
      <c r="K47" s="19" t="e">
        <f>VLOOKUP($D47,Résultats!$B$2:$AX$476,K$5,FALSE)</f>
        <v>#N/A</v>
      </c>
      <c r="L47" s="19" t="e">
        <f>VLOOKUP($D47,Résultats!$B$2:$AX$476,L$5,FALSE)</f>
        <v>#N/A</v>
      </c>
      <c r="M47" s="19" t="e">
        <f>VLOOKUP($D47,Résultats!$B$2:$AX$476,M$5,FALSE)</f>
        <v>#N/A</v>
      </c>
      <c r="N47" s="111" t="e">
        <f>VLOOKUP($D47,Résultats!$B$2:$AX$476,N$5,FALSE)</f>
        <v>#N/A</v>
      </c>
      <c r="O47" s="28" t="e">
        <f>VLOOKUP($D47,Résultats!$B$2:$AX$476,O$5,FALSE)</f>
        <v>#N/A</v>
      </c>
      <c r="P47" s="19" t="e">
        <f>VLOOKUP($D47,Résultats!$B$2:$AX$476,P$5,FALSE)</f>
        <v>#N/A</v>
      </c>
      <c r="Q47" s="19" t="e">
        <f>VLOOKUP($D47,Résultats!$B$2:$AX$476,Q$5,FALSE)</f>
        <v>#N/A</v>
      </c>
      <c r="R47" s="19" t="e">
        <f>VLOOKUP($D47,Résultats!$B$2:$AX$476,R$5,FALSE)</f>
        <v>#N/A</v>
      </c>
      <c r="S47" s="111" t="e">
        <f>VLOOKUP($D47,Résultats!$B$2:$AX$476,S$5,FALSE)</f>
        <v>#N/A</v>
      </c>
      <c r="T47" s="120" t="e">
        <f>VLOOKUP($D47,Résultats!$B$2:$AX$476,T$5,FALSE)</f>
        <v>#N/A</v>
      </c>
      <c r="U47" s="120" t="e">
        <f>VLOOKUP($D47,Résultats!$B$2:$AX$476,U$5,FALSE)</f>
        <v>#N/A</v>
      </c>
      <c r="V47" s="120" t="e">
        <f>VLOOKUP($D47,Résultats!$B$2:$AX$476,V$5,FALSE)</f>
        <v>#N/A</v>
      </c>
      <c r="W47" s="120" t="e">
        <f>VLOOKUP($D47,Résultats!$B$2:$AX$476,W$5,FALSE)</f>
        <v>#N/A</v>
      </c>
      <c r="X47" s="3"/>
    </row>
    <row r="48" spans="1:39" x14ac:dyDescent="0.25">
      <c r="A48" s="3"/>
      <c r="B48" s="273"/>
      <c r="C48" s="3" t="s">
        <v>15</v>
      </c>
      <c r="D48" s="3" t="s">
        <v>132</v>
      </c>
      <c r="E48" s="19" t="e">
        <f>VLOOKUP($D48,Résultats!$B$2:$AX$476,E$5,FALSE)</f>
        <v>#N/A</v>
      </c>
      <c r="F48" s="19" t="e">
        <f>VLOOKUP($D48,Résultats!$B$2:$AX$476,F$5,FALSE)</f>
        <v>#N/A</v>
      </c>
      <c r="G48" s="28" t="e">
        <f>VLOOKUP($D48,Résultats!$B$2:$AX$476,G$5,FALSE)</f>
        <v>#N/A</v>
      </c>
      <c r="H48" s="19" t="e">
        <f>VLOOKUP($D48,Résultats!$B$2:$AX$476,H$5,FALSE)</f>
        <v>#N/A</v>
      </c>
      <c r="I48" s="111" t="e">
        <f>VLOOKUP($D48,Résultats!$B$2:$AX$476,I$5,FALSE)</f>
        <v>#N/A</v>
      </c>
      <c r="J48" s="28" t="e">
        <f>VLOOKUP($D48,Résultats!$B$2:$AX$476,J$5,FALSE)</f>
        <v>#N/A</v>
      </c>
      <c r="K48" s="19" t="e">
        <f>VLOOKUP($D48,Résultats!$B$2:$AX$476,K$5,FALSE)</f>
        <v>#N/A</v>
      </c>
      <c r="L48" s="19" t="e">
        <f>VLOOKUP($D48,Résultats!$B$2:$AX$476,L$5,FALSE)</f>
        <v>#N/A</v>
      </c>
      <c r="M48" s="19" t="e">
        <f>VLOOKUP($D48,Résultats!$B$2:$AX$476,M$5,FALSE)</f>
        <v>#N/A</v>
      </c>
      <c r="N48" s="111" t="e">
        <f>VLOOKUP($D48,Résultats!$B$2:$AX$476,N$5,FALSE)</f>
        <v>#N/A</v>
      </c>
      <c r="O48" s="28" t="e">
        <f>VLOOKUP($D48,Résultats!$B$2:$AX$476,O$5,FALSE)</f>
        <v>#N/A</v>
      </c>
      <c r="P48" s="19" t="e">
        <f>VLOOKUP($D48,Résultats!$B$2:$AX$476,P$5,FALSE)</f>
        <v>#N/A</v>
      </c>
      <c r="Q48" s="19" t="e">
        <f>VLOOKUP($D48,Résultats!$B$2:$AX$476,Q$5,FALSE)</f>
        <v>#N/A</v>
      </c>
      <c r="R48" s="19" t="e">
        <f>VLOOKUP($D48,Résultats!$B$2:$AX$476,R$5,FALSE)</f>
        <v>#N/A</v>
      </c>
      <c r="S48" s="111" t="e">
        <f>VLOOKUP($D48,Résultats!$B$2:$AX$476,S$5,FALSE)</f>
        <v>#N/A</v>
      </c>
      <c r="T48" s="120" t="e">
        <f>VLOOKUP($D48,Résultats!$B$2:$AX$476,T$5,FALSE)</f>
        <v>#N/A</v>
      </c>
      <c r="U48" s="120" t="e">
        <f>VLOOKUP($D48,Résultats!$B$2:$AX$476,U$5,FALSE)</f>
        <v>#N/A</v>
      </c>
      <c r="V48" s="120" t="e">
        <f>VLOOKUP($D48,Résultats!$B$2:$AX$476,V$5,FALSE)</f>
        <v>#N/A</v>
      </c>
      <c r="W48" s="120" t="e">
        <f>VLOOKUP($D48,Résultats!$B$2:$AX$476,W$5,FALSE)</f>
        <v>#N/A</v>
      </c>
      <c r="X48" s="3"/>
    </row>
    <row r="49" spans="1:24" x14ac:dyDescent="0.25">
      <c r="A49" s="3"/>
      <c r="B49" s="273"/>
      <c r="C49" s="3" t="s">
        <v>16</v>
      </c>
      <c r="D49" s="3" t="s">
        <v>133</v>
      </c>
      <c r="E49" s="19" t="e">
        <f>VLOOKUP($D49,Résultats!$B$2:$AX$476,E$5,FALSE)</f>
        <v>#N/A</v>
      </c>
      <c r="F49" s="19" t="e">
        <f>VLOOKUP($D49,Résultats!$B$2:$AX$476,F$5,FALSE)</f>
        <v>#N/A</v>
      </c>
      <c r="G49" s="28" t="e">
        <f>VLOOKUP($D49,Résultats!$B$2:$AX$476,G$5,FALSE)</f>
        <v>#N/A</v>
      </c>
      <c r="H49" s="19" t="e">
        <f>VLOOKUP($D49,Résultats!$B$2:$AX$476,H$5,FALSE)</f>
        <v>#N/A</v>
      </c>
      <c r="I49" s="111" t="e">
        <f>VLOOKUP($D49,Résultats!$B$2:$AX$476,I$5,FALSE)</f>
        <v>#N/A</v>
      </c>
      <c r="J49" s="28" t="e">
        <f>VLOOKUP($D49,Résultats!$B$2:$AX$476,J$5,FALSE)</f>
        <v>#N/A</v>
      </c>
      <c r="K49" s="19" t="e">
        <f>VLOOKUP($D49,Résultats!$B$2:$AX$476,K$5,FALSE)</f>
        <v>#N/A</v>
      </c>
      <c r="L49" s="19" t="e">
        <f>VLOOKUP($D49,Résultats!$B$2:$AX$476,L$5,FALSE)</f>
        <v>#N/A</v>
      </c>
      <c r="M49" s="19" t="e">
        <f>VLOOKUP($D49,Résultats!$B$2:$AX$476,M$5,FALSE)</f>
        <v>#N/A</v>
      </c>
      <c r="N49" s="111" t="e">
        <f>VLOOKUP($D49,Résultats!$B$2:$AX$476,N$5,FALSE)</f>
        <v>#N/A</v>
      </c>
      <c r="O49" s="28" t="e">
        <f>VLOOKUP($D49,Résultats!$B$2:$AX$476,O$5,FALSE)</f>
        <v>#N/A</v>
      </c>
      <c r="P49" s="19" t="e">
        <f>VLOOKUP($D49,Résultats!$B$2:$AX$476,P$5,FALSE)</f>
        <v>#N/A</v>
      </c>
      <c r="Q49" s="19" t="e">
        <f>VLOOKUP($D49,Résultats!$B$2:$AX$476,Q$5,FALSE)</f>
        <v>#N/A</v>
      </c>
      <c r="R49" s="19" t="e">
        <f>VLOOKUP($D49,Résultats!$B$2:$AX$476,R$5,FALSE)</f>
        <v>#N/A</v>
      </c>
      <c r="S49" s="111" t="e">
        <f>VLOOKUP($D49,Résultats!$B$2:$AX$476,S$5,FALSE)</f>
        <v>#N/A</v>
      </c>
      <c r="T49" s="120" t="e">
        <f>VLOOKUP($D49,Résultats!$B$2:$AX$476,T$5,FALSE)</f>
        <v>#N/A</v>
      </c>
      <c r="U49" s="120" t="e">
        <f>VLOOKUP($D49,Résultats!$B$2:$AX$476,U$5,FALSE)</f>
        <v>#N/A</v>
      </c>
      <c r="V49" s="120" t="e">
        <f>VLOOKUP($D49,Résultats!$B$2:$AX$476,V$5,FALSE)</f>
        <v>#N/A</v>
      </c>
      <c r="W49" s="120" t="e">
        <f>VLOOKUP($D49,Résultats!$B$2:$AX$476,W$5,FALSE)</f>
        <v>#N/A</v>
      </c>
      <c r="X49" s="3"/>
    </row>
    <row r="50" spans="1:24" x14ac:dyDescent="0.25">
      <c r="A50" s="3"/>
      <c r="B50" s="273"/>
      <c r="C50" s="3" t="s">
        <v>17</v>
      </c>
      <c r="D50" s="3" t="s">
        <v>134</v>
      </c>
      <c r="E50" s="19" t="e">
        <f>VLOOKUP($D50,Résultats!$B$2:$AX$476,E$5,FALSE)</f>
        <v>#N/A</v>
      </c>
      <c r="F50" s="19" t="e">
        <f>VLOOKUP($D50,Résultats!$B$2:$AX$476,F$5,FALSE)</f>
        <v>#N/A</v>
      </c>
      <c r="G50" s="28" t="e">
        <f>VLOOKUP($D50,Résultats!$B$2:$AX$476,G$5,FALSE)</f>
        <v>#N/A</v>
      </c>
      <c r="H50" s="19" t="e">
        <f>VLOOKUP($D50,Résultats!$B$2:$AX$476,H$5,FALSE)</f>
        <v>#N/A</v>
      </c>
      <c r="I50" s="111" t="e">
        <f>VLOOKUP($D50,Résultats!$B$2:$AX$476,I$5,FALSE)</f>
        <v>#N/A</v>
      </c>
      <c r="J50" s="28" t="e">
        <f>VLOOKUP($D50,Résultats!$B$2:$AX$476,J$5,FALSE)</f>
        <v>#N/A</v>
      </c>
      <c r="K50" s="19" t="e">
        <f>VLOOKUP($D50,Résultats!$B$2:$AX$476,K$5,FALSE)</f>
        <v>#N/A</v>
      </c>
      <c r="L50" s="19" t="e">
        <f>VLOOKUP($D50,Résultats!$B$2:$AX$476,L$5,FALSE)</f>
        <v>#N/A</v>
      </c>
      <c r="M50" s="19" t="e">
        <f>VLOOKUP($D50,Résultats!$B$2:$AX$476,M$5,FALSE)</f>
        <v>#N/A</v>
      </c>
      <c r="N50" s="111" t="e">
        <f>VLOOKUP($D50,Résultats!$B$2:$AX$476,N$5,FALSE)</f>
        <v>#N/A</v>
      </c>
      <c r="O50" s="28" t="e">
        <f>VLOOKUP($D50,Résultats!$B$2:$AX$476,O$5,FALSE)</f>
        <v>#N/A</v>
      </c>
      <c r="P50" s="19" t="e">
        <f>VLOOKUP($D50,Résultats!$B$2:$AX$476,P$5,FALSE)</f>
        <v>#N/A</v>
      </c>
      <c r="Q50" s="19" t="e">
        <f>VLOOKUP($D50,Résultats!$B$2:$AX$476,Q$5,FALSE)</f>
        <v>#N/A</v>
      </c>
      <c r="R50" s="19" t="e">
        <f>VLOOKUP($D50,Résultats!$B$2:$AX$476,R$5,FALSE)</f>
        <v>#N/A</v>
      </c>
      <c r="S50" s="111" t="e">
        <f>VLOOKUP($D50,Résultats!$B$2:$AX$476,S$5,FALSE)</f>
        <v>#N/A</v>
      </c>
      <c r="T50" s="120" t="e">
        <f>VLOOKUP($D50,Résultats!$B$2:$AX$476,T$5,FALSE)</f>
        <v>#N/A</v>
      </c>
      <c r="U50" s="120" t="e">
        <f>VLOOKUP($D50,Résultats!$B$2:$AX$476,U$5,FALSE)</f>
        <v>#N/A</v>
      </c>
      <c r="V50" s="120" t="e">
        <f>VLOOKUP($D50,Résultats!$B$2:$AX$476,V$5,FALSE)</f>
        <v>#N/A</v>
      </c>
      <c r="W50" s="120" t="e">
        <f>VLOOKUP($D50,Résultats!$B$2:$AX$476,W$5,FALSE)</f>
        <v>#N/A</v>
      </c>
      <c r="X50" s="3"/>
    </row>
    <row r="51" spans="1:24" x14ac:dyDescent="0.25">
      <c r="A51" s="3"/>
      <c r="B51" s="274"/>
      <c r="C51" s="7" t="s">
        <v>12</v>
      </c>
      <c r="D51" s="3" t="s">
        <v>135</v>
      </c>
      <c r="E51" s="20" t="e">
        <f>VLOOKUP($D51,Résultats!$B$2:$AX$476,E$5,FALSE)</f>
        <v>#N/A</v>
      </c>
      <c r="F51" s="20" t="e">
        <f>VLOOKUP($D51,Résultats!$B$2:$AX$476,F$5,FALSE)</f>
        <v>#N/A</v>
      </c>
      <c r="G51" s="113" t="e">
        <f>VLOOKUP($D51,Résultats!$B$2:$AX$476,G$5,FALSE)</f>
        <v>#N/A</v>
      </c>
      <c r="H51" s="20" t="e">
        <f>VLOOKUP($D51,Résultats!$B$2:$AX$476,H$5,FALSE)</f>
        <v>#N/A</v>
      </c>
      <c r="I51" s="114" t="e">
        <f>VLOOKUP($D51,Résultats!$B$2:$AX$476,I$5,FALSE)</f>
        <v>#N/A</v>
      </c>
      <c r="J51" s="113" t="e">
        <f>VLOOKUP($D51,Résultats!$B$2:$AX$476,J$5,FALSE)</f>
        <v>#N/A</v>
      </c>
      <c r="K51" s="20" t="e">
        <f>VLOOKUP($D51,Résultats!$B$2:$AX$476,K$5,FALSE)</f>
        <v>#N/A</v>
      </c>
      <c r="L51" s="20" t="e">
        <f>VLOOKUP($D51,Résultats!$B$2:$AX$476,L$5,FALSE)</f>
        <v>#N/A</v>
      </c>
      <c r="M51" s="20" t="e">
        <f>VLOOKUP($D51,Résultats!$B$2:$AX$476,M$5,FALSE)</f>
        <v>#N/A</v>
      </c>
      <c r="N51" s="114" t="e">
        <f>VLOOKUP($D51,Résultats!$B$2:$AX$476,N$5,FALSE)</f>
        <v>#N/A</v>
      </c>
      <c r="O51" s="113" t="e">
        <f>VLOOKUP($D51,Résultats!$B$2:$AX$476,O$5,FALSE)</f>
        <v>#N/A</v>
      </c>
      <c r="P51" s="20" t="e">
        <f>VLOOKUP($D51,Résultats!$B$2:$AX$476,P$5,FALSE)</f>
        <v>#N/A</v>
      </c>
      <c r="Q51" s="20" t="e">
        <f>VLOOKUP($D51,Résultats!$B$2:$AX$476,Q$5,FALSE)</f>
        <v>#N/A</v>
      </c>
      <c r="R51" s="20" t="e">
        <f>VLOOKUP($D51,Résultats!$B$2:$AX$476,R$5,FALSE)</f>
        <v>#N/A</v>
      </c>
      <c r="S51" s="114" t="e">
        <f>VLOOKUP($D51,Résultats!$B$2:$AX$476,S$5,FALSE)</f>
        <v>#N/A</v>
      </c>
      <c r="T51" s="122" t="e">
        <f>VLOOKUP($D51,Résultats!$B$2:$AX$476,T$5,FALSE)</f>
        <v>#N/A</v>
      </c>
      <c r="U51" s="122" t="e">
        <f>VLOOKUP($D51,Résultats!$B$2:$AX$476,U$5,FALSE)</f>
        <v>#N/A</v>
      </c>
      <c r="V51" s="122" t="e">
        <f>VLOOKUP($D51,Résultats!$B$2:$AX$476,V$5,FALSE)</f>
        <v>#N/A</v>
      </c>
      <c r="W51" s="122" t="e">
        <f>VLOOKUP($D51,Résultats!$B$2:$AX$476,W$5,FALSE)</f>
        <v>#N/A</v>
      </c>
      <c r="X51" s="3"/>
    </row>
    <row r="52" spans="1:24" x14ac:dyDescent="0.25">
      <c r="A52" s="3"/>
      <c r="B52" s="207" t="s">
        <v>8</v>
      </c>
      <c r="C52" s="2"/>
      <c r="D52" s="17" t="s">
        <v>116</v>
      </c>
      <c r="E52" s="6" t="e">
        <f>VLOOKUP($D52,Résultats!$B$2:$AX$476,E$5,FALSE)</f>
        <v>#N/A</v>
      </c>
      <c r="F52" s="6" t="e">
        <f>VLOOKUP($D52,Résultats!$B$2:$AX$476,F$5,FALSE)</f>
        <v>#N/A</v>
      </c>
      <c r="G52" s="109" t="e">
        <f>VLOOKUP($D52,Résultats!$B$2:$AX$476,G$5,FALSE)</f>
        <v>#N/A</v>
      </c>
      <c r="H52" s="6" t="e">
        <f>VLOOKUP($D52,Résultats!$B$2:$AX$476,H$5,FALSE)</f>
        <v>#N/A</v>
      </c>
      <c r="I52" s="110" t="e">
        <f>VLOOKUP($D52,Résultats!$B$2:$AX$476,I$5,FALSE)</f>
        <v>#N/A</v>
      </c>
      <c r="J52" s="109" t="e">
        <f>VLOOKUP($D52,Résultats!$B$2:$AX$476,J$5,FALSE)</f>
        <v>#N/A</v>
      </c>
      <c r="K52" s="6" t="e">
        <f>VLOOKUP($D52,Résultats!$B$2:$AX$476,K$5,FALSE)</f>
        <v>#N/A</v>
      </c>
      <c r="L52" s="6" t="e">
        <f>VLOOKUP($D52,Résultats!$B$2:$AX$476,L$5,FALSE)</f>
        <v>#N/A</v>
      </c>
      <c r="M52" s="6" t="e">
        <f>VLOOKUP($D52,Résultats!$B$2:$AX$476,M$5,FALSE)</f>
        <v>#N/A</v>
      </c>
      <c r="N52" s="110" t="e">
        <f>VLOOKUP($D52,Résultats!$B$2:$AX$476,N$5,FALSE)</f>
        <v>#N/A</v>
      </c>
      <c r="O52" s="109" t="e">
        <f>VLOOKUP($D52,Résultats!$B$2:$AX$476,O$5,FALSE)</f>
        <v>#N/A</v>
      </c>
      <c r="P52" s="6" t="e">
        <f>VLOOKUP($D52,Résultats!$B$2:$AX$476,P$5,FALSE)</f>
        <v>#N/A</v>
      </c>
      <c r="Q52" s="6" t="e">
        <f>VLOOKUP($D52,Résultats!$B$2:$AX$476,Q$5,FALSE)</f>
        <v>#N/A</v>
      </c>
      <c r="R52" s="6" t="e">
        <f>VLOOKUP($D52,Résultats!$B$2:$AX$476,R$5,FALSE)</f>
        <v>#N/A</v>
      </c>
      <c r="S52" s="110" t="e">
        <f>VLOOKUP($D52,Résultats!$B$2:$AX$476,S$5,FALSE)</f>
        <v>#N/A</v>
      </c>
      <c r="T52" s="119" t="e">
        <f>VLOOKUP($D52,Résultats!$B$2:$AX$476,T$5,FALSE)</f>
        <v>#N/A</v>
      </c>
      <c r="U52" s="119" t="e">
        <f>VLOOKUP($D52,Résultats!$B$2:$AX$476,U$5,FALSE)</f>
        <v>#N/A</v>
      </c>
      <c r="V52" s="119" t="e">
        <f>VLOOKUP($D52,Résultats!$B$2:$AX$476,V$5,FALSE)</f>
        <v>#N/A</v>
      </c>
      <c r="W52" s="119" t="e">
        <f>VLOOKUP($D52,Résultats!$B$2:$AX$476,W$5,FALSE)</f>
        <v>#N/A</v>
      </c>
      <c r="X52" s="3"/>
    </row>
    <row r="53" spans="1:24" x14ac:dyDescent="0.25">
      <c r="A53" s="3"/>
      <c r="B53" s="206" t="s">
        <v>1</v>
      </c>
      <c r="C53" s="2"/>
      <c r="D53" s="2" t="s">
        <v>117</v>
      </c>
      <c r="E53" s="9" t="e">
        <f>E52+E45+E36+E33</f>
        <v>#N/A</v>
      </c>
      <c r="F53" s="9" t="e">
        <f>F52+F45+F36+F33</f>
        <v>#N/A</v>
      </c>
      <c r="G53" s="29" t="e">
        <f t="shared" ref="G53:R53" si="12">G52+G45+G36+G33</f>
        <v>#N/A</v>
      </c>
      <c r="H53" s="9" t="e">
        <f t="shared" si="12"/>
        <v>#N/A</v>
      </c>
      <c r="I53" s="115" t="e">
        <f t="shared" si="12"/>
        <v>#N/A</v>
      </c>
      <c r="J53" s="29" t="e">
        <f t="shared" si="12"/>
        <v>#N/A</v>
      </c>
      <c r="K53" s="9" t="e">
        <f t="shared" si="12"/>
        <v>#N/A</v>
      </c>
      <c r="L53" s="9" t="e">
        <f t="shared" si="12"/>
        <v>#N/A</v>
      </c>
      <c r="M53" s="9" t="e">
        <f t="shared" si="12"/>
        <v>#N/A</v>
      </c>
      <c r="N53" s="115" t="e">
        <f t="shared" si="12"/>
        <v>#N/A</v>
      </c>
      <c r="O53" s="29" t="e">
        <f t="shared" si="12"/>
        <v>#N/A</v>
      </c>
      <c r="P53" s="9" t="e">
        <f t="shared" si="12"/>
        <v>#N/A</v>
      </c>
      <c r="Q53" s="9" t="e">
        <f t="shared" si="12"/>
        <v>#N/A</v>
      </c>
      <c r="R53" s="9" t="e">
        <f t="shared" si="12"/>
        <v>#N/A</v>
      </c>
      <c r="S53" s="115" t="e">
        <f>S52+S45+S36+S33</f>
        <v>#N/A</v>
      </c>
      <c r="T53" s="123" t="e">
        <f>T52+T45+T36+T33</f>
        <v>#N/A</v>
      </c>
      <c r="U53" s="123" t="e">
        <f>U52+U45+U36+U33</f>
        <v>#N/A</v>
      </c>
      <c r="V53" s="123" t="e">
        <f>V52+V45+V36+V33</f>
        <v>#N/A</v>
      </c>
      <c r="W53" s="123" t="e">
        <f>W52+W45+W36+W33</f>
        <v>#N/A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71"/>
  <sheetViews>
    <sheetView tabSelected="1" topLeftCell="A94" zoomScale="77" zoomScaleNormal="77" workbookViewId="0">
      <selection activeCell="G20" sqref="D1:G1048576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24.855468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20" width="11.42578125" style="3"/>
    <col min="21" max="21" width="15.7109375" customWidth="1"/>
    <col min="22" max="22" width="15.7109375" hidden="1" customWidth="1"/>
    <col min="23" max="23" width="24" hidden="1" customWidth="1"/>
    <col min="24" max="24" width="25.42578125" hidden="1" customWidth="1"/>
    <col min="25" max="25" width="24.5703125" hidden="1" customWidth="1"/>
    <col min="26" max="26" width="15.7109375" customWidth="1"/>
    <col min="27" max="27" width="14" customWidth="1"/>
    <col min="29" max="29" width="11.42578125" customWidth="1"/>
    <col min="31" max="33" width="11.42578125" style="3"/>
  </cols>
  <sheetData>
    <row r="1" spans="1:30" ht="28.5" x14ac:dyDescent="0.45">
      <c r="A1" s="225" t="s">
        <v>244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3.25" x14ac:dyDescent="0.35">
      <c r="A3" s="1" t="s">
        <v>228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3.25" x14ac:dyDescent="0.35">
      <c r="A4" s="194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  <c r="V6" s="66"/>
      <c r="W6" s="66"/>
      <c r="X6" s="66"/>
      <c r="Y6" s="66"/>
      <c r="Z6" s="66"/>
      <c r="AA6" s="66"/>
      <c r="AB6" s="3"/>
      <c r="AC6" s="3"/>
    </row>
    <row r="7" spans="1:30" ht="18.75" x14ac:dyDescent="0.3">
      <c r="C7" s="65" t="s">
        <v>229</v>
      </c>
      <c r="I7" s="3"/>
      <c r="J7" s="3"/>
      <c r="K7" s="3"/>
      <c r="L7" s="3"/>
      <c r="M7" s="3"/>
      <c r="N7" s="65" t="s">
        <v>230</v>
      </c>
      <c r="O7" s="3"/>
      <c r="P7" s="3"/>
      <c r="Q7" s="3"/>
      <c r="R7" s="3"/>
      <c r="S7" s="3"/>
      <c r="U7" s="65" t="s">
        <v>229</v>
      </c>
      <c r="AA7" s="3"/>
      <c r="AB7" s="3"/>
      <c r="AC7" s="3"/>
      <c r="AD7" s="3"/>
    </row>
    <row r="8" spans="1:30" ht="23.25" x14ac:dyDescent="0.35">
      <c r="B8" s="70"/>
      <c r="C8" s="66" t="s">
        <v>160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231</v>
      </c>
      <c r="U8" s="66" t="s">
        <v>160</v>
      </c>
      <c r="V8" s="3"/>
      <c r="W8" s="66"/>
      <c r="X8" s="66"/>
      <c r="Y8" s="66"/>
      <c r="Z8" s="66"/>
      <c r="AA8" s="66"/>
      <c r="AB8" s="66"/>
      <c r="AC8" s="66"/>
      <c r="AD8" s="3"/>
    </row>
    <row r="9" spans="1:30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3"/>
      <c r="V9" s="3"/>
      <c r="W9" s="3"/>
      <c r="X9" s="3"/>
      <c r="Y9" s="3"/>
      <c r="Z9" s="66"/>
      <c r="AA9" s="66"/>
      <c r="AB9" s="66"/>
      <c r="AC9" s="66"/>
      <c r="AD9" s="3"/>
    </row>
    <row r="10" spans="1:30" ht="31.5" x14ac:dyDescent="0.35">
      <c r="B10" s="66"/>
      <c r="C10" s="174">
        <v>2015</v>
      </c>
      <c r="D10" s="175"/>
      <c r="E10" s="175"/>
      <c r="F10" s="175"/>
      <c r="G10" s="175"/>
      <c r="H10" s="101" t="s">
        <v>36</v>
      </c>
      <c r="I10" s="101" t="s">
        <v>159</v>
      </c>
      <c r="J10" s="101" t="s">
        <v>38</v>
      </c>
      <c r="K10" s="101" t="s">
        <v>158</v>
      </c>
      <c r="L10" s="118" t="s">
        <v>1</v>
      </c>
      <c r="M10" s="25"/>
      <c r="N10" s="174">
        <v>2015</v>
      </c>
      <c r="O10" s="170" t="s">
        <v>36</v>
      </c>
      <c r="P10" s="101" t="s">
        <v>159</v>
      </c>
      <c r="Q10" s="101" t="s">
        <v>38</v>
      </c>
      <c r="R10" s="101" t="s">
        <v>158</v>
      </c>
      <c r="S10" s="118" t="s">
        <v>1</v>
      </c>
      <c r="U10" s="174">
        <v>2015</v>
      </c>
      <c r="V10" s="175"/>
      <c r="W10" s="175"/>
      <c r="X10" s="175"/>
      <c r="Y10" s="175"/>
      <c r="Z10" s="101" t="s">
        <v>36</v>
      </c>
      <c r="AA10" s="101" t="s">
        <v>159</v>
      </c>
      <c r="AB10" s="101" t="s">
        <v>38</v>
      </c>
      <c r="AC10" s="101" t="s">
        <v>158</v>
      </c>
      <c r="AD10" s="118" t="s">
        <v>1</v>
      </c>
    </row>
    <row r="11" spans="1:30" x14ac:dyDescent="0.25">
      <c r="C11" s="176" t="s">
        <v>18</v>
      </c>
      <c r="H11" s="8">
        <f>SUM(H12:H13)</f>
        <v>0</v>
      </c>
      <c r="I11" s="8">
        <f>SUM(I12:I13)</f>
        <v>43.454835939999995</v>
      </c>
      <c r="J11" s="8">
        <f>SUM(J12:J13)</f>
        <v>1.3177863165000001</v>
      </c>
      <c r="K11" s="8">
        <f>SUM(K12:K13)</f>
        <v>0.23027256869724999</v>
      </c>
      <c r="L11" s="121">
        <f>SUM(H11:K11)</f>
        <v>45.002894825197245</v>
      </c>
      <c r="M11" s="99"/>
      <c r="N11" s="179" t="s">
        <v>18</v>
      </c>
      <c r="O11" s="36">
        <f>'[1]Bilan 2015'!$X$46</f>
        <v>0</v>
      </c>
      <c r="P11" s="35">
        <f>SUM('[1]Bilan 2015'!$X$41:$X$43)</f>
        <v>42.748696780825377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7.267406707154804E-2</v>
      </c>
      <c r="S11" s="171">
        <f>SUM(O11:R11)</f>
        <v>43.76608279974559</v>
      </c>
      <c r="U11" s="176" t="s">
        <v>18</v>
      </c>
      <c r="Z11" s="8">
        <v>0</v>
      </c>
      <c r="AA11" s="8">
        <v>43.655444759999995</v>
      </c>
      <c r="AB11" s="8">
        <v>1.3708612775</v>
      </c>
      <c r="AC11" s="8">
        <v>0.26944764454513997</v>
      </c>
      <c r="AD11" s="121">
        <v>45.295753682045131</v>
      </c>
    </row>
    <row r="12" spans="1:30" x14ac:dyDescent="0.25">
      <c r="C12" s="177" t="s">
        <v>19</v>
      </c>
      <c r="D12" t="s">
        <v>580</v>
      </c>
      <c r="E12" t="s">
        <v>581</v>
      </c>
      <c r="F12" t="s">
        <v>582</v>
      </c>
      <c r="G12" t="s">
        <v>583</v>
      </c>
      <c r="H12" s="19">
        <f>VLOOKUP(D12,Résultats!$B$2:$AX$476,'T energie vecteurs'!F5,FALSE)</f>
        <v>0</v>
      </c>
      <c r="I12" s="19">
        <f>VLOOKUP(E12,Résultats!$B$2:$AX$476,'T energie vecteurs'!F5,FALSE)</f>
        <v>24.318868009999999</v>
      </c>
      <c r="J12" s="19">
        <f>VLOOKUP(F12,Résultats!$B$2:$AX$476,'T energie vecteurs'!F5,FALSE)</f>
        <v>2.7968261500000001E-2</v>
      </c>
      <c r="K12" s="19">
        <f>VLOOKUP(G12,Résultats!$B$2:$AX$476,'T energie vecteurs'!F5,FALSE)</f>
        <v>7.6071972499999998E-6</v>
      </c>
      <c r="L12" s="120">
        <f t="shared" ref="L12:L20" si="0">SUM(H12:K12)</f>
        <v>24.34684387869725</v>
      </c>
      <c r="M12" s="19"/>
      <c r="N12" s="177" t="s">
        <v>19</v>
      </c>
      <c r="O12" s="172"/>
      <c r="P12" s="19"/>
      <c r="Q12" s="55"/>
      <c r="R12" s="19"/>
      <c r="S12" s="120"/>
      <c r="U12" s="177" t="s">
        <v>19</v>
      </c>
      <c r="V12" t="s">
        <v>89</v>
      </c>
      <c r="W12" t="s">
        <v>90</v>
      </c>
      <c r="X12" t="s">
        <v>91</v>
      </c>
      <c r="Y12" t="s">
        <v>92</v>
      </c>
      <c r="Z12" s="19">
        <v>0</v>
      </c>
      <c r="AA12" s="19">
        <v>24.375674969999999</v>
      </c>
      <c r="AB12" s="19">
        <v>2.8638346499999998E-2</v>
      </c>
      <c r="AC12" s="19">
        <v>6.2334451400000002E-6</v>
      </c>
      <c r="AD12" s="120">
        <v>24.404319549945139</v>
      </c>
    </row>
    <row r="13" spans="1:30" x14ac:dyDescent="0.25">
      <c r="C13" s="178" t="s">
        <v>20</v>
      </c>
      <c r="D13" t="s">
        <v>584</v>
      </c>
      <c r="E13" t="s">
        <v>585</v>
      </c>
      <c r="F13" t="s">
        <v>586</v>
      </c>
      <c r="G13" t="s">
        <v>587</v>
      </c>
      <c r="H13" s="19">
        <f>VLOOKUP(D13,Résultats!$B$2:$AX$476,'T energie vecteurs'!F5,FALSE)</f>
        <v>0</v>
      </c>
      <c r="I13" s="19">
        <f>VLOOKUP(E13,Résultats!$B$2:$AX$476,'T energie vecteurs'!F5,FALSE)</f>
        <v>19.13596793</v>
      </c>
      <c r="J13" s="19">
        <f>VLOOKUP(F13,Résultats!$B$2:$AX$476,'T energie vecteurs'!F5,FALSE)</f>
        <v>1.289818055</v>
      </c>
      <c r="K13" s="19">
        <f>VLOOKUP(G13,Résultats!$B$2:$AX$476,'T energie vecteurs'!F5,FALSE)</f>
        <v>0.2302649615</v>
      </c>
      <c r="L13" s="120">
        <f t="shared" si="0"/>
        <v>20.656050946500002</v>
      </c>
      <c r="M13" s="19"/>
      <c r="N13" s="178" t="s">
        <v>20</v>
      </c>
      <c r="O13" s="172"/>
      <c r="P13" s="19"/>
      <c r="Q13" s="55"/>
      <c r="R13" s="19"/>
      <c r="S13" s="120"/>
      <c r="U13" s="178" t="s">
        <v>20</v>
      </c>
      <c r="V13" t="s">
        <v>93</v>
      </c>
      <c r="W13" t="s">
        <v>94</v>
      </c>
      <c r="X13" t="s">
        <v>95</v>
      </c>
      <c r="Y13" t="s">
        <v>96</v>
      </c>
      <c r="Z13" s="19">
        <v>0</v>
      </c>
      <c r="AA13" s="19">
        <v>19.27976979</v>
      </c>
      <c r="AB13" s="19">
        <v>1.342222931</v>
      </c>
      <c r="AC13" s="19">
        <v>0.26944141109999997</v>
      </c>
      <c r="AD13" s="120">
        <v>20.891434132099999</v>
      </c>
    </row>
    <row r="14" spans="1:30" x14ac:dyDescent="0.25">
      <c r="C14" s="176" t="s">
        <v>21</v>
      </c>
      <c r="D14" t="s">
        <v>588</v>
      </c>
      <c r="E14" t="s">
        <v>589</v>
      </c>
      <c r="F14" t="s">
        <v>590</v>
      </c>
      <c r="G14" t="s">
        <v>591</v>
      </c>
      <c r="H14" s="8">
        <f>VLOOKUP(D14,Résultats!$B$2:$AX$476,'T energie vecteurs'!F5,FALSE)</f>
        <v>0.29595938710000003</v>
      </c>
      <c r="I14" s="8">
        <f>VLOOKUP(E14,Résultats!$B$2:$AX$476,'T energie vecteurs'!F5,FALSE)</f>
        <v>6.9304092050000001</v>
      </c>
      <c r="J14" s="8">
        <f>VLOOKUP(F14,Résultats!$B$2:$AX$476,'T energie vecteurs'!F5,FALSE)</f>
        <v>14.443553830000001</v>
      </c>
      <c r="K14" s="8">
        <f>VLOOKUP(G14,Résultats!$B$2:$AX$476,'T energie vecteurs'!F5,FALSE)+5</f>
        <v>20.836717280000002</v>
      </c>
      <c r="L14" s="121">
        <f>SUM(H14:K14)</f>
        <v>42.506639702100003</v>
      </c>
      <c r="M14" s="99"/>
      <c r="N14" s="179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1">
        <f t="shared" ref="S14:S19" si="1">SUM(O14:R14)</f>
        <v>42.165290372129348</v>
      </c>
      <c r="U14" s="176" t="s">
        <v>21</v>
      </c>
      <c r="V14" t="s">
        <v>97</v>
      </c>
      <c r="W14" t="s">
        <v>98</v>
      </c>
      <c r="X14" t="s">
        <v>99</v>
      </c>
      <c r="Y14" t="s">
        <v>100</v>
      </c>
      <c r="Z14" s="8">
        <v>0.29143290669999999</v>
      </c>
      <c r="AA14" s="8">
        <v>6.7506659720000002</v>
      </c>
      <c r="AB14" s="8">
        <v>14.41119116</v>
      </c>
      <c r="AC14" s="8">
        <v>20.636263469999999</v>
      </c>
      <c r="AD14" s="121">
        <v>42.0895535087</v>
      </c>
    </row>
    <row r="15" spans="1:30" x14ac:dyDescent="0.25">
      <c r="C15" s="176" t="s">
        <v>22</v>
      </c>
      <c r="D15" t="s">
        <v>592</v>
      </c>
      <c r="E15" t="s">
        <v>593</v>
      </c>
      <c r="F15" t="s">
        <v>594</v>
      </c>
      <c r="G15" t="s">
        <v>595</v>
      </c>
      <c r="H15" s="8">
        <f>VLOOKUP(D15,Résultats!$B$2:$AX$476,'T energie vecteurs'!F5,FALSE)</f>
        <v>0</v>
      </c>
      <c r="I15" s="8">
        <f>VLOOKUP(E15,Résultats!$B$2:$AX$476,'T energie vecteurs'!F5,FALSE)</f>
        <v>4.1002200630000001</v>
      </c>
      <c r="J15" s="8">
        <f>VLOOKUP(F15,Résultats!$B$2:$AX$476,'T energie vecteurs'!F5,FALSE)</f>
        <v>13.877156279999999</v>
      </c>
      <c r="K15" s="8">
        <f>VLOOKUP(G15,Résultats!$B$2:$AX$476,'T energie vecteurs'!F5,FALSE)</f>
        <v>9.9387696460000008</v>
      </c>
      <c r="L15" s="121">
        <f t="shared" si="0"/>
        <v>27.916145989</v>
      </c>
      <c r="M15" s="99"/>
      <c r="N15" s="179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8.7461122445901367</v>
      </c>
      <c r="S15" s="171">
        <f t="shared" si="1"/>
        <v>24.506016758025968</v>
      </c>
      <c r="U15" s="176" t="s">
        <v>22</v>
      </c>
      <c r="V15" t="s">
        <v>101</v>
      </c>
      <c r="W15" t="s">
        <v>102</v>
      </c>
      <c r="X15" t="s">
        <v>103</v>
      </c>
      <c r="Y15" t="s">
        <v>104</v>
      </c>
      <c r="Z15" s="8">
        <v>0</v>
      </c>
      <c r="AA15" s="271">
        <v>3.568616939</v>
      </c>
      <c r="AB15" s="271">
        <v>12.769876119999999</v>
      </c>
      <c r="AC15" s="271">
        <v>9.0390917910000006</v>
      </c>
      <c r="AD15" s="121">
        <v>25.377584850000002</v>
      </c>
    </row>
    <row r="16" spans="1:30" x14ac:dyDescent="0.25">
      <c r="C16" s="176" t="s">
        <v>23</v>
      </c>
      <c r="H16" s="8">
        <f>SUM(H17:H19)</f>
        <v>4.8251235593999997</v>
      </c>
      <c r="I16" s="8">
        <f>SUM(I17:I19)</f>
        <v>18.374192349000001</v>
      </c>
      <c r="J16" s="8">
        <f>SUM(J17:J19)</f>
        <v>11.755420393400001</v>
      </c>
      <c r="K16" s="8">
        <f>SUM(K17:K19)</f>
        <v>13.767925222400001</v>
      </c>
      <c r="L16" s="121">
        <f>SUM(H16:K16)</f>
        <v>48.722661524200007</v>
      </c>
      <c r="M16" s="99"/>
      <c r="N16" s="179" t="s">
        <v>280</v>
      </c>
      <c r="O16" s="36">
        <f>O17+O18</f>
        <v>4.2636280705371687</v>
      </c>
      <c r="P16" s="35">
        <f t="shared" ref="P16:R16" si="2">P17+P18</f>
        <v>14.865720748941945</v>
      </c>
      <c r="Q16" s="35">
        <f t="shared" si="2"/>
        <v>10.069552160228</v>
      </c>
      <c r="R16" s="35">
        <f t="shared" si="2"/>
        <v>13.756399814544654</v>
      </c>
      <c r="S16" s="171">
        <f t="shared" si="1"/>
        <v>42.95530079425177</v>
      </c>
      <c r="U16" s="176" t="s">
        <v>23</v>
      </c>
      <c r="Z16" s="8">
        <v>4.1729010901999999</v>
      </c>
      <c r="AA16" s="8">
        <v>18.040350471</v>
      </c>
      <c r="AB16" s="8">
        <v>11.314938957000001</v>
      </c>
      <c r="AC16" s="8">
        <v>14.446423944999999</v>
      </c>
      <c r="AD16" s="121">
        <v>47.974614463199998</v>
      </c>
    </row>
    <row r="17" spans="2:30" x14ac:dyDescent="0.25">
      <c r="C17" s="178" t="s">
        <v>24</v>
      </c>
      <c r="D17" t="s">
        <v>596</v>
      </c>
      <c r="E17" t="s">
        <v>597</v>
      </c>
      <c r="F17" t="s">
        <v>598</v>
      </c>
      <c r="G17" t="s">
        <v>599</v>
      </c>
      <c r="H17" s="19">
        <f>VLOOKUP(D17,Résultats!$B$2:$AX$476,'T energie vecteurs'!F5,FALSE)</f>
        <v>3.8362874859999998</v>
      </c>
      <c r="I17" s="19">
        <f>VLOOKUP(E17,Résultats!$B$2:$AX$476,'T energie vecteurs'!F5,FALSE)</f>
        <v>14.04825707</v>
      </c>
      <c r="J17" s="19">
        <f>VLOOKUP(F17,Résultats!$B$2:$AX$476,'T energie vecteurs'!F5,FALSE)</f>
        <v>11.421993690000001</v>
      </c>
      <c r="K17" s="19">
        <f>VLOOKUP(G17,Résultats!$B$2:$AX$476,'T energie vecteurs'!F5,FALSE)</f>
        <v>11.65301056</v>
      </c>
      <c r="L17" s="120">
        <f t="shared" si="0"/>
        <v>40.959548806000001</v>
      </c>
      <c r="M17" s="19"/>
      <c r="N17" s="178" t="s">
        <v>281</v>
      </c>
      <c r="O17" s="172">
        <f>'[1]Bilan 2015'!$U$46</f>
        <v>1.0493092649428299</v>
      </c>
      <c r="P17" s="37">
        <f>SUM('[1]Bilan 2015'!$U$41:$U$43)</f>
        <v>2.4127207489419455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12.654813573219924</v>
      </c>
      <c r="S17" s="120">
        <f t="shared" si="1"/>
        <v>26.186395747332696</v>
      </c>
      <c r="U17" s="178" t="s">
        <v>24</v>
      </c>
      <c r="V17" t="s">
        <v>105</v>
      </c>
      <c r="W17" t="s">
        <v>106</v>
      </c>
      <c r="X17" t="s">
        <v>107</v>
      </c>
      <c r="Y17" t="s">
        <v>108</v>
      </c>
      <c r="Z17" s="19">
        <v>3.252665173</v>
      </c>
      <c r="AA17" s="19">
        <v>13.839453020000001</v>
      </c>
      <c r="AB17" s="19">
        <v>10.97816242</v>
      </c>
      <c r="AC17" s="19">
        <v>12.365702000000001</v>
      </c>
      <c r="AD17" s="120">
        <v>40.435982613</v>
      </c>
    </row>
    <row r="18" spans="2:30" x14ac:dyDescent="0.25">
      <c r="C18" s="178" t="s">
        <v>153</v>
      </c>
      <c r="D18" t="s">
        <v>600</v>
      </c>
      <c r="E18" t="s">
        <v>601</v>
      </c>
      <c r="F18" t="s">
        <v>602</v>
      </c>
      <c r="G18" t="s">
        <v>603</v>
      </c>
      <c r="H18" s="19">
        <f>VLOOKUP(D18,Résultats!$B$2:$AX$476,'T energie vecteurs'!F5,FALSE)</f>
        <v>0.98883607340000002</v>
      </c>
      <c r="I18" s="19">
        <f>VLOOKUP(E18,Résultats!$B$2:$AX$476,'T energie vecteurs'!F5,FALSE)</f>
        <v>1.906688191</v>
      </c>
      <c r="J18" s="19">
        <f>VLOOKUP(F18,Résultats!$B$2:$AX$476,'T energie vecteurs'!F5,FALSE)</f>
        <v>0</v>
      </c>
      <c r="K18" s="19">
        <f>VLOOKUP(G18,Résultats!$B$2:$AX$476,'T energie vecteurs'!F5,FALSE)</f>
        <v>1.753908163</v>
      </c>
      <c r="L18" s="120">
        <f t="shared" si="0"/>
        <v>4.6494324273999998</v>
      </c>
      <c r="M18" s="19"/>
      <c r="N18" s="178" t="s">
        <v>153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0">
        <f t="shared" si="1"/>
        <v>16.768905046919066</v>
      </c>
      <c r="U18" s="178" t="s">
        <v>153</v>
      </c>
      <c r="V18" t="s">
        <v>154</v>
      </c>
      <c r="W18" t="s">
        <v>155</v>
      </c>
      <c r="X18" t="s">
        <v>156</v>
      </c>
      <c r="Y18" t="s">
        <v>157</v>
      </c>
      <c r="Z18" s="19">
        <v>0.92023591719999998</v>
      </c>
      <c r="AA18" s="19">
        <v>1.779999739</v>
      </c>
      <c r="AB18" s="19">
        <v>0</v>
      </c>
      <c r="AC18" s="19">
        <v>1.7183807259999999</v>
      </c>
      <c r="AD18" s="120">
        <v>4.4186163821999997</v>
      </c>
    </row>
    <row r="19" spans="2:30" x14ac:dyDescent="0.25">
      <c r="C19" s="178" t="s">
        <v>25</v>
      </c>
      <c r="D19" t="s">
        <v>604</v>
      </c>
      <c r="E19" t="s">
        <v>605</v>
      </c>
      <c r="F19" t="s">
        <v>606</v>
      </c>
      <c r="G19" t="s">
        <v>607</v>
      </c>
      <c r="H19" s="19">
        <f>VLOOKUP(D19,Résultats!$B$2:$AX$476,'T energie vecteurs'!F5,FALSE)</f>
        <v>0</v>
      </c>
      <c r="I19" s="19">
        <f>VLOOKUP(E19,Résultats!$B$2:$AX$476,'T energie vecteurs'!F5,FALSE)</f>
        <v>2.4192470880000001</v>
      </c>
      <c r="J19" s="19">
        <f>VLOOKUP(F19,Résultats!$B$2:$AX$476,'T energie vecteurs'!F5,FALSE)</f>
        <v>0.33342670340000002</v>
      </c>
      <c r="K19" s="19">
        <f>VLOOKUP(G19,Résultats!$B$2:$AX$476,'T energie vecteurs'!F5,FALSE)</f>
        <v>0.36100649940000001</v>
      </c>
      <c r="L19" s="120">
        <f t="shared" si="0"/>
        <v>3.1136802908000005</v>
      </c>
      <c r="M19" s="19"/>
      <c r="N19" s="179" t="s">
        <v>25</v>
      </c>
      <c r="O19" s="36">
        <f>'[1]Bilan 2015'!$T$46</f>
        <v>2.2137192704974398E-3</v>
      </c>
      <c r="P19" s="35">
        <f>SUM('[1]Bilan 2015'!$T$41:$T$43)</f>
        <v>3.4936667755496749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0.24365267378081518</v>
      </c>
      <c r="S19" s="171">
        <f t="shared" si="1"/>
        <v>4.4860507954281585</v>
      </c>
      <c r="U19" s="178" t="s">
        <v>25</v>
      </c>
      <c r="V19" t="s">
        <v>109</v>
      </c>
      <c r="W19" t="s">
        <v>110</v>
      </c>
      <c r="X19" t="s">
        <v>111</v>
      </c>
      <c r="Y19" t="s">
        <v>112</v>
      </c>
      <c r="Z19" s="19">
        <v>0</v>
      </c>
      <c r="AA19" s="19">
        <v>2.4208977119999999</v>
      </c>
      <c r="AB19" s="19">
        <v>0.33677653699999999</v>
      </c>
      <c r="AC19" s="19">
        <v>0.36234121899999999</v>
      </c>
      <c r="AD19" s="120">
        <v>3.1200154680000001</v>
      </c>
    </row>
    <row r="20" spans="2:30" x14ac:dyDescent="0.25">
      <c r="C20" s="29" t="s">
        <v>26</v>
      </c>
      <c r="D20" s="10"/>
      <c r="E20" s="10"/>
      <c r="F20" s="10"/>
      <c r="G20" s="10"/>
      <c r="H20" s="9">
        <f>SUM(H11,H14:H16)</f>
        <v>5.1210829464999996</v>
      </c>
      <c r="I20" s="9">
        <f>SUM(I11,I14:I16)</f>
        <v>72.859657557000006</v>
      </c>
      <c r="J20" s="9">
        <f>SUM(J11,J14:J16)</f>
        <v>41.393916819899999</v>
      </c>
      <c r="K20" s="9">
        <f>SUM(K11,K14:K16)</f>
        <v>44.773684717097254</v>
      </c>
      <c r="L20" s="123">
        <f t="shared" si="0"/>
        <v>164.14834204049725</v>
      </c>
      <c r="M20" s="105"/>
      <c r="N20" s="180" t="s">
        <v>26</v>
      </c>
      <c r="O20" s="40">
        <f>O11+O14+O15+O16+O19</f>
        <v>4.3456793787119414</v>
      </c>
      <c r="P20" s="38">
        <f>P11+P14+P15+P16+P19</f>
        <v>70.798845361011772</v>
      </c>
      <c r="Q20" s="38">
        <f>Q11+Q14+Q15+Q16+Q19</f>
        <v>38.082514273546238</v>
      </c>
      <c r="R20" s="38">
        <f>R11+R14+R15+R16+R19</f>
        <v>44.651702506310876</v>
      </c>
      <c r="S20" s="173">
        <f>SUM(O20:R20)</f>
        <v>157.87874151958081</v>
      </c>
      <c r="T20" s="69"/>
      <c r="U20" s="29" t="s">
        <v>26</v>
      </c>
      <c r="V20" s="10"/>
      <c r="W20" s="10"/>
      <c r="X20" s="10"/>
      <c r="Y20" s="10"/>
      <c r="Z20" s="9">
        <v>4.4643339968999998</v>
      </c>
      <c r="AA20" s="9">
        <v>72.015078141999993</v>
      </c>
      <c r="AB20" s="9">
        <v>39.866867514500001</v>
      </c>
      <c r="AC20" s="9">
        <v>44.391226850545138</v>
      </c>
      <c r="AD20" s="123">
        <v>160.73750650394513</v>
      </c>
    </row>
    <row r="21" spans="2:30" s="3" customFormat="1" x14ac:dyDescent="0.25">
      <c r="B21" s="84"/>
      <c r="H21" s="69"/>
      <c r="I21" s="69"/>
      <c r="J21" s="69"/>
      <c r="K21" s="69"/>
      <c r="L21" s="69"/>
      <c r="M21" s="69"/>
      <c r="N21" s="69"/>
      <c r="O21" s="103"/>
      <c r="P21" s="103"/>
      <c r="Q21" s="103"/>
      <c r="R21" s="104"/>
      <c r="S21" s="69">
        <f>S11+S14+S15+S16+S19</f>
        <v>157.87874151958081</v>
      </c>
      <c r="Z21" s="69"/>
      <c r="AA21" s="69"/>
      <c r="AB21" s="69"/>
      <c r="AC21" s="69"/>
      <c r="AD21" s="69"/>
    </row>
    <row r="22" spans="2:30" s="3" customFormat="1" x14ac:dyDescent="0.25">
      <c r="I22" s="69"/>
      <c r="J22" s="69"/>
      <c r="K22" s="69"/>
      <c r="AA22" s="69"/>
      <c r="AB22" s="69"/>
      <c r="AC22" s="69"/>
    </row>
    <row r="23" spans="2:30" ht="31.5" x14ac:dyDescent="0.35">
      <c r="C23" s="174">
        <v>2020</v>
      </c>
      <c r="D23" s="175"/>
      <c r="E23" s="175"/>
      <c r="F23" s="175"/>
      <c r="G23" s="175"/>
      <c r="H23" s="101" t="s">
        <v>36</v>
      </c>
      <c r="I23" s="101" t="s">
        <v>159</v>
      </c>
      <c r="J23" s="101" t="s">
        <v>38</v>
      </c>
      <c r="K23" s="101" t="s">
        <v>158</v>
      </c>
      <c r="L23" s="118" t="s">
        <v>1</v>
      </c>
      <c r="M23" s="25"/>
      <c r="N23" s="174">
        <v>2020</v>
      </c>
      <c r="O23" s="170" t="s">
        <v>36</v>
      </c>
      <c r="P23" s="101" t="s">
        <v>159</v>
      </c>
      <c r="Q23" s="101" t="s">
        <v>38</v>
      </c>
      <c r="R23" s="101" t="s">
        <v>158</v>
      </c>
      <c r="S23" s="118" t="s">
        <v>1</v>
      </c>
      <c r="T23" s="25"/>
      <c r="U23" s="174">
        <v>2020</v>
      </c>
      <c r="V23" s="175"/>
      <c r="W23" s="175"/>
      <c r="X23" s="175"/>
      <c r="Y23" s="175"/>
      <c r="Z23" s="101" t="s">
        <v>36</v>
      </c>
      <c r="AA23" s="101" t="s">
        <v>159</v>
      </c>
      <c r="AB23" s="101" t="s">
        <v>38</v>
      </c>
      <c r="AC23" s="101" t="s">
        <v>158</v>
      </c>
      <c r="AD23" s="118" t="s">
        <v>1</v>
      </c>
    </row>
    <row r="24" spans="2:30" x14ac:dyDescent="0.25">
      <c r="C24" s="176" t="s">
        <v>18</v>
      </c>
      <c r="H24" s="8">
        <f>SUM(H25:H26)</f>
        <v>0</v>
      </c>
      <c r="I24" s="8">
        <f>SUM(I25:I26)</f>
        <v>42.47753642</v>
      </c>
      <c r="J24" s="8">
        <f>SUM(J25:J26)</f>
        <v>1.6692188283</v>
      </c>
      <c r="K24" s="8">
        <f>SUM(K25:K26)</f>
        <v>0.25954123127419998</v>
      </c>
      <c r="L24" s="121">
        <f t="shared" ref="L24:L33" si="3">SUM(H24:K24)</f>
        <v>44.406296479574195</v>
      </c>
      <c r="M24" s="99"/>
      <c r="N24" s="179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1">
        <f>SUM(O24:R24)</f>
        <v>36.578175203680367</v>
      </c>
      <c r="T24" s="169"/>
      <c r="U24" s="176" t="s">
        <v>18</v>
      </c>
      <c r="Z24" s="8">
        <v>0</v>
      </c>
      <c r="AA24" s="8">
        <v>43.018744479999995</v>
      </c>
      <c r="AB24" s="8">
        <v>1.8220352072999999</v>
      </c>
      <c r="AC24" s="8">
        <v>0.31541142310885001</v>
      </c>
      <c r="AD24" s="121">
        <v>45.156191110408841</v>
      </c>
    </row>
    <row r="25" spans="2:30" x14ac:dyDescent="0.25">
      <c r="C25" s="177" t="s">
        <v>19</v>
      </c>
      <c r="D25" t="s">
        <v>580</v>
      </c>
      <c r="E25" t="s">
        <v>581</v>
      </c>
      <c r="F25" t="s">
        <v>582</v>
      </c>
      <c r="G25" t="s">
        <v>583</v>
      </c>
      <c r="H25" s="19">
        <f>VLOOKUP(D25,Résultats!$B$2:$AX$476,'T energie vecteurs'!I5,FALSE)</f>
        <v>0</v>
      </c>
      <c r="I25" s="19">
        <f>VLOOKUP(E25,Résultats!$B$2:$AX$476,'T energie vecteurs'!I5,FALSE)</f>
        <v>23.804284200000001</v>
      </c>
      <c r="J25" s="19">
        <f>VLOOKUP(F25,Résultats!$B$2:$AX$476,'T energie vecteurs'!I5,FALSE)</f>
        <v>0.1051458873</v>
      </c>
      <c r="K25" s="19">
        <f>VLOOKUP(G77,Résultats!$B$2:$AX$476,'T energie vecteurs'!I5,FALSE)</f>
        <v>1.28803742E-5</v>
      </c>
      <c r="L25" s="120">
        <f t="shared" si="3"/>
        <v>23.909442967674202</v>
      </c>
      <c r="M25" s="19"/>
      <c r="N25" s="177" t="s">
        <v>19</v>
      </c>
      <c r="O25" s="172"/>
      <c r="P25" s="19"/>
      <c r="Q25" s="55"/>
      <c r="R25" s="19"/>
      <c r="S25" s="120"/>
      <c r="T25" s="169"/>
      <c r="U25" s="177" t="s">
        <v>19</v>
      </c>
      <c r="V25" t="s">
        <v>89</v>
      </c>
      <c r="W25" t="s">
        <v>90</v>
      </c>
      <c r="X25" t="s">
        <v>91</v>
      </c>
      <c r="Y25" t="s">
        <v>92</v>
      </c>
      <c r="Z25" s="19">
        <v>0</v>
      </c>
      <c r="AA25" s="19">
        <v>23.922501159999999</v>
      </c>
      <c r="AB25" s="19">
        <v>0.1058478073</v>
      </c>
      <c r="AC25" s="19">
        <v>9.2348088500000006E-6</v>
      </c>
      <c r="AD25" s="120">
        <v>24.028358202108851</v>
      </c>
    </row>
    <row r="26" spans="2:30" x14ac:dyDescent="0.25">
      <c r="C26" s="178" t="s">
        <v>20</v>
      </c>
      <c r="D26" t="s">
        <v>584</v>
      </c>
      <c r="E26" t="s">
        <v>585</v>
      </c>
      <c r="F26" t="s">
        <v>586</v>
      </c>
      <c r="G26" t="s">
        <v>587</v>
      </c>
      <c r="H26" s="19">
        <f>VLOOKUP(D26,Résultats!$B$2:$AX$476,'T energie vecteurs'!I5,FALSE)</f>
        <v>0</v>
      </c>
      <c r="I26" s="19">
        <f>VLOOKUP(E26,Résultats!$B$2:$AX$476,'T energie vecteurs'!I5,FALSE)</f>
        <v>18.673252219999998</v>
      </c>
      <c r="J26" s="19">
        <f>VLOOKUP(F26,Résultats!$B$2:$AX$476,'T energie vecteurs'!I5,FALSE)</f>
        <v>1.564072941</v>
      </c>
      <c r="K26" s="19">
        <f>VLOOKUP(G26,Résultats!$B$2:$AX$476,'T energie vecteurs'!I5,FALSE)</f>
        <v>0.25952835089999998</v>
      </c>
      <c r="L26" s="120">
        <f t="shared" si="3"/>
        <v>20.496853511899996</v>
      </c>
      <c r="M26" s="19"/>
      <c r="N26" s="178" t="s">
        <v>20</v>
      </c>
      <c r="O26" s="172"/>
      <c r="P26" s="19"/>
      <c r="Q26" s="55"/>
      <c r="R26" s="19"/>
      <c r="S26" s="120"/>
      <c r="T26" s="169"/>
      <c r="U26" s="178" t="s">
        <v>20</v>
      </c>
      <c r="V26" t="s">
        <v>93</v>
      </c>
      <c r="W26" t="s">
        <v>94</v>
      </c>
      <c r="X26" t="s">
        <v>95</v>
      </c>
      <c r="Y26" t="s">
        <v>96</v>
      </c>
      <c r="Z26" s="19">
        <v>0</v>
      </c>
      <c r="AA26" s="19">
        <v>19.096243319999999</v>
      </c>
      <c r="AB26" s="19">
        <v>1.7161873999999999</v>
      </c>
      <c r="AC26" s="19">
        <v>0.3154021883</v>
      </c>
      <c r="AD26" s="120">
        <v>21.127832908299997</v>
      </c>
    </row>
    <row r="27" spans="2:30" x14ac:dyDescent="0.25">
      <c r="C27" s="176" t="s">
        <v>21</v>
      </c>
      <c r="D27" t="s">
        <v>588</v>
      </c>
      <c r="E27" t="s">
        <v>589</v>
      </c>
      <c r="F27" t="s">
        <v>590</v>
      </c>
      <c r="G27" t="s">
        <v>591</v>
      </c>
      <c r="H27" s="8">
        <f>VLOOKUP(D27,Résultats!$B$2:$AX$476,'T energie vecteurs'!I5,FALSE)</f>
        <v>0.266347995</v>
      </c>
      <c r="I27" s="8">
        <f>VLOOKUP(E27,Résultats!$B$2:$AX$476,'T energie vecteurs'!I5,FALSE)</f>
        <v>6.0599162270000004</v>
      </c>
      <c r="J27" s="8">
        <f>VLOOKUP(F27,Résultats!$B$2:$AX$476,'T energie vecteurs'!I5,FALSE)</f>
        <v>15.119463639999999</v>
      </c>
      <c r="K27" s="8">
        <f>VLOOKUP(G27,Résultats!$B$2:$AX$476,'T energie vecteurs'!I5,FALSE)+6</f>
        <v>20.48992101</v>
      </c>
      <c r="L27" s="121">
        <f t="shared" si="3"/>
        <v>41.935648872000002</v>
      </c>
      <c r="M27" s="99"/>
      <c r="N27" s="179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1">
        <f t="shared" ref="S27:S33" si="4">SUM(O27:R27)</f>
        <v>38.335315468831681</v>
      </c>
      <c r="T27" s="169"/>
      <c r="U27" s="176" t="s">
        <v>21</v>
      </c>
      <c r="V27" t="s">
        <v>97</v>
      </c>
      <c r="W27" t="s">
        <v>98</v>
      </c>
      <c r="X27" t="s">
        <v>99</v>
      </c>
      <c r="Y27" t="s">
        <v>100</v>
      </c>
      <c r="Z27" s="8">
        <v>0.26184970889999998</v>
      </c>
      <c r="AA27" s="8">
        <v>5.7024644279999999</v>
      </c>
      <c r="AB27" s="8">
        <v>15.25918953</v>
      </c>
      <c r="AC27" s="8">
        <v>20.182440509999999</v>
      </c>
      <c r="AD27" s="121">
        <v>41.4059441769</v>
      </c>
    </row>
    <row r="28" spans="2:30" x14ac:dyDescent="0.25">
      <c r="C28" s="176" t="s">
        <v>22</v>
      </c>
      <c r="D28" t="s">
        <v>592</v>
      </c>
      <c r="E28" t="s">
        <v>593</v>
      </c>
      <c r="F28" t="s">
        <v>594</v>
      </c>
      <c r="G28" t="s">
        <v>595</v>
      </c>
      <c r="H28" s="8">
        <f>VLOOKUP(D28,Résultats!$B$2:$AX$476,'T energie vecteurs'!I5,FALSE)</f>
        <v>0</v>
      </c>
      <c r="I28" s="8">
        <f>VLOOKUP(E28,Résultats!$B$2:$AX$476,'T energie vecteurs'!I5,FALSE)</f>
        <v>2.9574481609999999</v>
      </c>
      <c r="J28" s="8">
        <f>VLOOKUP(F28,Résultats!$B$2:$AX$476,'T energie vecteurs'!I5,FALSE)</f>
        <v>13.53383554</v>
      </c>
      <c r="K28" s="8">
        <f>VLOOKUP(G28,Résultats!$B$2:$AX$476,'T energie vecteurs'!I5,FALSE)</f>
        <v>8.1306695819999995</v>
      </c>
      <c r="L28" s="121">
        <f t="shared" si="3"/>
        <v>24.621953283</v>
      </c>
      <c r="M28" s="99"/>
      <c r="N28" s="179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1">
        <f t="shared" si="4"/>
        <v>20.652866188587154</v>
      </c>
      <c r="T28" s="169"/>
      <c r="U28" s="176" t="s">
        <v>22</v>
      </c>
      <c r="V28" t="s">
        <v>101</v>
      </c>
      <c r="W28" t="s">
        <v>102</v>
      </c>
      <c r="X28" t="s">
        <v>103</v>
      </c>
      <c r="Y28" t="s">
        <v>104</v>
      </c>
      <c r="Z28" s="8">
        <v>0</v>
      </c>
      <c r="AA28" s="8">
        <v>2.5782826139999999</v>
      </c>
      <c r="AB28" s="8">
        <v>12.10446735</v>
      </c>
      <c r="AC28" s="8">
        <v>7.683267743</v>
      </c>
      <c r="AD28" s="121">
        <v>22.366017706999997</v>
      </c>
    </row>
    <row r="29" spans="2:30" x14ac:dyDescent="0.25">
      <c r="C29" s="176" t="s">
        <v>23</v>
      </c>
      <c r="H29" s="8">
        <f>SUM(H30:H32)</f>
        <v>2.5950795338999999</v>
      </c>
      <c r="I29" s="8">
        <f>SUM(I30:I32)</f>
        <v>13.208348322000001</v>
      </c>
      <c r="J29" s="8">
        <f>SUM(J30:J32)</f>
        <v>9.8374870228999995</v>
      </c>
      <c r="K29" s="8">
        <f>SUM(K30:K32)</f>
        <v>14.429613743899999</v>
      </c>
      <c r="L29" s="121">
        <f t="shared" si="3"/>
        <v>40.070528622699996</v>
      </c>
      <c r="M29" s="99"/>
      <c r="N29" s="179" t="s">
        <v>280</v>
      </c>
      <c r="O29" s="36">
        <f>O30+O31</f>
        <v>3.1626378182920636</v>
      </c>
      <c r="P29" s="35">
        <f t="shared" ref="P29:R29" si="5">P30+P31</f>
        <v>13.919973516612528</v>
      </c>
      <c r="Q29" s="35">
        <f t="shared" si="5"/>
        <v>9.0413234941421319</v>
      </c>
      <c r="R29" s="35">
        <f t="shared" si="5"/>
        <v>14.312071337572707</v>
      </c>
      <c r="S29" s="171">
        <f t="shared" si="4"/>
        <v>40.436006166619435</v>
      </c>
      <c r="T29" s="169"/>
      <c r="U29" s="176" t="s">
        <v>23</v>
      </c>
      <c r="Z29" s="8">
        <v>2.9352593538000002</v>
      </c>
      <c r="AA29" s="8">
        <v>14.864282436999998</v>
      </c>
      <c r="AB29" s="8">
        <v>9.5134153553999994</v>
      </c>
      <c r="AC29" s="8">
        <v>13.758628141300001</v>
      </c>
      <c r="AD29" s="121">
        <v>41.0715852875</v>
      </c>
    </row>
    <row r="30" spans="2:30" x14ac:dyDescent="0.25">
      <c r="C30" s="178" t="s">
        <v>24</v>
      </c>
      <c r="D30" t="s">
        <v>596</v>
      </c>
      <c r="E30" t="s">
        <v>597</v>
      </c>
      <c r="F30" t="s">
        <v>598</v>
      </c>
      <c r="G30" t="s">
        <v>599</v>
      </c>
      <c r="H30" s="19">
        <f>VLOOKUP(D30,Résultats!$B$2:$AX$476,'T energie vecteurs'!I5,FALSE)</f>
        <v>1.7222626590000001</v>
      </c>
      <c r="I30" s="19">
        <f>VLOOKUP(E30,Résultats!$B$2:$AX$476,'T energie vecteurs'!I5,FALSE)</f>
        <v>8.9744064029999997</v>
      </c>
      <c r="J30" s="19">
        <f>VLOOKUP(F30,Résultats!$B$2:$AX$476,'T energie vecteurs'!I5,FALSE)</f>
        <v>9.5143018399999999</v>
      </c>
      <c r="K30" s="19">
        <f>VLOOKUP(G30,Résultats!$B$2:$AX$476,'T energie vecteurs'!I5,FALSE)</f>
        <v>12.0050179</v>
      </c>
      <c r="L30" s="120">
        <f t="shared" si="3"/>
        <v>32.215988801999998</v>
      </c>
      <c r="M30" s="19"/>
      <c r="N30" s="178" t="s">
        <v>281</v>
      </c>
      <c r="O30" s="172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0">
        <f t="shared" si="4"/>
        <v>25.792217113675775</v>
      </c>
      <c r="T30" s="169"/>
      <c r="U30" s="178" t="s">
        <v>24</v>
      </c>
      <c r="V30" t="s">
        <v>105</v>
      </c>
      <c r="W30" t="s">
        <v>106</v>
      </c>
      <c r="X30" t="s">
        <v>107</v>
      </c>
      <c r="Y30" t="s">
        <v>108</v>
      </c>
      <c r="Z30" s="19">
        <v>2.0907212450000001</v>
      </c>
      <c r="AA30" s="19">
        <v>10.561312149999999</v>
      </c>
      <c r="AB30" s="19">
        <v>9.1722502499999994</v>
      </c>
      <c r="AC30" s="19">
        <v>11.439847840000001</v>
      </c>
      <c r="AD30" s="120">
        <v>33.264131485</v>
      </c>
    </row>
    <row r="31" spans="2:30" x14ac:dyDescent="0.25">
      <c r="C31" s="178" t="s">
        <v>153</v>
      </c>
      <c r="D31" t="s">
        <v>600</v>
      </c>
      <c r="E31" t="s">
        <v>601</v>
      </c>
      <c r="F31" t="s">
        <v>602</v>
      </c>
      <c r="G31" t="s">
        <v>603</v>
      </c>
      <c r="H31" s="19">
        <f>VLOOKUP(D31,Résultats!$B$2:$AX$476,'T energie vecteurs'!I5,FALSE)</f>
        <v>0.87281687490000004</v>
      </c>
      <c r="I31" s="19">
        <f>VLOOKUP(E31,Résultats!$B$2:$AX$476,'T energie vecteurs'!I5,FALSE)</f>
        <v>1.9125959800000001</v>
      </c>
      <c r="J31" s="19">
        <f>VLOOKUP(F31,Résultats!$B$2:$AX$476,'T energie vecteurs'!I5,FALSE)</f>
        <v>0</v>
      </c>
      <c r="K31" s="19">
        <f>VLOOKUP(G31,Résultats!$B$2:$AX$476,'T energie vecteurs'!I5,FALSE)</f>
        <v>2.0994324639999999</v>
      </c>
      <c r="L31" s="120">
        <f t="shared" si="3"/>
        <v>4.8848453189000001</v>
      </c>
      <c r="M31" s="19"/>
      <c r="N31" s="178" t="s">
        <v>153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0">
        <f t="shared" si="4"/>
        <v>14.643789052943653</v>
      </c>
      <c r="T31" s="169"/>
      <c r="U31" s="178" t="s">
        <v>153</v>
      </c>
      <c r="V31" t="s">
        <v>154</v>
      </c>
      <c r="W31" t="s">
        <v>155</v>
      </c>
      <c r="X31" t="s">
        <v>156</v>
      </c>
      <c r="Y31" t="s">
        <v>157</v>
      </c>
      <c r="Z31" s="19">
        <v>0.84453810880000002</v>
      </c>
      <c r="AA31" s="19">
        <v>1.899081222</v>
      </c>
      <c r="AB31" s="19">
        <v>0</v>
      </c>
      <c r="AC31" s="19">
        <v>1.9869122779999999</v>
      </c>
      <c r="AD31" s="120">
        <v>4.7305316087999998</v>
      </c>
    </row>
    <row r="32" spans="2:30" x14ac:dyDescent="0.25">
      <c r="C32" s="178" t="s">
        <v>25</v>
      </c>
      <c r="D32" t="s">
        <v>604</v>
      </c>
      <c r="E32" t="s">
        <v>605</v>
      </c>
      <c r="F32" t="s">
        <v>606</v>
      </c>
      <c r="G32" t="s">
        <v>607</v>
      </c>
      <c r="H32" s="19">
        <f>VLOOKUP(D32,Résultats!$B$2:$AX$476,'T energie vecteurs'!I5,FALSE)</f>
        <v>0</v>
      </c>
      <c r="I32" s="19">
        <f>VLOOKUP(E32,Résultats!$B$2:$AX$476,'T energie vecteurs'!I5,FALSE)</f>
        <v>2.321345939</v>
      </c>
      <c r="J32" s="19">
        <f>VLOOKUP(F32,Résultats!$B$2:$AX$476,'T energie vecteurs'!I5,FALSE)</f>
        <v>0.32318518289999998</v>
      </c>
      <c r="K32" s="19">
        <f>VLOOKUP(G32,Résultats!$B$2:$AX$476,'T energie vecteurs'!I5,FALSE)</f>
        <v>0.32516337989999999</v>
      </c>
      <c r="L32" s="120">
        <f t="shared" si="3"/>
        <v>2.9696945018000003</v>
      </c>
      <c r="M32" s="19"/>
      <c r="N32" s="179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1">
        <f t="shared" si="4"/>
        <v>4.4610384226828508</v>
      </c>
      <c r="T32" s="169"/>
      <c r="U32" s="178" t="s">
        <v>25</v>
      </c>
      <c r="V32" t="s">
        <v>109</v>
      </c>
      <c r="W32" t="s">
        <v>110</v>
      </c>
      <c r="X32" t="s">
        <v>111</v>
      </c>
      <c r="Y32" t="s">
        <v>112</v>
      </c>
      <c r="Z32" s="19">
        <v>0</v>
      </c>
      <c r="AA32" s="19">
        <v>2.403889065</v>
      </c>
      <c r="AB32" s="19">
        <v>0.3411651054</v>
      </c>
      <c r="AC32" s="19">
        <v>0.33186802329999998</v>
      </c>
      <c r="AD32" s="120">
        <v>3.0769221936999998</v>
      </c>
    </row>
    <row r="33" spans="3:30" x14ac:dyDescent="0.25">
      <c r="C33" s="29" t="s">
        <v>26</v>
      </c>
      <c r="D33" s="10"/>
      <c r="E33" s="10"/>
      <c r="F33" s="10"/>
      <c r="G33" s="10"/>
      <c r="H33" s="9">
        <f>SUM(H24,H27:H29)</f>
        <v>2.8614275288999997</v>
      </c>
      <c r="I33" s="9">
        <f>SUM(I24,I27:I29)</f>
        <v>64.703249130000003</v>
      </c>
      <c r="J33" s="9">
        <f>SUM(J24,J27:J29)</f>
        <v>40.160005031200001</v>
      </c>
      <c r="K33" s="9">
        <f>SUM(K24,K27:K29)</f>
        <v>43.309745567174197</v>
      </c>
      <c r="L33" s="123">
        <f t="shared" si="3"/>
        <v>151.03442725727419</v>
      </c>
      <c r="M33" s="105"/>
      <c r="N33" s="180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3">
        <f t="shared" si="4"/>
        <v>140.46340145040148</v>
      </c>
      <c r="T33" s="105"/>
      <c r="U33" s="29" t="s">
        <v>26</v>
      </c>
      <c r="V33" s="10"/>
      <c r="W33" s="10"/>
      <c r="X33" s="10"/>
      <c r="Y33" s="10"/>
      <c r="Z33" s="9">
        <v>3.1971090627000001</v>
      </c>
      <c r="AA33" s="9">
        <v>66.163773958999997</v>
      </c>
      <c r="AB33" s="9">
        <v>38.699107442699997</v>
      </c>
      <c r="AC33" s="9">
        <v>41.93974781740885</v>
      </c>
      <c r="AD33" s="123">
        <v>149.99973828180885</v>
      </c>
    </row>
    <row r="34" spans="3:30" s="3" customFormat="1" x14ac:dyDescent="0.25">
      <c r="H34" s="69"/>
      <c r="I34" s="69"/>
      <c r="J34" s="69"/>
      <c r="K34" s="69"/>
      <c r="L34" s="69"/>
      <c r="M34" s="69"/>
      <c r="N34" s="69"/>
      <c r="O34" s="103"/>
      <c r="P34" s="103"/>
      <c r="Q34" s="103"/>
      <c r="R34" s="104"/>
      <c r="S34" s="69"/>
      <c r="T34" s="69"/>
      <c r="Z34" s="69"/>
      <c r="AA34" s="69"/>
      <c r="AB34" s="69"/>
      <c r="AC34" s="69"/>
      <c r="AD34" s="69"/>
    </row>
    <row r="35" spans="3:3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Z35" s="69"/>
      <c r="AA35" s="69"/>
      <c r="AB35" s="69"/>
      <c r="AC35" s="69"/>
      <c r="AD35" s="69"/>
    </row>
    <row r="36" spans="3:30" ht="31.5" x14ac:dyDescent="0.35">
      <c r="C36" s="174">
        <v>2022</v>
      </c>
      <c r="D36" s="175"/>
      <c r="E36" s="175"/>
      <c r="F36" s="175"/>
      <c r="G36" s="175"/>
      <c r="H36" s="101" t="s">
        <v>36</v>
      </c>
      <c r="I36" s="101" t="s">
        <v>159</v>
      </c>
      <c r="J36" s="101" t="s">
        <v>38</v>
      </c>
      <c r="K36" s="101" t="s">
        <v>158</v>
      </c>
      <c r="L36" s="118" t="s">
        <v>1</v>
      </c>
      <c r="M36" s="25"/>
      <c r="N36" s="174">
        <v>2022</v>
      </c>
      <c r="O36" s="170" t="s">
        <v>36</v>
      </c>
      <c r="P36" s="101" t="s">
        <v>159</v>
      </c>
      <c r="Q36" s="101" t="s">
        <v>38</v>
      </c>
      <c r="R36" s="101" t="s">
        <v>158</v>
      </c>
      <c r="S36" s="118" t="s">
        <v>1</v>
      </c>
      <c r="T36" s="25"/>
      <c r="U36" s="174">
        <v>2022</v>
      </c>
      <c r="V36" s="175"/>
      <c r="W36" s="175"/>
      <c r="X36" s="175"/>
      <c r="Y36" s="175"/>
      <c r="Z36" s="101" t="s">
        <v>36</v>
      </c>
      <c r="AA36" s="101" t="s">
        <v>159</v>
      </c>
      <c r="AB36" s="101" t="s">
        <v>38</v>
      </c>
      <c r="AC36" s="101" t="s">
        <v>158</v>
      </c>
      <c r="AD36" s="118" t="s">
        <v>1</v>
      </c>
    </row>
    <row r="37" spans="3:30" x14ac:dyDescent="0.25">
      <c r="C37" s="176" t="s">
        <v>18</v>
      </c>
      <c r="H37" s="8">
        <f>SUM(H38:H39)</f>
        <v>0</v>
      </c>
      <c r="I37" s="8">
        <f>SUM(I38:I39)</f>
        <v>42.01312583</v>
      </c>
      <c r="J37" s="8">
        <f>SUM(J38:J39)</f>
        <v>1.8402018861</v>
      </c>
      <c r="K37" s="8">
        <f>SUM(K38:K39)</f>
        <v>0.37001799002639996</v>
      </c>
      <c r="L37" s="121">
        <f t="shared" ref="L37:L46" si="6">SUM(H37:K37)</f>
        <v>44.223345706126395</v>
      </c>
      <c r="M37" s="99"/>
      <c r="N37" s="179" t="s">
        <v>18</v>
      </c>
      <c r="O37" s="36">
        <f>'[1]Bilan 2022 réel'!$X$46/11.63</f>
        <v>0</v>
      </c>
      <c r="P37" s="35">
        <f>SUM('[1]Bilan 2022 réel'!$X$41:$X$43)/11.63</f>
        <v>43.395882986244146</v>
      </c>
      <c r="Q37" s="35">
        <f>'[1]Bilan 2022 réel'!$X$13/11.63</f>
        <v>0.93062751504729158</v>
      </c>
      <c r="R37" s="35">
        <f>('[1]Bilan 2022 réel'!$X$22+'[1]Bilan 2022 réel'!$X$30+SUM('[1]Bilan 2022 réel'!$X$36:$X$40)+SUM('[1]Bilan 2022 réel'!$X$44:$X$45)+'[1]Bilan 2022 réel'!$X$47)/11.63</f>
        <v>0.31885683576956142</v>
      </c>
      <c r="S37" s="171">
        <f>SUM(O37:R37)</f>
        <v>44.645367337060996</v>
      </c>
      <c r="T37" s="99"/>
      <c r="U37" s="176" t="s">
        <v>18</v>
      </c>
      <c r="Z37" s="8">
        <v>0</v>
      </c>
      <c r="AA37" s="8">
        <v>42.966688779999998</v>
      </c>
      <c r="AB37" s="8">
        <v>1.9854484355000002</v>
      </c>
      <c r="AC37" s="8">
        <v>0.44041368824390004</v>
      </c>
      <c r="AD37" s="121">
        <v>45.392550903743896</v>
      </c>
    </row>
    <row r="38" spans="3:30" x14ac:dyDescent="0.25">
      <c r="C38" s="177" t="s">
        <v>19</v>
      </c>
      <c r="D38" t="s">
        <v>580</v>
      </c>
      <c r="E38" t="s">
        <v>581</v>
      </c>
      <c r="F38" t="s">
        <v>582</v>
      </c>
      <c r="G38" t="s">
        <v>583</v>
      </c>
      <c r="H38" s="19">
        <f>VLOOKUP(D38,Résultats!$B$2:$AX$476,'T energie vecteurs'!K5,FALSE)</f>
        <v>0</v>
      </c>
      <c r="I38" s="19">
        <f>VLOOKUP(E38,Résultats!$B$2:$AX$476,'T energie vecteurs'!K5,FALSE)</f>
        <v>22.933235969999998</v>
      </c>
      <c r="J38" s="19">
        <f>VLOOKUP(F38,Résultats!$B$2:$AX$476,'T energie vecteurs'!K5,FALSE)</f>
        <v>0.15879397410000001</v>
      </c>
      <c r="K38" s="19">
        <f>VLOOKUP(G51,Résultats!$B$2:$AX$476,'T energie vecteurs'!K5,FALSE)</f>
        <v>1.57481264E-5</v>
      </c>
      <c r="L38" s="120">
        <f t="shared" si="6"/>
        <v>23.092045692226399</v>
      </c>
      <c r="M38" s="19"/>
      <c r="N38" s="177" t="s">
        <v>19</v>
      </c>
      <c r="O38" s="172"/>
      <c r="P38" s="19"/>
      <c r="Q38" s="55"/>
      <c r="R38" s="19"/>
      <c r="S38" s="120"/>
      <c r="T38" s="19"/>
      <c r="U38" s="177" t="s">
        <v>19</v>
      </c>
      <c r="V38" t="s">
        <v>89</v>
      </c>
      <c r="W38" t="s">
        <v>90</v>
      </c>
      <c r="X38" t="s">
        <v>91</v>
      </c>
      <c r="Y38" t="s">
        <v>92</v>
      </c>
      <c r="Z38" s="19">
        <v>0</v>
      </c>
      <c r="AA38" s="19">
        <v>23.09105083</v>
      </c>
      <c r="AB38" s="19">
        <v>0.1608671015</v>
      </c>
      <c r="AC38" s="19">
        <v>1.1521843900000001E-5</v>
      </c>
      <c r="AD38" s="120">
        <v>23.251929453343898</v>
      </c>
    </row>
    <row r="39" spans="3:30" x14ac:dyDescent="0.25">
      <c r="C39" s="178" t="s">
        <v>20</v>
      </c>
      <c r="D39" t="s">
        <v>584</v>
      </c>
      <c r="E39" t="s">
        <v>585</v>
      </c>
      <c r="F39" t="s">
        <v>586</v>
      </c>
      <c r="G39" t="s">
        <v>587</v>
      </c>
      <c r="H39" s="19">
        <f>VLOOKUP(D39,Résultats!$B$2:$AX$476,'T energie vecteurs'!K5,FALSE)</f>
        <v>0</v>
      </c>
      <c r="I39" s="19">
        <f>VLOOKUP(E39,Résultats!$B$2:$AX$476,'T energie vecteurs'!K5,FALSE)</f>
        <v>19.079889860000002</v>
      </c>
      <c r="J39" s="19">
        <f>VLOOKUP(F39,Résultats!$B$2:$AX$476,'T energie vecteurs'!K5,FALSE)</f>
        <v>1.6814079120000001</v>
      </c>
      <c r="K39" s="19">
        <f>VLOOKUP(G39,Résultats!$B$2:$AX$476,'T energie vecteurs'!K5,FALSE)</f>
        <v>0.37000224189999997</v>
      </c>
      <c r="L39" s="120">
        <f t="shared" si="6"/>
        <v>21.131300013900002</v>
      </c>
      <c r="M39" s="19"/>
      <c r="N39" s="178" t="s">
        <v>20</v>
      </c>
      <c r="O39" s="172"/>
      <c r="P39" s="19"/>
      <c r="Q39" s="55"/>
      <c r="R39" s="19"/>
      <c r="S39" s="120"/>
      <c r="T39" s="19"/>
      <c r="U39" s="178" t="s">
        <v>20</v>
      </c>
      <c r="V39" t="s">
        <v>93</v>
      </c>
      <c r="W39" t="s">
        <v>94</v>
      </c>
      <c r="X39" t="s">
        <v>95</v>
      </c>
      <c r="Y39" t="s">
        <v>96</v>
      </c>
      <c r="Z39" s="19">
        <v>0</v>
      </c>
      <c r="AA39" s="19">
        <v>19.875637950000002</v>
      </c>
      <c r="AB39" s="19">
        <v>1.8245813340000001</v>
      </c>
      <c r="AC39" s="19">
        <v>0.44040216640000002</v>
      </c>
      <c r="AD39" s="120">
        <v>22.140621450400001</v>
      </c>
    </row>
    <row r="40" spans="3:30" x14ac:dyDescent="0.25">
      <c r="C40" s="176" t="s">
        <v>21</v>
      </c>
      <c r="D40" t="s">
        <v>588</v>
      </c>
      <c r="E40" t="s">
        <v>589</v>
      </c>
      <c r="F40" t="s">
        <v>590</v>
      </c>
      <c r="G40" t="s">
        <v>591</v>
      </c>
      <c r="H40" s="8">
        <f>VLOOKUP(D40,Résultats!$B$2:$AX$476,'T energie vecteurs'!K5,FALSE)</f>
        <v>0.24745265259999999</v>
      </c>
      <c r="I40" s="8">
        <f>VLOOKUP(E40,Résultats!$B$2:$AX$476,'T energie vecteurs'!K5,FALSE)</f>
        <v>5.72299677</v>
      </c>
      <c r="J40" s="8">
        <f>VLOOKUP(F40,Résultats!$B$2:$AX$476,'T energie vecteurs'!K5,FALSE)</f>
        <v>15.213145340000001</v>
      </c>
      <c r="K40" s="8">
        <f>VLOOKUP(G40,Résultats!$B$2:$AX$476,'T energie vecteurs'!K5,FALSE)+8</f>
        <v>21.574562749999998</v>
      </c>
      <c r="L40" s="121">
        <f t="shared" si="6"/>
        <v>42.7581575126</v>
      </c>
      <c r="M40" s="99"/>
      <c r="N40" s="179" t="s">
        <v>21</v>
      </c>
      <c r="O40" s="36">
        <f>'[1]Bilan 2022 réel'!$V$46/11.63</f>
        <v>2.6476317000000003E-2</v>
      </c>
      <c r="P40" s="35">
        <f>SUM('[1]Bilan 2022 réel'!$V$41:$V$43)/11.63</f>
        <v>3.5006052343</v>
      </c>
      <c r="Q40" s="35">
        <f>'[1]Bilan 2022 réel'!$V$13/11.63</f>
        <v>13.359407222699915</v>
      </c>
      <c r="R40" s="35">
        <f>('[1]Bilan 2022 réel'!$V$22+'[1]Bilan 2022 réel'!$V$30+SUM('[1]Bilan 2022 réel'!$V$36:$V$40)+SUM('[1]Bilan 2022 réel'!$V$44:$V$45)+'[1]Bilan 2022 réel'!$V$47)/11.63</f>
        <v>20.358936597126686</v>
      </c>
      <c r="S40" s="171">
        <f t="shared" ref="S40:S46" si="7">SUM(O40:R40)</f>
        <v>37.245425371126601</v>
      </c>
      <c r="T40" s="99"/>
      <c r="U40" s="176" t="s">
        <v>21</v>
      </c>
      <c r="V40" t="s">
        <v>97</v>
      </c>
      <c r="W40" t="s">
        <v>98</v>
      </c>
      <c r="X40" t="s">
        <v>99</v>
      </c>
      <c r="Y40" t="s">
        <v>100</v>
      </c>
      <c r="Z40" s="263">
        <v>0.24246651059999999</v>
      </c>
      <c r="AA40" s="263">
        <v>5.559916952</v>
      </c>
      <c r="AB40" s="263">
        <v>15.062817750000001</v>
      </c>
      <c r="AC40" s="263">
        <v>21.52460911</v>
      </c>
      <c r="AD40" s="264">
        <v>42.389810322599999</v>
      </c>
    </row>
    <row r="41" spans="3:30" x14ac:dyDescent="0.25">
      <c r="C41" s="176" t="s">
        <v>22</v>
      </c>
      <c r="D41" t="s">
        <v>592</v>
      </c>
      <c r="E41" t="s">
        <v>593</v>
      </c>
      <c r="F41" t="s">
        <v>594</v>
      </c>
      <c r="G41" t="s">
        <v>595</v>
      </c>
      <c r="H41" s="8">
        <f>VLOOKUP(D41,Résultats!$B$2:$AX$476,'T energie vecteurs'!K5,FALSE)</f>
        <v>0</v>
      </c>
      <c r="I41" s="8">
        <f>VLOOKUP(E41,Résultats!$B$2:$AX$476,'T energie vecteurs'!K5,FALSE)</f>
        <v>2.9746735449999999</v>
      </c>
      <c r="J41" s="8">
        <f>VLOOKUP(F41,Résultats!$B$2:$AX$476,'T energie vecteurs'!K5,FALSE)</f>
        <v>13.726717389999999</v>
      </c>
      <c r="K41" s="8">
        <f>VLOOKUP(G41,Résultats!$B$2:$AX$476,'T energie vecteurs'!K5,FALSE)</f>
        <v>7.780515662</v>
      </c>
      <c r="L41" s="121">
        <f t="shared" si="6"/>
        <v>24.481906596999998</v>
      </c>
      <c r="M41" s="99"/>
      <c r="N41" s="179" t="s">
        <v>22</v>
      </c>
      <c r="O41" s="36">
        <f>('[1]Bilan 2022 réel'!$W$46)/11.63</f>
        <v>3.2835727999999995E-2</v>
      </c>
      <c r="P41" s="35">
        <f>SUM('[1]Bilan 2022 réel'!$W$41:$W$43)/11.63</f>
        <v>2.0815720291000002</v>
      </c>
      <c r="Q41" s="35">
        <f>('[1]Bilan 2022 réel'!$W$13)/11.63</f>
        <v>11.4388796216681</v>
      </c>
      <c r="R41" s="35">
        <f>('[1]Bilan 2022 réel'!$W$22+'[1]Bilan 2022 réel'!$W$30+SUM('[1]Bilan 2022 réel'!$W$36:$W$40)+SUM('[1]Bilan 2022 réel'!$W$44:$W$45)+'[1]Bilan 2022 réel'!$W$47)/11.63</f>
        <v>7.4016622456291197</v>
      </c>
      <c r="S41" s="171">
        <f t="shared" si="7"/>
        <v>20.954949624397219</v>
      </c>
      <c r="T41" s="99"/>
      <c r="U41" s="176" t="s">
        <v>22</v>
      </c>
      <c r="V41" t="s">
        <v>101</v>
      </c>
      <c r="W41" t="s">
        <v>102</v>
      </c>
      <c r="X41" t="s">
        <v>103</v>
      </c>
      <c r="Y41" t="s">
        <v>104</v>
      </c>
      <c r="Z41" s="8">
        <v>0</v>
      </c>
      <c r="AA41" s="8">
        <v>2.6093376460000002</v>
      </c>
      <c r="AB41" s="8">
        <v>12.11176948</v>
      </c>
      <c r="AC41" s="8">
        <v>7.4488841529999998</v>
      </c>
      <c r="AD41" s="121">
        <v>22.169991279000001</v>
      </c>
    </row>
    <row r="42" spans="3:30" x14ac:dyDescent="0.25">
      <c r="C42" s="176" t="s">
        <v>23</v>
      </c>
      <c r="H42" s="8">
        <f>SUM(H43:H45)</f>
        <v>2.5521483241</v>
      </c>
      <c r="I42" s="8">
        <f>SUM(I43:I45)</f>
        <v>13.026021444000001</v>
      </c>
      <c r="J42" s="8">
        <f>SUM(J43:J45)</f>
        <v>10.3036278564</v>
      </c>
      <c r="K42" s="8">
        <f>SUM(K43:K45)</f>
        <v>14.558822938699999</v>
      </c>
      <c r="L42" s="121">
        <f t="shared" si="6"/>
        <v>40.4406205632</v>
      </c>
      <c r="M42" s="99"/>
      <c r="N42" s="179" t="s">
        <v>280</v>
      </c>
      <c r="O42" s="36">
        <f>O43+O44</f>
        <v>4.5030917883254036</v>
      </c>
      <c r="P42" s="35">
        <f t="shared" ref="P42:R42" si="8">P43+P44</f>
        <v>11.747675010745624</v>
      </c>
      <c r="Q42" s="35">
        <f t="shared" si="8"/>
        <v>9.2559822012037838</v>
      </c>
      <c r="R42" s="35">
        <f t="shared" si="8"/>
        <v>13.798624448265977</v>
      </c>
      <c r="S42" s="171">
        <f t="shared" si="7"/>
        <v>39.305373448540784</v>
      </c>
      <c r="T42" s="99"/>
      <c r="U42" s="176" t="s">
        <v>23</v>
      </c>
      <c r="Z42" s="8">
        <v>3.0042872987</v>
      </c>
      <c r="AA42" s="8">
        <v>15.48110514</v>
      </c>
      <c r="AB42" s="8">
        <v>9.8959557320000009</v>
      </c>
      <c r="AC42" s="8">
        <v>14.553168923499999</v>
      </c>
      <c r="AD42" s="121">
        <v>42.934517094200004</v>
      </c>
    </row>
    <row r="43" spans="3:30" x14ac:dyDescent="0.25">
      <c r="C43" s="178" t="s">
        <v>24</v>
      </c>
      <c r="D43" t="s">
        <v>596</v>
      </c>
      <c r="E43" t="s">
        <v>597</v>
      </c>
      <c r="F43" t="s">
        <v>598</v>
      </c>
      <c r="G43" t="s">
        <v>599</v>
      </c>
      <c r="H43" s="19">
        <f>VLOOKUP(D43,Résultats!$B$2:$AX$476,'T energie vecteurs'!K5,FALSE)</f>
        <v>1.6745107770000001</v>
      </c>
      <c r="I43" s="19">
        <f>VLOOKUP(E43,Résultats!$B$2:$AX$476,'T energie vecteurs'!K5,FALSE)</f>
        <v>8.7164163200000004</v>
      </c>
      <c r="J43" s="19">
        <f>VLOOKUP(F43,Résultats!$B$2:$AX$476,'T energie vecteurs'!K5,FALSE)</f>
        <v>9.9731385840000009</v>
      </c>
      <c r="K43" s="19">
        <f>VLOOKUP(G43,Résultats!$B$2:$AX$476,'T energie vecteurs'!K5,FALSE)</f>
        <v>12.057559189999999</v>
      </c>
      <c r="L43" s="120">
        <f t="shared" si="6"/>
        <v>32.421624870999999</v>
      </c>
      <c r="M43" s="19"/>
      <c r="N43" s="178" t="s">
        <v>281</v>
      </c>
      <c r="O43" s="172">
        <f>'[1]Bilan 2022 réel'!$U$46/11.63</f>
        <v>0.63402045200000001</v>
      </c>
      <c r="P43" s="37">
        <f>SUM('[1]Bilan 2022 réel'!$U$41:$U$43)/11.63</f>
        <v>2.4775829957456241</v>
      </c>
      <c r="Q43" s="37">
        <f>'[1]Bilan 2022 réel'!$U$13/11.63</f>
        <v>9.2559822012037838</v>
      </c>
      <c r="R43" s="37">
        <f>('[1]Bilan 2022 réel'!$U$22+'[1]Bilan 2022 réel'!$U$30+SUM('[1]Bilan 2022 réel'!$U$36:$U$40)+SUM('[1]Bilan 2022 réel'!$U$44:$U$45)+'[1]Bilan 2022 réel'!$U$47)/11.63</f>
        <v>12.926272664087129</v>
      </c>
      <c r="S43" s="120">
        <f t="shared" si="7"/>
        <v>25.293858313036537</v>
      </c>
      <c r="T43" s="19"/>
      <c r="U43" s="178" t="s">
        <v>24</v>
      </c>
      <c r="V43" t="s">
        <v>105</v>
      </c>
      <c r="W43" t="s">
        <v>106</v>
      </c>
      <c r="X43" t="s">
        <v>107</v>
      </c>
      <c r="Y43" t="s">
        <v>108</v>
      </c>
      <c r="Z43" s="19">
        <v>2.1281616240000001</v>
      </c>
      <c r="AA43" s="19">
        <v>11.01290726</v>
      </c>
      <c r="AB43" s="19">
        <v>9.5584665710000003</v>
      </c>
      <c r="AC43" s="19">
        <v>12.08815914</v>
      </c>
      <c r="AD43" s="120">
        <v>34.787694595000005</v>
      </c>
    </row>
    <row r="44" spans="3:30" x14ac:dyDescent="0.25">
      <c r="C44" s="178" t="s">
        <v>153</v>
      </c>
      <c r="D44" t="s">
        <v>600</v>
      </c>
      <c r="E44" t="s">
        <v>601</v>
      </c>
      <c r="F44" t="s">
        <v>602</v>
      </c>
      <c r="G44" t="s">
        <v>603</v>
      </c>
      <c r="H44" s="19">
        <f>VLOOKUP(D44,Résultats!$B$2:$AX$476,'T energie vecteurs'!K5,FALSE)</f>
        <v>0.87763754709999997</v>
      </c>
      <c r="I44" s="19">
        <f>VLOOKUP(E44,Résultats!$B$2:$AX$476,'T energie vecteurs'!K5,FALSE)</f>
        <v>1.9975720299999999</v>
      </c>
      <c r="J44" s="19">
        <f>VLOOKUP(F44,Résultats!$B$2:$AX$476,'T energie vecteurs'!K5,FALSE)</f>
        <v>0</v>
      </c>
      <c r="K44" s="19">
        <f>VLOOKUP(G44,Résultats!$B$2:$AX$476,'T energie vecteurs'!K5,FALSE)</f>
        <v>2.1764083159999998</v>
      </c>
      <c r="L44" s="120">
        <f t="shared" si="6"/>
        <v>5.0516178930999995</v>
      </c>
      <c r="M44" s="19"/>
      <c r="N44" s="178" t="s">
        <v>153</v>
      </c>
      <c r="O44" s="28">
        <f>'[1]Bilan 2022 réel'!$E$52/11.63</f>
        <v>3.8690713363254039</v>
      </c>
      <c r="P44" s="19">
        <f>('[1]Bilan 2022 réel'!$E$54+'[1]Bilan 2022 réel'!$E$56)/11.63</f>
        <v>9.2700920149999995</v>
      </c>
      <c r="Q44" s="19">
        <v>0</v>
      </c>
      <c r="R44" s="19">
        <f>('[1]Bilan 2022 réel'!$E$53+'[1]Bilan 2022 réel'!$E$55+'[1]Bilan 2022 réel'!$E$57)/11.63</f>
        <v>0.87235178417884784</v>
      </c>
      <c r="S44" s="120">
        <f t="shared" si="7"/>
        <v>14.011515135504252</v>
      </c>
      <c r="T44" s="19"/>
      <c r="U44" s="178" t="s">
        <v>153</v>
      </c>
      <c r="V44" t="s">
        <v>154</v>
      </c>
      <c r="W44" t="s">
        <v>155</v>
      </c>
      <c r="X44" t="s">
        <v>156</v>
      </c>
      <c r="Y44" t="s">
        <v>157</v>
      </c>
      <c r="Z44" s="19">
        <v>0.87612567470000002</v>
      </c>
      <c r="AA44" s="19">
        <v>2.034113396</v>
      </c>
      <c r="AB44" s="19">
        <v>0</v>
      </c>
      <c r="AC44" s="19">
        <v>2.1331636500000002</v>
      </c>
      <c r="AD44" s="120">
        <v>5.0434027206999996</v>
      </c>
    </row>
    <row r="45" spans="3:30" x14ac:dyDescent="0.25">
      <c r="C45" s="178" t="s">
        <v>25</v>
      </c>
      <c r="D45" t="s">
        <v>604</v>
      </c>
      <c r="E45" t="s">
        <v>605</v>
      </c>
      <c r="F45" t="s">
        <v>606</v>
      </c>
      <c r="G45" t="s">
        <v>607</v>
      </c>
      <c r="H45" s="19">
        <f>VLOOKUP(D45,Résultats!$B$2:$AX$476,'T energie vecteurs'!K5,FALSE)</f>
        <v>0</v>
      </c>
      <c r="I45" s="19">
        <f>VLOOKUP(E45,Résultats!$B$2:$AX$476,'T energie vecteurs'!K5,FALSE)</f>
        <v>2.3120330939999998</v>
      </c>
      <c r="J45" s="19">
        <f>VLOOKUP(F45,Résultats!$B$2:$AX$476,'T energie vecteurs'!K5,FALSE)</f>
        <v>0.33048927239999998</v>
      </c>
      <c r="K45" s="19">
        <f>VLOOKUP(G45,Résultats!$B$2:$AX$476,'T energie vecteurs'!K5,FALSE)</f>
        <v>0.3248554327</v>
      </c>
      <c r="L45" s="120">
        <f t="shared" si="6"/>
        <v>2.9673777990999999</v>
      </c>
      <c r="M45" s="19"/>
      <c r="N45" s="179" t="s">
        <v>25</v>
      </c>
      <c r="O45" s="36">
        <f>'[1]Bilan 2022 réel'!$T$46/11.63</f>
        <v>1.651664E-3</v>
      </c>
      <c r="P45" s="35">
        <f>SUM('[1]Bilan 2022 réel'!$T$41:$T$43)/11.63</f>
        <v>3.5697769387513203</v>
      </c>
      <c r="Q45" s="35">
        <f>'[1]Bilan 2022 réel'!$T$13/11.63</f>
        <v>0.67291487532244199</v>
      </c>
      <c r="R45" s="35">
        <f>('[1]Bilan 2022 réel'!$T$22+'[1]Bilan 2022 réel'!$T$30+SUM('[1]Bilan 2022 réel'!$T$36:$T$40)+SUM('[1]Bilan 2022 réel'!$T$44:$T$45)+'[1]Bilan 2022 réel'!$T$47)/11.63</f>
        <v>0.43996563007547523</v>
      </c>
      <c r="S45" s="171">
        <f t="shared" si="7"/>
        <v>4.6843091081492378</v>
      </c>
      <c r="T45" s="19"/>
      <c r="U45" s="178" t="s">
        <v>25</v>
      </c>
      <c r="V45" t="s">
        <v>109</v>
      </c>
      <c r="W45" t="s">
        <v>110</v>
      </c>
      <c r="X45" t="s">
        <v>111</v>
      </c>
      <c r="Y45" t="s">
        <v>112</v>
      </c>
      <c r="Z45" s="19">
        <v>0</v>
      </c>
      <c r="AA45" s="19">
        <v>2.434084484</v>
      </c>
      <c r="AB45" s="19">
        <v>0.33748916099999998</v>
      </c>
      <c r="AC45" s="19">
        <v>0.33184613349999997</v>
      </c>
      <c r="AD45" s="120">
        <v>3.1034197785000002</v>
      </c>
    </row>
    <row r="46" spans="3:30" x14ac:dyDescent="0.25">
      <c r="C46" s="29" t="s">
        <v>26</v>
      </c>
      <c r="D46" s="10"/>
      <c r="E46" s="10"/>
      <c r="F46" s="10"/>
      <c r="G46" s="10"/>
      <c r="H46" s="9">
        <f>SUM(H37,H40:H42)</f>
        <v>2.7996009766999999</v>
      </c>
      <c r="I46" s="9">
        <f>SUM(I37,I40:I42)</f>
        <v>63.736817589000005</v>
      </c>
      <c r="J46" s="9">
        <f>SUM(J37,J40:J42)</f>
        <v>41.083692472499997</v>
      </c>
      <c r="K46" s="9">
        <f>SUM(K37,K40:K42)</f>
        <v>44.283919340726399</v>
      </c>
      <c r="L46" s="123">
        <f t="shared" si="6"/>
        <v>151.90403037892639</v>
      </c>
      <c r="M46" s="105"/>
      <c r="N46" s="180" t="s">
        <v>26</v>
      </c>
      <c r="O46" s="40">
        <f>O37+O40+O41+O42+O45</f>
        <v>4.5640554973254037</v>
      </c>
      <c r="P46" s="38">
        <f>P37+P40+P41+P42+P45</f>
        <v>64.295512199141086</v>
      </c>
      <c r="Q46" s="38">
        <f>Q37+Q40+Q41+Q42+Q45</f>
        <v>35.657811435941532</v>
      </c>
      <c r="R46" s="38">
        <f>R37+R40+R41+R42+R45</f>
        <v>42.318045756866823</v>
      </c>
      <c r="S46" s="173">
        <f t="shared" si="7"/>
        <v>146.83542488927486</v>
      </c>
      <c r="T46" s="105"/>
      <c r="U46" s="29" t="s">
        <v>26</v>
      </c>
      <c r="V46" s="10"/>
      <c r="W46" s="10"/>
      <c r="X46" s="10"/>
      <c r="Y46" s="10"/>
      <c r="Z46" s="9">
        <v>3.2467538092999999</v>
      </c>
      <c r="AA46" s="9">
        <v>66.617048518000004</v>
      </c>
      <c r="AB46" s="9">
        <v>39.055991397500001</v>
      </c>
      <c r="AC46" s="9">
        <v>43.967075874743898</v>
      </c>
      <c r="AD46" s="123">
        <v>152.8868695995439</v>
      </c>
    </row>
    <row r="47" spans="3:30" s="3" customFormat="1" x14ac:dyDescent="0.25">
      <c r="H47" s="69"/>
      <c r="I47" s="69"/>
      <c r="J47" s="69"/>
      <c r="K47" s="69"/>
      <c r="L47" s="69"/>
      <c r="M47" s="69"/>
      <c r="N47" s="69"/>
      <c r="O47" s="103"/>
      <c r="P47" s="103"/>
      <c r="Q47" s="103"/>
      <c r="R47" s="104"/>
      <c r="S47" s="69"/>
      <c r="T47" s="69"/>
      <c r="Z47" s="69"/>
      <c r="AA47" s="69"/>
      <c r="AB47" s="69"/>
      <c r="AC47" s="69"/>
      <c r="AD47" s="69"/>
    </row>
    <row r="48" spans="3:3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Z48" s="69"/>
      <c r="AA48" s="69"/>
      <c r="AB48" s="69"/>
      <c r="AC48" s="69"/>
      <c r="AD48" s="69"/>
    </row>
    <row r="49" spans="2:30" ht="31.5" x14ac:dyDescent="0.35">
      <c r="C49" s="174">
        <v>2023</v>
      </c>
      <c r="D49" s="175"/>
      <c r="E49" s="175"/>
      <c r="F49" s="175"/>
      <c r="G49" s="175"/>
      <c r="H49" s="101" t="s">
        <v>36</v>
      </c>
      <c r="I49" s="101" t="s">
        <v>159</v>
      </c>
      <c r="J49" s="101" t="s">
        <v>38</v>
      </c>
      <c r="K49" s="101" t="s">
        <v>158</v>
      </c>
      <c r="L49" s="118" t="s">
        <v>1</v>
      </c>
      <c r="M49" s="25"/>
      <c r="N49" s="174">
        <v>2023</v>
      </c>
      <c r="O49" s="170" t="s">
        <v>36</v>
      </c>
      <c r="P49" s="101" t="s">
        <v>159</v>
      </c>
      <c r="Q49" s="101" t="s">
        <v>38</v>
      </c>
      <c r="R49" s="101" t="s">
        <v>158</v>
      </c>
      <c r="S49" s="118" t="s">
        <v>1</v>
      </c>
      <c r="T49" s="25"/>
      <c r="U49" s="174">
        <v>2023</v>
      </c>
      <c r="V49" s="175"/>
      <c r="W49" s="175"/>
      <c r="X49" s="175"/>
      <c r="Y49" s="175"/>
      <c r="Z49" s="101" t="s">
        <v>36</v>
      </c>
      <c r="AA49" s="101" t="s">
        <v>159</v>
      </c>
      <c r="AB49" s="101" t="s">
        <v>38</v>
      </c>
      <c r="AC49" s="101" t="s">
        <v>158</v>
      </c>
      <c r="AD49" s="118" t="s">
        <v>1</v>
      </c>
    </row>
    <row r="50" spans="2:30" x14ac:dyDescent="0.25">
      <c r="C50" s="176" t="s">
        <v>18</v>
      </c>
      <c r="H50" s="8">
        <f>SUM(H51:H52)</f>
        <v>0</v>
      </c>
      <c r="I50" s="8">
        <f>SUM(I51:I52)</f>
        <v>41.697204069999998</v>
      </c>
      <c r="J50" s="8">
        <f>SUM(J51:J52)</f>
        <v>1.9096502203999999</v>
      </c>
      <c r="K50" s="8">
        <f>SUM(K51:K52)</f>
        <v>0.41194956381300002</v>
      </c>
      <c r="L50" s="121">
        <f>SUM(H50:K50)</f>
        <v>44.018803854213004</v>
      </c>
      <c r="M50" s="99"/>
      <c r="N50" s="179" t="s">
        <v>18</v>
      </c>
      <c r="O50" s="36">
        <f>'[1]Bilan 2023 réel'!$X$46/11.63</f>
        <v>0</v>
      </c>
      <c r="P50" s="35">
        <f>SUM('[1]Bilan 2023 réel'!$X$41:$X$43)/11.63</f>
        <v>42.139633010859157</v>
      </c>
      <c r="Q50" s="35">
        <f>'[1]Bilan 2023 réel'!$X$13/11.63</f>
        <v>0.9065512467755803</v>
      </c>
      <c r="R50" s="35">
        <f>('[1]Bilan 2023 réel'!$X$22+'[1]Bilan 2023 réel'!$X$30+SUM('[1]Bilan 2023 réel'!$X$36:$X$40)+SUM('[1]Bilan 2023 réel'!$X$44:$X$45)+'[1]Bilan 2023 réel'!$X$47)/11.63</f>
        <v>0.31885683576956142</v>
      </c>
      <c r="S50" s="171">
        <f>SUM(O50:R50)</f>
        <v>43.365041093404294</v>
      </c>
      <c r="T50" s="245"/>
      <c r="U50" s="176" t="s">
        <v>18</v>
      </c>
      <c r="Z50" s="8">
        <v>0</v>
      </c>
      <c r="AA50" s="8">
        <v>42.795846499999996</v>
      </c>
      <c r="AB50" s="8">
        <v>2.0406269565000001</v>
      </c>
      <c r="AC50" s="8">
        <v>0.48883759963529999</v>
      </c>
      <c r="AD50" s="121">
        <v>45.325311056135298</v>
      </c>
    </row>
    <row r="51" spans="2:30" x14ac:dyDescent="0.25">
      <c r="C51" s="177" t="s">
        <v>19</v>
      </c>
      <c r="D51" t="s">
        <v>580</v>
      </c>
      <c r="E51" t="s">
        <v>581</v>
      </c>
      <c r="F51" t="s">
        <v>582</v>
      </c>
      <c r="G51" t="s">
        <v>583</v>
      </c>
      <c r="H51" s="19">
        <f>VLOOKUP(D51,Résultats!$B$2:$AX$476,'T energie vecteurs'!L5,FALSE)</f>
        <v>0</v>
      </c>
      <c r="I51" s="19">
        <f>VLOOKUP(E51,Résultats!$B$2:$AX$476,'T energie vecteurs'!L5,FALSE)</f>
        <v>22.363516799999999</v>
      </c>
      <c r="J51" s="19">
        <f>VLOOKUP(F51,Résultats!$B$2:$AX$476,'T energie vecteurs'!L5,FALSE)</f>
        <v>0.1956948094</v>
      </c>
      <c r="K51" s="19">
        <f>VLOOKUP(G51,Résultats!$B$2:$AX$476,'T energie vecteurs'!L5,FALSE)</f>
        <v>1.7747113E-5</v>
      </c>
      <c r="L51" s="120">
        <f t="shared" ref="L51:L52" si="9">SUM(H51:K51)</f>
        <v>22.559229356512997</v>
      </c>
      <c r="M51" s="19"/>
      <c r="N51" s="177" t="s">
        <v>19</v>
      </c>
      <c r="O51" s="172"/>
      <c r="P51" s="19"/>
      <c r="Q51" s="55"/>
      <c r="R51" s="19"/>
      <c r="S51" s="120"/>
      <c r="T51" s="245"/>
      <c r="U51" s="177" t="s">
        <v>19</v>
      </c>
      <c r="V51" t="s">
        <v>89</v>
      </c>
      <c r="W51" t="s">
        <v>90</v>
      </c>
      <c r="X51" t="s">
        <v>91</v>
      </c>
      <c r="Y51" t="s">
        <v>92</v>
      </c>
      <c r="Z51" s="19">
        <v>0</v>
      </c>
      <c r="AA51" s="19">
        <v>22.561407509999999</v>
      </c>
      <c r="AB51" s="19">
        <v>0.1998115415</v>
      </c>
      <c r="AC51" s="19">
        <v>1.32188353E-5</v>
      </c>
      <c r="AD51" s="120">
        <v>22.761232270335299</v>
      </c>
    </row>
    <row r="52" spans="2:30" x14ac:dyDescent="0.25">
      <c r="C52" s="178" t="s">
        <v>20</v>
      </c>
      <c r="D52" t="s">
        <v>584</v>
      </c>
      <c r="E52" t="s">
        <v>585</v>
      </c>
      <c r="F52" t="s">
        <v>586</v>
      </c>
      <c r="G52" t="s">
        <v>587</v>
      </c>
      <c r="H52" s="19">
        <f>VLOOKUP(D52,Résultats!$B$2:$AX$476,'T energie vecteurs'!L5,FALSE)</f>
        <v>0</v>
      </c>
      <c r="I52" s="19">
        <f>VLOOKUP(E52,Résultats!$B$2:$AX$476,'T energie vecteurs'!L5,FALSE)</f>
        <v>19.333687269999999</v>
      </c>
      <c r="J52" s="19">
        <f>VLOOKUP(F52,Résultats!$B$2:$AX$476,'T energie vecteurs'!L5,FALSE)</f>
        <v>1.7139554109999999</v>
      </c>
      <c r="K52" s="19">
        <f>VLOOKUP(G52,Résultats!$B$2:$AX$476,'T energie vecteurs'!L5,FALSE)</f>
        <v>0.41193181670000001</v>
      </c>
      <c r="L52" s="120">
        <f t="shared" si="9"/>
        <v>21.4595744977</v>
      </c>
      <c r="M52" s="19"/>
      <c r="N52" s="178" t="s">
        <v>20</v>
      </c>
      <c r="O52" s="172"/>
      <c r="P52" s="19"/>
      <c r="Q52" s="55"/>
      <c r="R52" s="19"/>
      <c r="S52" s="120"/>
      <c r="T52" s="245"/>
      <c r="U52" s="178" t="s">
        <v>20</v>
      </c>
      <c r="V52" t="s">
        <v>93</v>
      </c>
      <c r="W52" t="s">
        <v>94</v>
      </c>
      <c r="X52" t="s">
        <v>95</v>
      </c>
      <c r="Y52" t="s">
        <v>96</v>
      </c>
      <c r="Z52" s="19">
        <v>0</v>
      </c>
      <c r="AA52" s="19">
        <v>20.234438990000001</v>
      </c>
      <c r="AB52" s="19">
        <v>1.840815415</v>
      </c>
      <c r="AC52" s="19">
        <v>0.48882438080000001</v>
      </c>
      <c r="AD52" s="120">
        <v>22.564078785800003</v>
      </c>
    </row>
    <row r="53" spans="2:30" x14ac:dyDescent="0.25">
      <c r="C53" s="176" t="s">
        <v>21</v>
      </c>
      <c r="D53" t="s">
        <v>588</v>
      </c>
      <c r="E53" t="s">
        <v>589</v>
      </c>
      <c r="F53" t="s">
        <v>590</v>
      </c>
      <c r="G53" t="s">
        <v>591</v>
      </c>
      <c r="H53" s="8">
        <f>VLOOKUP(D53,Résultats!$B$2:$AX$476,'T energie vecteurs'!L5,FALSE)</f>
        <v>0.23742916410000001</v>
      </c>
      <c r="I53" s="8">
        <f>VLOOKUP(E53,Résultats!$B$2:$AX$476,'T energie vecteurs'!L5,FALSE)</f>
        <v>5.5247886150000003</v>
      </c>
      <c r="J53" s="8">
        <f>VLOOKUP(F53,Résultats!$B$2:$AX$476,'T energie vecteurs'!L5,FALSE)</f>
        <v>15.308774830000001</v>
      </c>
      <c r="K53" s="8">
        <f>VLOOKUP(G53,Résultats!$B$2:$AX$476,'T energie vecteurs'!L5,FALSE)+8</f>
        <v>21.160299950000002</v>
      </c>
      <c r="L53" s="121">
        <f>SUM(H53:K53)</f>
        <v>42.231292559100005</v>
      </c>
      <c r="M53" s="99"/>
      <c r="N53" s="179" t="s">
        <v>21</v>
      </c>
      <c r="O53" s="36">
        <f>'[1]Bilan 2023 réel'!$V$46/11.63</f>
        <v>1.9785054E-2</v>
      </c>
      <c r="P53" s="35">
        <f>SUM('[1]Bilan 2023 réel'!$V$41:$V$43)/11.63</f>
        <v>3.0423469738</v>
      </c>
      <c r="Q53" s="35">
        <f>'[1]Bilan 2023 réel'!$V$13/11.63</f>
        <v>13.020267239896821</v>
      </c>
      <c r="R53" s="35">
        <f>('[1]Bilan 2023 réel'!$V$22+'[1]Bilan 2023 réel'!$V$30+SUM('[1]Bilan 2023 réel'!$V$36:$V$40)+SUM('[1]Bilan 2023 réel'!$V$44:$V$45)+'[1]Bilan 2023 réel'!$V$47)/11.63</f>
        <v>20.330842243575045</v>
      </c>
      <c r="S53" s="171">
        <f t="shared" ref="S53:S59" si="10">SUM(O53:R53)</f>
        <v>36.413241511271863</v>
      </c>
      <c r="T53" s="245"/>
      <c r="U53" s="176" t="s">
        <v>21</v>
      </c>
      <c r="V53" t="s">
        <v>97</v>
      </c>
      <c r="W53" t="s">
        <v>98</v>
      </c>
      <c r="X53" t="s">
        <v>99</v>
      </c>
      <c r="Y53" t="s">
        <v>100</v>
      </c>
      <c r="Z53" s="263">
        <v>0.23206824070000001</v>
      </c>
      <c r="AA53" s="263">
        <v>5.4374454109999997</v>
      </c>
      <c r="AB53" s="263">
        <v>15.022933159999999</v>
      </c>
      <c r="AC53" s="263">
        <v>21.18374021</v>
      </c>
      <c r="AD53" s="264">
        <v>41.876187021699998</v>
      </c>
    </row>
    <row r="54" spans="2:30" x14ac:dyDescent="0.25">
      <c r="C54" s="176" t="s">
        <v>22</v>
      </c>
      <c r="D54" t="s">
        <v>592</v>
      </c>
      <c r="E54" t="s">
        <v>593</v>
      </c>
      <c r="F54" t="s">
        <v>594</v>
      </c>
      <c r="G54" t="s">
        <v>595</v>
      </c>
      <c r="H54" s="8">
        <f>VLOOKUP(D54,Résultats!$B$2:$AX$476,'T energie vecteurs'!L5,FALSE)</f>
        <v>0</v>
      </c>
      <c r="I54" s="8">
        <f>VLOOKUP(E54,Résultats!$B$2:$AX$476,'T energie vecteurs'!L5,FALSE)</f>
        <v>2.9880188649999999</v>
      </c>
      <c r="J54" s="8">
        <f>VLOOKUP(F54,Résultats!$B$2:$AX$476,'T energie vecteurs'!L5,FALSE)</f>
        <v>13.7958628</v>
      </c>
      <c r="K54" s="8">
        <f>VLOOKUP(G54,Résultats!$B$2:$AX$476,'T energie vecteurs'!L5,FALSE)</f>
        <v>7.605092902</v>
      </c>
      <c r="L54" s="121">
        <f t="shared" ref="L54:L56" si="11">SUM(H54:K54)</f>
        <v>24.388974566999998</v>
      </c>
      <c r="M54" s="99"/>
      <c r="N54" s="179" t="s">
        <v>22</v>
      </c>
      <c r="O54" s="36">
        <f>('[1]Bilan 2023 réel'!$W$46)/11.63</f>
        <v>2.9470376E-2</v>
      </c>
      <c r="P54" s="35">
        <f>SUM('[1]Bilan 2023 réel'!$W$41:$W$43)/11.63</f>
        <v>2.063881609425366</v>
      </c>
      <c r="Q54" s="35">
        <f>('[1]Bilan 2023 réel'!$W$13)/11.63</f>
        <v>11.200373602751505</v>
      </c>
      <c r="R54" s="35">
        <f>('[1]Bilan 2023 réel'!$W$22+'[1]Bilan 2023 réel'!$W$30+SUM('[1]Bilan 2023 réel'!$W$36:$W$40)+SUM('[1]Bilan 2023 réel'!$W$44:$W$45)+'[1]Bilan 2023 réel'!$W$47)/11.63</f>
        <v>7.0633917765357781</v>
      </c>
      <c r="S54" s="171">
        <f t="shared" si="10"/>
        <v>20.35711736471265</v>
      </c>
      <c r="T54" s="245"/>
      <c r="U54" s="176" t="s">
        <v>22</v>
      </c>
      <c r="V54" t="s">
        <v>101</v>
      </c>
      <c r="W54" t="s">
        <v>102</v>
      </c>
      <c r="X54" t="s">
        <v>103</v>
      </c>
      <c r="Y54" t="s">
        <v>104</v>
      </c>
      <c r="Z54" s="8">
        <v>0</v>
      </c>
      <c r="AA54" s="8">
        <v>2.6397847670000001</v>
      </c>
      <c r="AB54" s="8">
        <v>12.036809610000001</v>
      </c>
      <c r="AC54" s="8">
        <v>7.320463395</v>
      </c>
      <c r="AD54" s="121">
        <v>21.997057772000002</v>
      </c>
    </row>
    <row r="55" spans="2:30" x14ac:dyDescent="0.25">
      <c r="C55" s="176" t="s">
        <v>23</v>
      </c>
      <c r="H55" s="8">
        <f>SUM(H56:H58)</f>
        <v>2.5505799408000001</v>
      </c>
      <c r="I55" s="8">
        <f>SUM(I56:I58)</f>
        <v>12.972627027999991</v>
      </c>
      <c r="J55" s="8">
        <f>SUM(J56:J58)</f>
        <v>10.650505577099999</v>
      </c>
      <c r="K55" s="8">
        <f>SUM(K56:K58)</f>
        <v>14.624498900899999</v>
      </c>
      <c r="L55" s="121">
        <f t="shared" si="11"/>
        <v>40.798211446799989</v>
      </c>
      <c r="M55" s="99"/>
      <c r="N55" s="179" t="s">
        <v>280</v>
      </c>
      <c r="O55" s="36">
        <f>O56+O57</f>
        <v>3.8091541290558895</v>
      </c>
      <c r="P55" s="35">
        <f t="shared" ref="P55:R55" si="12">P56+P57</f>
        <v>12.120619615422576</v>
      </c>
      <c r="Q55" s="35">
        <f t="shared" si="12"/>
        <v>8.8688043852106624</v>
      </c>
      <c r="R55" s="35">
        <f t="shared" si="12"/>
        <v>13.00955432637566</v>
      </c>
      <c r="S55" s="171">
        <f t="shared" si="10"/>
        <v>37.808132456064783</v>
      </c>
      <c r="T55" s="245"/>
      <c r="U55" s="176" t="s">
        <v>23</v>
      </c>
      <c r="Z55" s="244">
        <v>3.0747745164000002</v>
      </c>
      <c r="AA55" s="244">
        <v>15.84569046</v>
      </c>
      <c r="AB55" s="8">
        <v>10.0922613549</v>
      </c>
      <c r="AC55" s="244">
        <v>14.850558835699999</v>
      </c>
      <c r="AD55" s="121">
        <v>43.863285167000001</v>
      </c>
    </row>
    <row r="56" spans="2:30" x14ac:dyDescent="0.25">
      <c r="C56" s="178" t="s">
        <v>24</v>
      </c>
      <c r="D56" t="s">
        <v>596</v>
      </c>
      <c r="E56" t="s">
        <v>597</v>
      </c>
      <c r="F56" t="s">
        <v>598</v>
      </c>
      <c r="G56" t="s">
        <v>599</v>
      </c>
      <c r="H56" s="19">
        <f>VLOOKUP(D56,Résultats!$B$2:$AX$476,'T energie vecteurs'!L5,FALSE)</f>
        <v>1.6637215869999999</v>
      </c>
      <c r="I56" s="19">
        <f>VLOOKUP(E56,Résultats!$B$2:$AX$476,'T energie vecteurs'!L5,FALSE)</f>
        <v>8.6224516569999903</v>
      </c>
      <c r="J56" s="19">
        <f>VLOOKUP(F56,Résultats!$B$2:$AX$476,'T energie vecteurs'!L5,FALSE)</f>
        <v>10.31628765</v>
      </c>
      <c r="K56" s="19">
        <f>VLOOKUP(G56,Résultats!$B$2:$AX$476,'T energie vecteurs'!L5,FALSE)</f>
        <v>12.081118549999999</v>
      </c>
      <c r="L56" s="120">
        <f t="shared" si="11"/>
        <v>32.683579443999989</v>
      </c>
      <c r="M56" s="19"/>
      <c r="N56" s="178" t="s">
        <v>281</v>
      </c>
      <c r="O56" s="172">
        <f>'[1]Bilan 2023 réel'!$U$46/11.63</f>
        <v>0.58092196100000004</v>
      </c>
      <c r="P56" s="37">
        <f>SUM('[1]Bilan 2023 réel'!$U$41:$U$43)/11.63</f>
        <v>2.395717067522579</v>
      </c>
      <c r="Q56" s="37">
        <f>'[1]Bilan 2023 réel'!$U$13/11.63</f>
        <v>8.8688043852106624</v>
      </c>
      <c r="R56" s="37">
        <f>('[1]Bilan 2023 réel'!$U$22+'[1]Bilan 2023 réel'!$U$30+SUM('[1]Bilan 2023 réel'!$U$36:$U$40)+SUM('[1]Bilan 2023 réel'!$U$44:$U$45)+'[1]Bilan 2023 réel'!$U$47)/11.63</f>
        <v>12.148361914509795</v>
      </c>
      <c r="S56" s="120">
        <f t="shared" si="10"/>
        <v>23.993805328243035</v>
      </c>
      <c r="T56" s="245"/>
      <c r="U56" s="178" t="s">
        <v>24</v>
      </c>
      <c r="V56" t="s">
        <v>105</v>
      </c>
      <c r="W56" t="s">
        <v>106</v>
      </c>
      <c r="X56" t="s">
        <v>107</v>
      </c>
      <c r="Y56" t="s">
        <v>108</v>
      </c>
      <c r="Z56" s="19">
        <v>2.1817270600000001</v>
      </c>
      <c r="AA56" s="19">
        <v>11.317897370000001</v>
      </c>
      <c r="AB56" s="19">
        <v>9.7594965400000007</v>
      </c>
      <c r="AC56" s="19">
        <v>12.32752153</v>
      </c>
      <c r="AD56" s="120">
        <v>35.586642500000004</v>
      </c>
    </row>
    <row r="57" spans="2:30" x14ac:dyDescent="0.25">
      <c r="C57" s="178" t="s">
        <v>153</v>
      </c>
      <c r="D57" t="s">
        <v>600</v>
      </c>
      <c r="E57" t="s">
        <v>601</v>
      </c>
      <c r="F57" t="s">
        <v>602</v>
      </c>
      <c r="G57" t="s">
        <v>603</v>
      </c>
      <c r="H57" s="19">
        <f>VLOOKUP(D57,Résultats!$B$2:$AX$476,'T energie vecteurs'!L5,FALSE)</f>
        <v>0.8868583538</v>
      </c>
      <c r="I57" s="19">
        <f>VLOOKUP(E57,Résultats!$B$2:$AX$476,'T energie vecteurs'!L5,FALSE)</f>
        <v>2.051556428</v>
      </c>
      <c r="J57" s="19">
        <f>VLOOKUP(F57,Résultats!$B$2:$AX$476,'T energie vecteurs'!L5,FALSE)</f>
        <v>0</v>
      </c>
      <c r="K57" s="19">
        <f>VLOOKUP(G57,Résultats!$B$2:$AX$476,'T energie vecteurs'!L5,FALSE)</f>
        <v>2.2189141139999999</v>
      </c>
      <c r="L57" s="120">
        <f>SUM(H57:K57)</f>
        <v>5.1573288958000001</v>
      </c>
      <c r="M57" s="19"/>
      <c r="N57" s="178" t="s">
        <v>153</v>
      </c>
      <c r="O57" s="28">
        <f>'[1]Bilan 2023 réel'!$E$52/11.63</f>
        <v>3.2282321680558894</v>
      </c>
      <c r="P57" s="19">
        <f>('[1]Bilan 2023 réel'!$E$54+'[1]Bilan 2023 réel'!$E$56)/11.63</f>
        <v>9.7249025478999975</v>
      </c>
      <c r="Q57" s="19">
        <v>0</v>
      </c>
      <c r="R57" s="19">
        <f>('[1]Bilan 2023 réel'!$E$53+'[1]Bilan 2023 réel'!$E$55+'[1]Bilan 2023 réel'!$E$57)/11.63</f>
        <v>0.86119241186586415</v>
      </c>
      <c r="S57" s="120">
        <f t="shared" si="10"/>
        <v>13.814327127821752</v>
      </c>
      <c r="T57" s="245"/>
      <c r="U57" s="178" t="s">
        <v>153</v>
      </c>
      <c r="V57" t="s">
        <v>154</v>
      </c>
      <c r="W57" t="s">
        <v>155</v>
      </c>
      <c r="X57" t="s">
        <v>156</v>
      </c>
      <c r="Y57" t="s">
        <v>157</v>
      </c>
      <c r="Z57" s="19">
        <v>0.89304745640000005</v>
      </c>
      <c r="AA57" s="19">
        <v>2.1002378620000002</v>
      </c>
      <c r="AB57" s="19">
        <v>0</v>
      </c>
      <c r="AC57" s="19">
        <v>2.1932316489999999</v>
      </c>
      <c r="AD57" s="120">
        <v>5.1865169674000002</v>
      </c>
    </row>
    <row r="58" spans="2:30" x14ac:dyDescent="0.25">
      <c r="C58" s="178" t="s">
        <v>25</v>
      </c>
      <c r="D58" t="s">
        <v>604</v>
      </c>
      <c r="E58" t="s">
        <v>605</v>
      </c>
      <c r="F58" t="s">
        <v>606</v>
      </c>
      <c r="G58" t="s">
        <v>607</v>
      </c>
      <c r="H58" s="19">
        <f>VLOOKUP(D58,Résultats!$B$2:$AX$476,'T energie vecteurs'!L5,FALSE)</f>
        <v>0</v>
      </c>
      <c r="I58" s="19">
        <f>VLOOKUP(E58,Résultats!$B$2:$AX$476,'T energie vecteurs'!L5,FALSE)</f>
        <v>2.2986189430000001</v>
      </c>
      <c r="J58" s="19">
        <f>VLOOKUP(F58,Résultats!$B$2:$AX$476,'T energie vecteurs'!L5,FALSE)</f>
        <v>0.33421792709999998</v>
      </c>
      <c r="K58" s="19">
        <f>VLOOKUP(G58,Résultats!$B$2:$AX$476,'T energie vecteurs'!L5,FALSE)</f>
        <v>0.32446623689999998</v>
      </c>
      <c r="L58" s="120">
        <f t="shared" ref="L58" si="13">SUM(H58:K58)</f>
        <v>2.9573031070000004</v>
      </c>
      <c r="M58" s="19"/>
      <c r="N58" s="179" t="s">
        <v>25</v>
      </c>
      <c r="O58" s="36">
        <f>'[1]Bilan 2023 réel'!$T$46/11.63</f>
        <v>1.221354E-3</v>
      </c>
      <c r="P58" s="35">
        <f>SUM('[1]Bilan 2023 réel'!$T$41:$T$43)/11.63</f>
        <v>3.4194391444513199</v>
      </c>
      <c r="Q58" s="35">
        <f>'[1]Bilan 2023 réel'!$T$13/11.63</f>
        <v>0.65647798796216683</v>
      </c>
      <c r="R58" s="35">
        <f>('[1]Bilan 2023 réel'!$T$22+'[1]Bilan 2023 réel'!$T$30+SUM('[1]Bilan 2023 réel'!$T$36:$T$40)+SUM('[1]Bilan 2023 réel'!$T$44:$T$45)+'[1]Bilan 2023 réel'!$T$47)/11.63</f>
        <v>0.44186481322250887</v>
      </c>
      <c r="S58" s="171">
        <f t="shared" si="10"/>
        <v>4.5190032996359957</v>
      </c>
      <c r="T58" s="245"/>
      <c r="U58" s="178" t="s">
        <v>25</v>
      </c>
      <c r="V58" t="s">
        <v>109</v>
      </c>
      <c r="W58" t="s">
        <v>110</v>
      </c>
      <c r="X58" t="s">
        <v>111</v>
      </c>
      <c r="Y58" t="s">
        <v>112</v>
      </c>
      <c r="Z58" s="19">
        <v>0</v>
      </c>
      <c r="AA58" s="19">
        <v>2.4275552280000001</v>
      </c>
      <c r="AB58" s="19">
        <v>0.33276481489999998</v>
      </c>
      <c r="AC58" s="19">
        <v>0.3298056567</v>
      </c>
      <c r="AD58" s="120">
        <v>3.0901256996000002</v>
      </c>
    </row>
    <row r="59" spans="2:30" x14ac:dyDescent="0.25">
      <c r="C59" s="29" t="s">
        <v>26</v>
      </c>
      <c r="D59" s="10"/>
      <c r="E59" s="10"/>
      <c r="F59" s="10"/>
      <c r="G59" s="10"/>
      <c r="H59" s="9">
        <f>SUM(H50,H53:H55)</f>
        <v>2.7880091049</v>
      </c>
      <c r="I59" s="9">
        <f>SUM(I50,I53:I55)</f>
        <v>63.182638577999988</v>
      </c>
      <c r="J59" s="9">
        <f>SUM(J50,J53:J55)</f>
        <v>41.664793427500001</v>
      </c>
      <c r="K59" s="9">
        <f>SUM(K50,K53:K55)</f>
        <v>43.801841316713002</v>
      </c>
      <c r="L59" s="123">
        <f>SUM(H59:K59)</f>
        <v>151.43728242711299</v>
      </c>
      <c r="M59" s="105"/>
      <c r="N59" s="180" t="s">
        <v>26</v>
      </c>
      <c r="O59" s="40">
        <f>O50+O53+O54+O55+O58</f>
        <v>3.8596309130558897</v>
      </c>
      <c r="P59" s="38">
        <f>P50+P53+P54+P55+P58</f>
        <v>62.785920353958417</v>
      </c>
      <c r="Q59" s="38">
        <f>Q50+Q53+Q54+Q55+Q58</f>
        <v>34.652474462596736</v>
      </c>
      <c r="R59" s="38">
        <f>R50+R53+R54+R55+R58</f>
        <v>41.164509995478554</v>
      </c>
      <c r="S59" s="173">
        <f t="shared" si="10"/>
        <v>142.46253572508959</v>
      </c>
      <c r="T59" s="105"/>
      <c r="U59" s="29" t="s">
        <v>26</v>
      </c>
      <c r="V59" s="10"/>
      <c r="W59" s="10"/>
      <c r="X59" s="10"/>
      <c r="Y59" s="10"/>
      <c r="Z59" s="9">
        <v>3.3068427571000001</v>
      </c>
      <c r="AA59" s="9">
        <v>66.718767138000004</v>
      </c>
      <c r="AB59" s="9">
        <v>39.192631081399995</v>
      </c>
      <c r="AC59" s="9">
        <v>43.843600040335303</v>
      </c>
      <c r="AD59" s="123">
        <v>153.0618410168353</v>
      </c>
    </row>
    <row r="60" spans="2:30" s="3" customFormat="1" x14ac:dyDescent="0.25">
      <c r="O60" s="103"/>
      <c r="P60" s="103"/>
      <c r="Q60" s="103"/>
      <c r="R60" s="104"/>
      <c r="S60" s="69"/>
    </row>
    <row r="61" spans="2:30" s="3" customFormat="1" x14ac:dyDescent="0.25">
      <c r="B61" s="84"/>
      <c r="K61" s="71"/>
      <c r="O61" s="105"/>
      <c r="P61" s="105"/>
      <c r="Q61" s="105"/>
      <c r="R61" s="106"/>
      <c r="S61" s="107"/>
      <c r="AC61" s="71"/>
    </row>
    <row r="62" spans="2:30" ht="31.5" x14ac:dyDescent="0.35">
      <c r="C62" s="174">
        <v>2025</v>
      </c>
      <c r="D62" s="175"/>
      <c r="E62" s="175"/>
      <c r="F62" s="175"/>
      <c r="G62" s="175"/>
      <c r="H62" s="101" t="s">
        <v>36</v>
      </c>
      <c r="I62" s="101" t="s">
        <v>159</v>
      </c>
      <c r="J62" s="101" t="s">
        <v>38</v>
      </c>
      <c r="K62" s="101" t="s">
        <v>158</v>
      </c>
      <c r="L62" s="118" t="s">
        <v>1</v>
      </c>
      <c r="M62" s="25"/>
      <c r="N62" s="174">
        <v>2025</v>
      </c>
      <c r="O62" s="170" t="s">
        <v>36</v>
      </c>
      <c r="P62" s="101" t="s">
        <v>159</v>
      </c>
      <c r="Q62" s="101" t="s">
        <v>38</v>
      </c>
      <c r="R62" s="101" t="s">
        <v>158</v>
      </c>
      <c r="S62" s="118" t="s">
        <v>1</v>
      </c>
      <c r="T62" s="25"/>
      <c r="U62" s="174">
        <v>2025</v>
      </c>
      <c r="V62" s="175"/>
      <c r="W62" s="175"/>
      <c r="X62" s="175"/>
      <c r="Y62" s="175"/>
      <c r="Z62" s="101" t="s">
        <v>36</v>
      </c>
      <c r="AA62" s="101" t="s">
        <v>159</v>
      </c>
      <c r="AB62" s="101" t="s">
        <v>38</v>
      </c>
      <c r="AC62" s="101" t="s">
        <v>158</v>
      </c>
      <c r="AD62" s="118" t="s">
        <v>1</v>
      </c>
    </row>
    <row r="63" spans="2:30" x14ac:dyDescent="0.25">
      <c r="C63" s="176" t="s">
        <v>18</v>
      </c>
      <c r="H63" s="8">
        <f>SUM(H64:H65)</f>
        <v>0</v>
      </c>
      <c r="I63" s="8">
        <f>SUM(I64:I65)</f>
        <v>40.739282430000003</v>
      </c>
      <c r="J63" s="8">
        <f>SUM(J64:J65)</f>
        <v>2.0705224597999998</v>
      </c>
      <c r="K63" s="8">
        <f>SUM(K64:K65)</f>
        <v>0.5800008385605</v>
      </c>
      <c r="L63" s="121">
        <f t="shared" ref="L63:L72" si="14">SUM(H63:K63)</f>
        <v>43.389805728360507</v>
      </c>
      <c r="M63" s="99"/>
      <c r="N63" s="179" t="s">
        <v>18</v>
      </c>
      <c r="O63" s="36">
        <f>'[1]Bilan 2025'!$X$46/11.63</f>
        <v>0</v>
      </c>
      <c r="P63" s="35">
        <f>SUM('[1]Bilan 2025'!$X$41:$X$43)/11.63</f>
        <v>38.545929814739537</v>
      </c>
      <c r="Q63" s="35">
        <f>'[1]Bilan 2025'!$X$13/11.63</f>
        <v>1.5398477407339692</v>
      </c>
      <c r="R63" s="35">
        <f>('[1]Bilan 2025'!$X$22+'[1]Bilan 2025'!$X$30+SUM('[1]Bilan 2025'!$X$36:$X$40)+SUM('[1]Bilan 2025'!$X$44:$X$45)+'[1]Bilan 2025'!$X$47)/11.63</f>
        <v>0.58333134363889538</v>
      </c>
      <c r="S63" s="171">
        <f>SUM(O63:R63)</f>
        <v>40.669108899112402</v>
      </c>
      <c r="T63" s="99"/>
      <c r="U63" s="176" t="s">
        <v>18</v>
      </c>
      <c r="Z63" s="8">
        <v>0</v>
      </c>
      <c r="AA63" s="8">
        <v>42.185575020000002</v>
      </c>
      <c r="AB63" s="8">
        <v>2.2049147527000001</v>
      </c>
      <c r="AC63" s="8">
        <v>0.67795165934269996</v>
      </c>
      <c r="AD63" s="121">
        <v>45.068441432042704</v>
      </c>
    </row>
    <row r="64" spans="2:30" x14ac:dyDescent="0.25">
      <c r="C64" s="177" t="s">
        <v>19</v>
      </c>
      <c r="D64" t="s">
        <v>580</v>
      </c>
      <c r="E64" t="s">
        <v>581</v>
      </c>
      <c r="F64" t="s">
        <v>582</v>
      </c>
      <c r="G64" t="s">
        <v>583</v>
      </c>
      <c r="H64" s="19">
        <f>VLOOKUP(D64,Résultats!$B$2:$AX$476,'T energie vecteurs'!N5,FALSE)</f>
        <v>0</v>
      </c>
      <c r="I64" s="19">
        <f>VLOOKUP(E64,Résultats!$B$2:$AX$476,'T energie vecteurs'!N5,FALSE)</f>
        <v>21.214639200000001</v>
      </c>
      <c r="J64" s="19">
        <f>VLOOKUP(F64,Résultats!$B$2:$AX$476,'T energie vecteurs'!N5,FALSE)</f>
        <v>0.29107456980000002</v>
      </c>
      <c r="K64" s="19">
        <f>VLOOKUP(G77,Résultats!$B$2:$AX$476,'T energie vecteurs'!N5,FALSE)</f>
        <v>2.15019605E-5</v>
      </c>
      <c r="L64" s="120">
        <f t="shared" si="14"/>
        <v>21.5057352717605</v>
      </c>
      <c r="M64" s="19"/>
      <c r="N64" s="177" t="s">
        <v>19</v>
      </c>
      <c r="O64" s="172"/>
      <c r="P64" s="19"/>
      <c r="Q64" s="55"/>
      <c r="R64" s="19"/>
      <c r="S64" s="120"/>
      <c r="T64" s="19"/>
      <c r="U64" s="177" t="s">
        <v>19</v>
      </c>
      <c r="V64" t="s">
        <v>89</v>
      </c>
      <c r="W64" t="s">
        <v>90</v>
      </c>
      <c r="X64" t="s">
        <v>91</v>
      </c>
      <c r="Y64" t="s">
        <v>92</v>
      </c>
      <c r="Z64" s="19">
        <v>0</v>
      </c>
      <c r="AA64" s="19">
        <v>21.485258959999999</v>
      </c>
      <c r="AB64" s="19">
        <v>0.30036180169999999</v>
      </c>
      <c r="AC64" s="19">
        <v>1.6350542700000002E-5</v>
      </c>
      <c r="AD64" s="120">
        <v>21.7856371122427</v>
      </c>
    </row>
    <row r="65" spans="3:30" x14ac:dyDescent="0.25">
      <c r="C65" s="178" t="s">
        <v>20</v>
      </c>
      <c r="D65" t="s">
        <v>584</v>
      </c>
      <c r="E65" t="s">
        <v>585</v>
      </c>
      <c r="F65" t="s">
        <v>586</v>
      </c>
      <c r="G65" t="s">
        <v>587</v>
      </c>
      <c r="H65" s="19">
        <f>VLOOKUP(D65,Résultats!$B$2:$AX$476,'T energie vecteurs'!N5,FALSE)</f>
        <v>0</v>
      </c>
      <c r="I65" s="19">
        <f>VLOOKUP(E65,Résultats!$B$2:$AX$476,'T energie vecteurs'!N5,FALSE)</f>
        <v>19.524643229999999</v>
      </c>
      <c r="J65" s="19">
        <f>VLOOKUP(F65,Résultats!$B$2:$AX$476,'T energie vecteurs'!N5,FALSE)</f>
        <v>1.7794478899999999</v>
      </c>
      <c r="K65" s="19">
        <f>VLOOKUP(G65,Résultats!$B$2:$AX$476,'T energie vecteurs'!N5,FALSE)</f>
        <v>0.57997933660000001</v>
      </c>
      <c r="L65" s="120">
        <f t="shared" si="14"/>
        <v>21.8840704566</v>
      </c>
      <c r="M65" s="19"/>
      <c r="N65" s="178" t="s">
        <v>20</v>
      </c>
      <c r="O65" s="172"/>
      <c r="P65" s="19"/>
      <c r="Q65" s="55"/>
      <c r="R65" s="19"/>
      <c r="S65" s="120"/>
      <c r="T65" s="19"/>
      <c r="U65" s="178" t="s">
        <v>20</v>
      </c>
      <c r="V65" t="s">
        <v>93</v>
      </c>
      <c r="W65" t="s">
        <v>94</v>
      </c>
      <c r="X65" t="s">
        <v>95</v>
      </c>
      <c r="Y65" t="s">
        <v>96</v>
      </c>
      <c r="Z65" s="19">
        <v>0</v>
      </c>
      <c r="AA65" s="19">
        <v>20.700316059999999</v>
      </c>
      <c r="AB65" s="19">
        <v>1.9045529510000001</v>
      </c>
      <c r="AC65" s="19">
        <v>0.67793530879999997</v>
      </c>
      <c r="AD65" s="120">
        <v>23.282804319799997</v>
      </c>
    </row>
    <row r="66" spans="3:30" x14ac:dyDescent="0.25">
      <c r="C66" s="176" t="s">
        <v>21</v>
      </c>
      <c r="D66" t="s">
        <v>588</v>
      </c>
      <c r="E66" t="s">
        <v>589</v>
      </c>
      <c r="F66" t="s">
        <v>590</v>
      </c>
      <c r="G66" t="s">
        <v>591</v>
      </c>
      <c r="H66" s="8">
        <f>VLOOKUP(D66,Résultats!$B$2:$AX$476,'T energie vecteurs'!N5,FALSE)</f>
        <v>0.2187153966</v>
      </c>
      <c r="I66" s="8">
        <f>VLOOKUP(E66,Résultats!$B$2:$AX$476,'T energie vecteurs'!N5,FALSE)</f>
        <v>5.1614481029999997</v>
      </c>
      <c r="J66" s="8">
        <f>VLOOKUP(F66,Résultats!$B$2:$AX$476,'T energie vecteurs'!N5,FALSE)</f>
        <v>15.494541740000001</v>
      </c>
      <c r="K66" s="8">
        <f>VLOOKUP(G66,Résultats!$B$2:$AX$476,'T energie vecteurs'!N5,FALSE)+8</f>
        <v>20.36047928</v>
      </c>
      <c r="L66" s="121">
        <f t="shared" si="14"/>
        <v>41.235184519599997</v>
      </c>
      <c r="M66" s="99"/>
      <c r="N66" s="179" t="s">
        <v>21</v>
      </c>
      <c r="O66" s="36">
        <f>'[1]Bilan 2025'!$V$46/11.63</f>
        <v>0</v>
      </c>
      <c r="P66" s="35">
        <f>SUM('[1]Bilan 2025'!$V$41:$V$43)/11.63</f>
        <v>3.5326526805330594</v>
      </c>
      <c r="Q66" s="35">
        <f>'[1]Bilan 2025'!$V$13/11.63</f>
        <v>14.460312572692807</v>
      </c>
      <c r="R66" s="35">
        <f>('[1]Bilan 2025'!$V$22+'[1]Bilan 2025'!$V$30+SUM('[1]Bilan 2025'!$V$36:$V$40)+SUM('[1]Bilan 2025'!$V$44:$V$45)+'[1]Bilan 2025'!$V$47)/11.63</f>
        <v>21.112528803330196</v>
      </c>
      <c r="S66" s="171">
        <f t="shared" ref="S66:S72" si="15">SUM(O66:R66)</f>
        <v>39.105494056556061</v>
      </c>
      <c r="T66" s="99"/>
      <c r="U66" s="176" t="s">
        <v>21</v>
      </c>
      <c r="V66" t="s">
        <v>97</v>
      </c>
      <c r="W66" t="s">
        <v>98</v>
      </c>
      <c r="X66" t="s">
        <v>99</v>
      </c>
      <c r="Y66" t="s">
        <v>100</v>
      </c>
      <c r="Z66" s="263">
        <v>0.2127020067</v>
      </c>
      <c r="AA66" s="263">
        <v>5.0926712209999998</v>
      </c>
      <c r="AB66" s="263">
        <v>14.91479638</v>
      </c>
      <c r="AC66" s="263">
        <v>20.802555349999999</v>
      </c>
      <c r="AD66" s="264">
        <v>41.022724957699999</v>
      </c>
    </row>
    <row r="67" spans="3:30" x14ac:dyDescent="0.25">
      <c r="C67" s="176" t="s">
        <v>22</v>
      </c>
      <c r="D67" t="s">
        <v>592</v>
      </c>
      <c r="E67" t="s">
        <v>593</v>
      </c>
      <c r="F67" t="s">
        <v>594</v>
      </c>
      <c r="G67" t="s">
        <v>595</v>
      </c>
      <c r="H67" s="8">
        <f>VLOOKUP(D67,Résultats!$B$2:$AX$476,'T energie vecteurs'!N5,FALSE)</f>
        <v>0</v>
      </c>
      <c r="I67" s="8">
        <f>VLOOKUP(E67,Résultats!$B$2:$AX$476,'T energie vecteurs'!N5,FALSE)</f>
        <v>2.7965463669999999</v>
      </c>
      <c r="J67" s="8">
        <f>VLOOKUP(F67,Résultats!$B$2:$AX$476,'T energie vecteurs'!N5,FALSE)</f>
        <v>14.46011305</v>
      </c>
      <c r="K67" s="8">
        <f>VLOOKUP(G67,Résultats!$B$2:$AX$476,'T energie vecteurs'!N5,FALSE)</f>
        <v>7.4952862859999998</v>
      </c>
      <c r="L67" s="121">
        <f t="shared" si="14"/>
        <v>24.751945703000001</v>
      </c>
      <c r="M67" s="99"/>
      <c r="N67" s="179" t="s">
        <v>22</v>
      </c>
      <c r="O67" s="36">
        <f>('[1]Bilan 2025'!$W$46)/11.63</f>
        <v>0</v>
      </c>
      <c r="P67" s="35">
        <f>SUM('[1]Bilan 2025'!$W$41:$W$43)/11.63</f>
        <v>1.829600236722577</v>
      </c>
      <c r="Q67" s="35">
        <f>('[1]Bilan 2025'!$W$13)/11.63</f>
        <v>11.310258924417251</v>
      </c>
      <c r="R67" s="35">
        <f>('[1]Bilan 2025'!$W$22+'[1]Bilan 2025'!$W$30+SUM('[1]Bilan 2025'!$W$36:$W$40)+SUM('[1]Bilan 2025'!$W$44:$W$45)+'[1]Bilan 2025'!$W$47)/11.63</f>
        <v>7.3063892907205394</v>
      </c>
      <c r="S67" s="171">
        <f t="shared" si="15"/>
        <v>20.446248451860367</v>
      </c>
      <c r="T67" s="99"/>
      <c r="U67" s="176" t="s">
        <v>22</v>
      </c>
      <c r="V67" t="s">
        <v>101</v>
      </c>
      <c r="W67" t="s">
        <v>102</v>
      </c>
      <c r="X67" t="s">
        <v>103</v>
      </c>
      <c r="Y67" t="s">
        <v>104</v>
      </c>
      <c r="Z67" s="8">
        <v>0</v>
      </c>
      <c r="AA67" s="8">
        <v>2.5387753740000001</v>
      </c>
      <c r="AB67" s="8">
        <v>12.130408040000001</v>
      </c>
      <c r="AC67" s="8">
        <v>7.3230770300000003</v>
      </c>
      <c r="AD67" s="121">
        <v>21.992260444000003</v>
      </c>
    </row>
    <row r="68" spans="3:30" x14ac:dyDescent="0.25">
      <c r="C68" s="176" t="s">
        <v>23</v>
      </c>
      <c r="H68" s="8">
        <f>SUM(H69:H71)</f>
        <v>2.4978984606000001</v>
      </c>
      <c r="I68" s="8">
        <f>SUM(I69:I71)</f>
        <v>12.674087332000001</v>
      </c>
      <c r="J68" s="8">
        <f>SUM(J69:J71)</f>
        <v>11.3390036262</v>
      </c>
      <c r="K68" s="8">
        <f>SUM(K69:K71)</f>
        <v>14.631646405</v>
      </c>
      <c r="L68" s="121">
        <f t="shared" si="14"/>
        <v>41.142635823799999</v>
      </c>
      <c r="M68" s="99"/>
      <c r="N68" s="179" t="s">
        <v>280</v>
      </c>
      <c r="O68" s="36">
        <f>O69+O70</f>
        <v>4.2119673749809596</v>
      </c>
      <c r="P68" s="35">
        <f t="shared" ref="P68:R68" si="16">P69+P70</f>
        <v>13.344099936220454</v>
      </c>
      <c r="Q68" s="35">
        <f t="shared" si="16"/>
        <v>9.4854890713287645</v>
      </c>
      <c r="R68" s="35">
        <f t="shared" si="16"/>
        <v>13.855608235952786</v>
      </c>
      <c r="S68" s="171">
        <f t="shared" si="15"/>
        <v>40.897164618482961</v>
      </c>
      <c r="T68" s="99"/>
      <c r="U68" s="176" t="s">
        <v>23</v>
      </c>
      <c r="Z68" s="8">
        <v>3.2028718037999999</v>
      </c>
      <c r="AA68" s="8">
        <v>16.496629178999999</v>
      </c>
      <c r="AB68" s="8">
        <v>10.4818738513</v>
      </c>
      <c r="AC68" s="8">
        <v>15.5080600384</v>
      </c>
      <c r="AD68" s="121">
        <v>45.689434872500001</v>
      </c>
    </row>
    <row r="69" spans="3:30" x14ac:dyDescent="0.25">
      <c r="C69" s="178" t="s">
        <v>24</v>
      </c>
      <c r="D69" t="s">
        <v>596</v>
      </c>
      <c r="E69" t="s">
        <v>597</v>
      </c>
      <c r="F69" t="s">
        <v>598</v>
      </c>
      <c r="G69" t="s">
        <v>599</v>
      </c>
      <c r="H69" s="19">
        <f>VLOOKUP(D69,Résultats!$B$2:$AX$476,'T energie vecteurs'!N5,FALSE)</f>
        <v>1.604623015</v>
      </c>
      <c r="I69" s="19">
        <f>VLOOKUP(E69,Résultats!$B$2:$AX$476,'T energie vecteurs'!N5,FALSE)</f>
        <v>8.2850506290000006</v>
      </c>
      <c r="J69" s="19">
        <f>VLOOKUP(F69,Résultats!$B$2:$AX$476,'T energie vecteurs'!N5,FALSE)</f>
        <v>10.99981169</v>
      </c>
      <c r="K69" s="19">
        <f>VLOOKUP(G69,Résultats!$B$2:$AX$476,'T energie vecteurs'!N5,FALSE)</f>
        <v>12.037447419999999</v>
      </c>
      <c r="L69" s="120">
        <f t="shared" si="14"/>
        <v>32.926932753999999</v>
      </c>
      <c r="M69" s="19"/>
      <c r="N69" s="178" t="s">
        <v>281</v>
      </c>
      <c r="O69" s="172">
        <f>'[1]Bilan 2025'!$U$46/11.63</f>
        <v>0.6091486948433853</v>
      </c>
      <c r="P69" s="37">
        <f>SUM('[1]Bilan 2025'!$U$41:$U$43)/11.63</f>
        <v>2.4024529807619608</v>
      </c>
      <c r="Q69" s="37">
        <f>'[1]Bilan 2025'!$U$13/11.63</f>
        <v>9.4854890713287645</v>
      </c>
      <c r="R69" s="37">
        <f>('[1]Bilan 2025'!$U$22+'[1]Bilan 2025'!$U$30+SUM('[1]Bilan 2025'!$U$36:$U$40)+SUM('[1]Bilan 2025'!$U$44:$U$45)+'[1]Bilan 2025'!$U$47)/11.63</f>
        <v>12.777479857495365</v>
      </c>
      <c r="S69" s="120">
        <f t="shared" si="15"/>
        <v>25.274570604429478</v>
      </c>
      <c r="T69" s="19"/>
      <c r="U69" s="178" t="s">
        <v>24</v>
      </c>
      <c r="V69" t="s">
        <v>105</v>
      </c>
      <c r="W69" t="s">
        <v>106</v>
      </c>
      <c r="X69" t="s">
        <v>107</v>
      </c>
      <c r="Y69" t="s">
        <v>108</v>
      </c>
      <c r="Z69" s="19">
        <v>2.2810592999999999</v>
      </c>
      <c r="AA69" s="19">
        <v>11.881499249999999</v>
      </c>
      <c r="AB69" s="19">
        <v>10.15468869</v>
      </c>
      <c r="AC69" s="19">
        <v>12.86976907</v>
      </c>
      <c r="AD69" s="120">
        <v>37.187016310000004</v>
      </c>
    </row>
    <row r="70" spans="3:30" x14ac:dyDescent="0.25">
      <c r="C70" s="178" t="s">
        <v>153</v>
      </c>
      <c r="D70" t="s">
        <v>600</v>
      </c>
      <c r="E70" t="s">
        <v>601</v>
      </c>
      <c r="F70" t="s">
        <v>602</v>
      </c>
      <c r="G70" t="s">
        <v>603</v>
      </c>
      <c r="H70" s="19">
        <f>VLOOKUP(D70,Résultats!$B$2:$AX$476,'T energie vecteurs'!N5,FALSE)</f>
        <v>0.89327544560000005</v>
      </c>
      <c r="I70" s="19">
        <f>VLOOKUP(E70,Résultats!$B$2:$AX$476,'T energie vecteurs'!N5,FALSE)</f>
        <v>2.1313344010000002</v>
      </c>
      <c r="J70" s="19">
        <f>VLOOKUP(F70,Résultats!$B$2:$AX$476,'T energie vecteurs'!N5,FALSE)</f>
        <v>0</v>
      </c>
      <c r="K70" s="19">
        <f>VLOOKUP(G70,Résultats!$B$2:$AX$476,'T energie vecteurs'!N5,FALSE)</f>
        <v>2.2716633119999998</v>
      </c>
      <c r="L70" s="120">
        <f t="shared" si="14"/>
        <v>5.2962731586</v>
      </c>
      <c r="M70" s="19"/>
      <c r="N70" s="178" t="s">
        <v>153</v>
      </c>
      <c r="O70" s="28">
        <f>'[1]Bilan 2025'!$E$52/11.63</f>
        <v>3.6028186801375743</v>
      </c>
      <c r="P70" s="19">
        <f>('[1]Bilan 2025'!$E$54+'[1]Bilan 2025'!$E$56)/11.63</f>
        <v>10.941646955458493</v>
      </c>
      <c r="Q70" s="19">
        <v>0</v>
      </c>
      <c r="R70" s="19">
        <f>('[1]Bilan 2025'!$E$53+'[1]Bilan 2025'!$E$55+'[1]Bilan 2025'!$E$57)/11.63</f>
        <v>1.0781283784574212</v>
      </c>
      <c r="S70" s="120">
        <f t="shared" si="15"/>
        <v>15.622594014053488</v>
      </c>
      <c r="T70" s="19"/>
      <c r="U70" s="178" t="s">
        <v>153</v>
      </c>
      <c r="V70" t="s">
        <v>154</v>
      </c>
      <c r="W70" t="s">
        <v>155</v>
      </c>
      <c r="X70" t="s">
        <v>156</v>
      </c>
      <c r="Y70" t="s">
        <v>157</v>
      </c>
      <c r="Z70" s="19">
        <v>0.92181250380000002</v>
      </c>
      <c r="AA70" s="19">
        <v>2.2161908910000001</v>
      </c>
      <c r="AB70" s="19">
        <v>0</v>
      </c>
      <c r="AC70" s="19">
        <v>2.306016912</v>
      </c>
      <c r="AD70" s="120">
        <v>5.4440203068000006</v>
      </c>
    </row>
    <row r="71" spans="3:30" x14ac:dyDescent="0.25">
      <c r="C71" s="178" t="s">
        <v>25</v>
      </c>
      <c r="D71" t="s">
        <v>604</v>
      </c>
      <c r="E71" t="s">
        <v>605</v>
      </c>
      <c r="F71" t="s">
        <v>606</v>
      </c>
      <c r="G71" t="s">
        <v>607</v>
      </c>
      <c r="H71" s="19">
        <f>VLOOKUP(D71,Résultats!$B$2:$AX$476,'T energie vecteurs'!N5,FALSE)</f>
        <v>0</v>
      </c>
      <c r="I71" s="19">
        <f>VLOOKUP(E71,Résultats!$B$2:$AX$476,'T energie vecteurs'!N5,FALSE)</f>
        <v>2.2577023020000002</v>
      </c>
      <c r="J71" s="19">
        <f>VLOOKUP(F71,Résultats!$B$2:$AX$476,'T energie vecteurs'!N5,FALSE)</f>
        <v>0.33919193619999999</v>
      </c>
      <c r="K71" s="19">
        <f>VLOOKUP(G71,Résultats!$B$2:$AX$476,'T energie vecteurs'!N5,FALSE)</f>
        <v>0.32253567300000002</v>
      </c>
      <c r="L71" s="120">
        <f t="shared" si="14"/>
        <v>2.9194299111999999</v>
      </c>
      <c r="M71" s="19"/>
      <c r="N71" s="179" t="s">
        <v>25</v>
      </c>
      <c r="O71" s="36">
        <f>'[1]Bilan 2025'!$T$46/11.63</f>
        <v>0</v>
      </c>
      <c r="P71" s="35">
        <f>SUM('[1]Bilan 2025'!$T$41:$T$43)/11.63</f>
        <v>3.1602006312216266</v>
      </c>
      <c r="Q71" s="35">
        <f>'[1]Bilan 2025'!$T$13/11.63</f>
        <v>0.70898600777464971</v>
      </c>
      <c r="R71" s="35">
        <f>('[1]Bilan 2025'!$T$22+'[1]Bilan 2025'!$T$30+SUM('[1]Bilan 2025'!$T$36:$T$40)+SUM('[1]Bilan 2025'!$T$44:$T$45)+'[1]Bilan 2025'!$T$47)/11.63</f>
        <v>0.28264741564176488</v>
      </c>
      <c r="S71" s="171">
        <f t="shared" si="15"/>
        <v>4.1518340546380408</v>
      </c>
      <c r="T71" s="19"/>
      <c r="U71" s="178" t="s">
        <v>25</v>
      </c>
      <c r="V71" t="s">
        <v>109</v>
      </c>
      <c r="W71" t="s">
        <v>110</v>
      </c>
      <c r="X71" t="s">
        <v>111</v>
      </c>
      <c r="Y71" t="s">
        <v>112</v>
      </c>
      <c r="Z71" s="19">
        <v>0</v>
      </c>
      <c r="AA71" s="19">
        <v>2.398939038</v>
      </c>
      <c r="AB71" s="19">
        <v>0.32718516130000003</v>
      </c>
      <c r="AC71" s="19">
        <v>0.33227405640000002</v>
      </c>
      <c r="AD71" s="120">
        <v>3.0583982557000002</v>
      </c>
    </row>
    <row r="72" spans="3:30" x14ac:dyDescent="0.25">
      <c r="C72" s="29" t="s">
        <v>26</v>
      </c>
      <c r="D72" s="10"/>
      <c r="E72" s="10"/>
      <c r="F72" s="10"/>
      <c r="G72" s="10"/>
      <c r="H72" s="9">
        <f>SUM(H63,H66:H68)</f>
        <v>2.7166138572</v>
      </c>
      <c r="I72" s="9">
        <f>SUM(I63,I66:I68)</f>
        <v>61.371364231999998</v>
      </c>
      <c r="J72" s="9">
        <f>SUM(J63,J66:J68)</f>
        <v>43.364180876000006</v>
      </c>
      <c r="K72" s="9">
        <f>SUM(K63,K66:K68)</f>
        <v>43.067412809560501</v>
      </c>
      <c r="L72" s="123">
        <f t="shared" si="14"/>
        <v>150.51957177476049</v>
      </c>
      <c r="M72" s="105"/>
      <c r="N72" s="180" t="s">
        <v>26</v>
      </c>
      <c r="O72" s="40">
        <f>O63+O66+O67+O68+O71</f>
        <v>4.2119673749809596</v>
      </c>
      <c r="P72" s="38">
        <f>P63+P66+P67+P68+P71</f>
        <v>60.412483299437255</v>
      </c>
      <c r="Q72" s="38">
        <f>Q63+Q66+Q67+Q68+Q71</f>
        <v>37.504894316947436</v>
      </c>
      <c r="R72" s="38">
        <f>R63+R66+R67+R68+R71</f>
        <v>43.140505089284176</v>
      </c>
      <c r="S72" s="173">
        <f t="shared" si="15"/>
        <v>145.26985008064983</v>
      </c>
      <c r="T72" s="105"/>
      <c r="U72" s="29" t="s">
        <v>26</v>
      </c>
      <c r="V72" s="10"/>
      <c r="W72" s="10"/>
      <c r="X72" s="10"/>
      <c r="Y72" s="10"/>
      <c r="Z72" s="9">
        <v>3.4155738104999998</v>
      </c>
      <c r="AA72" s="9">
        <v>66.313650793999997</v>
      </c>
      <c r="AB72" s="9">
        <v>39.731993024000005</v>
      </c>
      <c r="AC72" s="9">
        <v>44.311644077742699</v>
      </c>
      <c r="AD72" s="123">
        <v>153.77286170624268</v>
      </c>
    </row>
    <row r="73" spans="3:30" s="3" customFormat="1" x14ac:dyDescent="0.25">
      <c r="H73" s="69"/>
      <c r="I73" s="69"/>
      <c r="J73" s="69"/>
      <c r="K73" s="69"/>
      <c r="L73" s="69"/>
      <c r="M73" s="69"/>
      <c r="N73" s="69"/>
      <c r="O73" s="103"/>
      <c r="P73" s="103"/>
      <c r="Q73" s="103"/>
      <c r="R73" s="104"/>
      <c r="S73" s="69"/>
      <c r="T73" s="69"/>
      <c r="Z73" s="69"/>
      <c r="AA73" s="69"/>
      <c r="AB73" s="69"/>
      <c r="AC73" s="69"/>
      <c r="AD73" s="69"/>
    </row>
    <row r="74" spans="3:30" s="3" customFormat="1" x14ac:dyDescent="0.25"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Z74" s="69"/>
      <c r="AA74" s="69"/>
      <c r="AB74" s="69"/>
      <c r="AC74" s="69"/>
      <c r="AD74" s="69"/>
    </row>
    <row r="75" spans="3:30" ht="31.5" x14ac:dyDescent="0.35">
      <c r="C75" s="174">
        <v>2030</v>
      </c>
      <c r="D75" s="175"/>
      <c r="E75" s="175"/>
      <c r="F75" s="175"/>
      <c r="G75" s="175"/>
      <c r="H75" s="101" t="s">
        <v>36</v>
      </c>
      <c r="I75" s="101" t="s">
        <v>159</v>
      </c>
      <c r="J75" s="101" t="s">
        <v>38</v>
      </c>
      <c r="K75" s="101" t="s">
        <v>158</v>
      </c>
      <c r="L75" s="118" t="s">
        <v>1</v>
      </c>
      <c r="M75" s="25"/>
      <c r="N75" s="174">
        <v>2030</v>
      </c>
      <c r="O75" s="170" t="s">
        <v>36</v>
      </c>
      <c r="P75" s="101" t="s">
        <v>159</v>
      </c>
      <c r="Q75" s="101" t="s">
        <v>38</v>
      </c>
      <c r="R75" s="101" t="s">
        <v>158</v>
      </c>
      <c r="S75" s="118" t="s">
        <v>1</v>
      </c>
      <c r="T75" s="25"/>
      <c r="U75" s="174">
        <v>2030</v>
      </c>
      <c r="V75" s="175"/>
      <c r="W75" s="175"/>
      <c r="X75" s="175"/>
      <c r="Y75" s="175"/>
      <c r="Z75" s="101" t="s">
        <v>36</v>
      </c>
      <c r="AA75" s="101" t="s">
        <v>159</v>
      </c>
      <c r="AB75" s="101" t="s">
        <v>38</v>
      </c>
      <c r="AC75" s="101" t="s">
        <v>158</v>
      </c>
      <c r="AD75" s="118" t="s">
        <v>1</v>
      </c>
    </row>
    <row r="76" spans="3:30" x14ac:dyDescent="0.25">
      <c r="C76" s="176" t="s">
        <v>18</v>
      </c>
      <c r="H76" s="8">
        <f>SUM(H77:H78)</f>
        <v>0</v>
      </c>
      <c r="I76" s="8">
        <f>SUM(I77:I78)</f>
        <v>38.565734300000003</v>
      </c>
      <c r="J76" s="8">
        <f>SUM(J77:J78)</f>
        <v>2.8096481113</v>
      </c>
      <c r="K76" s="8">
        <f>SUM(K77:K78)</f>
        <v>1.3570605762442001</v>
      </c>
      <c r="L76" s="121">
        <f>SUM(H76:K76)</f>
        <v>42.732442987544204</v>
      </c>
      <c r="M76" s="99"/>
      <c r="N76" s="179" t="s">
        <v>18</v>
      </c>
      <c r="O76" s="36">
        <f>'[1]Bilan 2030'!$X$46/11.63</f>
        <v>0</v>
      </c>
      <c r="P76" s="35">
        <f>SUM('[1]Bilan 2030'!$X$41:$X$43)/11.63</f>
        <v>32.470940737285289</v>
      </c>
      <c r="Q76" s="35">
        <f>'[1]Bilan 2030'!$X$13/11.63</f>
        <v>2.5998015829265277</v>
      </c>
      <c r="R76" s="35">
        <f>('[1]Bilan 2030'!$X$22+'[1]Bilan 2030'!$X$30+SUM('[1]Bilan 2030'!$X$36:$X$40)+SUM('[1]Bilan 2030'!$X$44:$X$45)+'[1]Bilan 2030'!$X$47)/11.63</f>
        <v>1.3190285045112766</v>
      </c>
      <c r="S76" s="171">
        <f>SUM(O76:R76)</f>
        <v>36.389770824723101</v>
      </c>
      <c r="T76" s="245">
        <f>S76-'[1]Bilan 2030'!$X$5/11.63</f>
        <v>0</v>
      </c>
      <c r="U76" s="176" t="s">
        <v>18</v>
      </c>
      <c r="Z76" s="8">
        <v>0</v>
      </c>
      <c r="AA76" s="8">
        <v>40.853511490000002</v>
      </c>
      <c r="AB76" s="8">
        <v>3.1193281531999997</v>
      </c>
      <c r="AC76" s="8">
        <v>1.5414298451549</v>
      </c>
      <c r="AD76" s="121">
        <v>45.514269488354905</v>
      </c>
    </row>
    <row r="77" spans="3:30" x14ac:dyDescent="0.25">
      <c r="C77" s="177" t="s">
        <v>19</v>
      </c>
      <c r="D77" t="s">
        <v>580</v>
      </c>
      <c r="E77" t="s">
        <v>581</v>
      </c>
      <c r="F77" t="s">
        <v>582</v>
      </c>
      <c r="G77" t="s">
        <v>583</v>
      </c>
      <c r="H77" s="19">
        <f>VLOOKUP(D77,Résultats!$B$2:$AX$476,'T energie vecteurs'!S5,FALSE)</f>
        <v>0</v>
      </c>
      <c r="I77" s="19">
        <f>VLOOKUP(E77,Résultats!$B$2:$AX$476,'T energie vecteurs'!S5,FALSE)</f>
        <v>18.970157740000001</v>
      </c>
      <c r="J77" s="19">
        <f>VLOOKUP(F77,Résultats!$B$2:$AX$476,'T energie vecteurs'!S5,FALSE)</f>
        <v>0.73108648330000003</v>
      </c>
      <c r="K77" s="19">
        <f>VLOOKUP(G77,Résultats!$B$2:$AX$476,'T energie vecteurs'!S5,FALSE)</f>
        <v>3.1485244199999998E-5</v>
      </c>
      <c r="L77" s="120">
        <f t="shared" ref="L77:L84" si="17">SUM(H77:K77)</f>
        <v>19.701275708544202</v>
      </c>
      <c r="M77" s="19"/>
      <c r="N77" s="177" t="s">
        <v>19</v>
      </c>
      <c r="O77" s="172"/>
      <c r="P77" s="19"/>
      <c r="Q77" s="55"/>
      <c r="R77" s="19"/>
      <c r="S77" s="120"/>
      <c r="T77" s="245"/>
      <c r="U77" s="177" t="s">
        <v>19</v>
      </c>
      <c r="V77" t="s">
        <v>89</v>
      </c>
      <c r="W77" t="s">
        <v>90</v>
      </c>
      <c r="X77" t="s">
        <v>91</v>
      </c>
      <c r="Y77" t="s">
        <v>92</v>
      </c>
      <c r="Z77" s="19">
        <v>0</v>
      </c>
      <c r="AA77" s="19">
        <v>19.358452450000001</v>
      </c>
      <c r="AB77" s="19">
        <v>0.75402416120000004</v>
      </c>
      <c r="AC77" s="19">
        <v>2.4245154900000002E-5</v>
      </c>
      <c r="AD77" s="120">
        <v>20.112500856354902</v>
      </c>
    </row>
    <row r="78" spans="3:30" x14ac:dyDescent="0.25">
      <c r="C78" s="178" t="s">
        <v>20</v>
      </c>
      <c r="D78" t="s">
        <v>584</v>
      </c>
      <c r="E78" t="s">
        <v>585</v>
      </c>
      <c r="F78" t="s">
        <v>586</v>
      </c>
      <c r="G78" t="s">
        <v>587</v>
      </c>
      <c r="H78" s="19">
        <f>VLOOKUP(D78,Résultats!$B$2:$AX$476,'T energie vecteurs'!S5,FALSE)</f>
        <v>0</v>
      </c>
      <c r="I78" s="19">
        <f>VLOOKUP(E78,Résultats!$B$2:$AX$476,'T energie vecteurs'!S5,FALSE)</f>
        <v>19.595576560000001</v>
      </c>
      <c r="J78" s="19">
        <f>VLOOKUP(F78,Résultats!$B$2:$AX$476,'T energie vecteurs'!S5,FALSE)</f>
        <v>2.0785616280000001</v>
      </c>
      <c r="K78" s="19">
        <f>VLOOKUP(G78,Résultats!$B$2:$AX$476,'T energie vecteurs'!S5,FALSE)</f>
        <v>1.357029091</v>
      </c>
      <c r="L78" s="120">
        <f t="shared" si="17"/>
        <v>23.031167279000002</v>
      </c>
      <c r="M78" s="19"/>
      <c r="N78" s="178" t="s">
        <v>20</v>
      </c>
      <c r="O78" s="172"/>
      <c r="P78" s="19"/>
      <c r="Q78" s="55"/>
      <c r="R78" s="19"/>
      <c r="S78" s="120"/>
      <c r="T78" s="245"/>
      <c r="U78" s="178" t="s">
        <v>20</v>
      </c>
      <c r="V78" t="s">
        <v>93</v>
      </c>
      <c r="W78" t="s">
        <v>94</v>
      </c>
      <c r="X78" t="s">
        <v>95</v>
      </c>
      <c r="Y78" t="s">
        <v>96</v>
      </c>
      <c r="Z78" s="19">
        <v>0</v>
      </c>
      <c r="AA78" s="19">
        <v>21.495059040000001</v>
      </c>
      <c r="AB78" s="19">
        <v>2.3653039919999999</v>
      </c>
      <c r="AC78" s="19">
        <v>1.5414056</v>
      </c>
      <c r="AD78" s="120">
        <v>25.401768632000003</v>
      </c>
    </row>
    <row r="79" spans="3:30" x14ac:dyDescent="0.25">
      <c r="C79" s="176" t="s">
        <v>21</v>
      </c>
      <c r="D79" t="s">
        <v>588</v>
      </c>
      <c r="E79" t="s">
        <v>589</v>
      </c>
      <c r="F79" t="s">
        <v>590</v>
      </c>
      <c r="G79" t="s">
        <v>591</v>
      </c>
      <c r="H79" s="8">
        <f>VLOOKUP(D79,Résultats!$B$2:$AX$476,'T energie vecteurs'!S5,FALSE)</f>
        <v>0.18453008639999999</v>
      </c>
      <c r="I79" s="8">
        <f>VLOOKUP(E79,Résultats!$B$2:$AX$476,'T energie vecteurs'!S5,FALSE)</f>
        <v>4.5542458000000003</v>
      </c>
      <c r="J79" s="8">
        <f>VLOOKUP(F79,Résultats!$B$2:$AX$476,'T energie vecteurs'!S5,FALSE)</f>
        <v>15.7710062</v>
      </c>
      <c r="K79" s="8">
        <f>VLOOKUP(G79,Résultats!$B$2:$AX$476,'T energie vecteurs'!S5,FALSE)+8</f>
        <v>19.420119069999998</v>
      </c>
      <c r="L79" s="121">
        <f>SUM(H79:K79)</f>
        <v>39.9299011564</v>
      </c>
      <c r="M79" s="99"/>
      <c r="N79" s="179" t="s">
        <v>21</v>
      </c>
      <c r="O79" s="36">
        <f>'[1]Bilan 2030'!$V$46/11.63</f>
        <v>0</v>
      </c>
      <c r="P79" s="35">
        <f>SUM('[1]Bilan 2030'!$V$41:$V$43)/11.63</f>
        <v>2.7093021384311076</v>
      </c>
      <c r="Q79" s="35">
        <f>'[1]Bilan 2030'!$V$13/11.63</f>
        <v>15.128221930185923</v>
      </c>
      <c r="R79" s="35">
        <f>('[1]Bilan 2030'!$V$22+'[1]Bilan 2030'!$V$30+SUM('[1]Bilan 2030'!$V$36:$V$40)+SUM('[1]Bilan 2030'!$V$44:$V$45)+'[1]Bilan 2030'!$V$47)/11.63</f>
        <v>20.957031397748882</v>
      </c>
      <c r="S79" s="171">
        <f t="shared" ref="S79:S85" si="18">SUM(O79:R79)</f>
        <v>38.794555466365907</v>
      </c>
      <c r="T79" s="245">
        <f>S79-'[1]Bilan 2030'!$V$5/11.63</f>
        <v>0</v>
      </c>
      <c r="U79" s="176" t="s">
        <v>21</v>
      </c>
      <c r="V79" t="s">
        <v>97</v>
      </c>
      <c r="W79" t="s">
        <v>98</v>
      </c>
      <c r="X79" t="s">
        <v>99</v>
      </c>
      <c r="Y79" t="s">
        <v>100</v>
      </c>
      <c r="Z79" s="263">
        <v>0.1805846381</v>
      </c>
      <c r="AA79" s="263">
        <v>4.4292818440000001</v>
      </c>
      <c r="AB79" s="263">
        <v>15.093857529999999</v>
      </c>
      <c r="AC79" s="263">
        <v>19.98849293</v>
      </c>
      <c r="AD79" s="264">
        <v>39.692216942100004</v>
      </c>
    </row>
    <row r="80" spans="3:30" x14ac:dyDescent="0.25">
      <c r="C80" s="176" t="s">
        <v>22</v>
      </c>
      <c r="D80" t="s">
        <v>592</v>
      </c>
      <c r="E80" t="s">
        <v>593</v>
      </c>
      <c r="F80" t="s">
        <v>594</v>
      </c>
      <c r="G80" t="s">
        <v>595</v>
      </c>
      <c r="H80" s="8">
        <f>VLOOKUP(D80,Résultats!$B$2:$AX$476,'T energie vecteurs'!S5,FALSE)</f>
        <v>0</v>
      </c>
      <c r="I80" s="8">
        <f>VLOOKUP(E80,Résultats!$B$2:$AX$476,'T energie vecteurs'!S5,FALSE)</f>
        <v>2.3903952300000002</v>
      </c>
      <c r="J80" s="8">
        <f>VLOOKUP(F80,Résultats!$B$2:$AX$476,'T energie vecteurs'!S5,FALSE)</f>
        <v>15.366029810000001</v>
      </c>
      <c r="K80" s="8">
        <f>VLOOKUP(G80,Résultats!$B$2:$AX$476,'T energie vecteurs'!S5,FALSE)</f>
        <v>7.6084996670000002</v>
      </c>
      <c r="L80" s="121">
        <f t="shared" si="17"/>
        <v>25.364924707</v>
      </c>
      <c r="M80" s="99"/>
      <c r="N80" s="179" t="s">
        <v>22</v>
      </c>
      <c r="O80" s="36">
        <f>('[1]Bilan 2030'!$W$46)/11.63</f>
        <v>0</v>
      </c>
      <c r="P80" s="35">
        <f>SUM('[1]Bilan 2030'!$W$41:$W$43)/11.63</f>
        <v>1.1254931356288962</v>
      </c>
      <c r="Q80" s="35">
        <f>('[1]Bilan 2030'!$W$13)/11.63</f>
        <v>11.284622800503366</v>
      </c>
      <c r="R80" s="35">
        <f>('[1]Bilan 2030'!$W$22+'[1]Bilan 2030'!$W$30+SUM('[1]Bilan 2030'!$W$36:$W$40)+SUM('[1]Bilan 2030'!$W$44:$W$45)+'[1]Bilan 2030'!$W$47)/11.63</f>
        <v>6.9189644390334015</v>
      </c>
      <c r="S80" s="171">
        <f t="shared" si="18"/>
        <v>19.329080375165663</v>
      </c>
      <c r="T80" s="245">
        <f>S80-'[1]Bilan 2030'!$W$5/11.63</f>
        <v>0</v>
      </c>
      <c r="U80" s="176" t="s">
        <v>22</v>
      </c>
      <c r="V80" t="s">
        <v>101</v>
      </c>
      <c r="W80" t="s">
        <v>102</v>
      </c>
      <c r="X80" t="s">
        <v>103</v>
      </c>
      <c r="Y80" t="s">
        <v>104</v>
      </c>
      <c r="Z80" s="8">
        <v>0</v>
      </c>
      <c r="AA80" s="8">
        <v>2.184145623</v>
      </c>
      <c r="AB80" s="8">
        <v>12.712587640000001</v>
      </c>
      <c r="AC80" s="8">
        <v>7.6433201009999996</v>
      </c>
      <c r="AD80" s="121">
        <v>22.540053364000002</v>
      </c>
    </row>
    <row r="81" spans="2:30" x14ac:dyDescent="0.25">
      <c r="C81" s="176" t="s">
        <v>23</v>
      </c>
      <c r="H81" s="8">
        <f>SUM(H82:H84)</f>
        <v>2.6326433392999999</v>
      </c>
      <c r="I81" s="8">
        <f>SUM(I82:I84)</f>
        <v>13.685906547000002</v>
      </c>
      <c r="J81" s="8">
        <f>SUM(J82:J84)</f>
        <v>12.442670085400001</v>
      </c>
      <c r="K81" s="8">
        <f>SUM(K82:K84)</f>
        <v>15.7705377214</v>
      </c>
      <c r="L81" s="121">
        <f t="shared" si="17"/>
        <v>44.531757693100005</v>
      </c>
      <c r="M81" s="99"/>
      <c r="N81" s="179" t="s">
        <v>280</v>
      </c>
      <c r="O81" s="36">
        <f>O82+O83</f>
        <v>3.9851054274374702</v>
      </c>
      <c r="P81" s="35">
        <f t="shared" ref="P81:R81" si="19">P82+P83</f>
        <v>12.588919196501005</v>
      </c>
      <c r="Q81" s="35">
        <f t="shared" si="19"/>
        <v>9.4169455866228393</v>
      </c>
      <c r="R81" s="35">
        <f t="shared" si="19"/>
        <v>13.466989601471942</v>
      </c>
      <c r="S81" s="171">
        <f t="shared" si="18"/>
        <v>39.457959812033259</v>
      </c>
      <c r="T81" s="245"/>
      <c r="U81" s="176" t="s">
        <v>23</v>
      </c>
      <c r="Z81" s="244">
        <v>3.58849989</v>
      </c>
      <c r="AA81" s="244">
        <v>18.760202760999999</v>
      </c>
      <c r="AB81" s="8">
        <v>11.873285237700001</v>
      </c>
      <c r="AC81" s="244">
        <v>17.769262412</v>
      </c>
      <c r="AD81" s="121">
        <v>51.991250300700003</v>
      </c>
    </row>
    <row r="82" spans="2:30" x14ac:dyDescent="0.25">
      <c r="C82" s="178" t="s">
        <v>24</v>
      </c>
      <c r="D82" t="s">
        <v>596</v>
      </c>
      <c r="E82" t="s">
        <v>597</v>
      </c>
      <c r="F82" t="s">
        <v>598</v>
      </c>
      <c r="G82" t="s">
        <v>599</v>
      </c>
      <c r="H82" s="19">
        <f>VLOOKUP(D82,Résultats!$B$2:$AX$476,'T energie vecteurs'!S5,FALSE)</f>
        <v>1.7019788730000001</v>
      </c>
      <c r="I82" s="19">
        <f>VLOOKUP(E82,Résultats!$B$2:$AX$476,'T energie vecteurs'!S5,FALSE)</f>
        <v>9.0306857800000007</v>
      </c>
      <c r="J82" s="19">
        <f>VLOOKUP(F82,Résultats!$B$2:$AX$476,'T energie vecteurs'!S5,FALSE)</f>
        <v>12.089327750000001</v>
      </c>
      <c r="K82" s="19">
        <f>VLOOKUP(G82,Résultats!$B$2:$AX$476,'T energie vecteurs'!S5,FALSE)</f>
        <v>12.99204347</v>
      </c>
      <c r="L82" s="120">
        <f t="shared" si="17"/>
        <v>35.814035873000002</v>
      </c>
      <c r="M82" s="19"/>
      <c r="N82" s="178" t="s">
        <v>281</v>
      </c>
      <c r="O82" s="172">
        <f>'[1]Bilan 2030'!$U$46/11.63</f>
        <v>0.55918092587900114</v>
      </c>
      <c r="P82" s="37">
        <f>SUM('[1]Bilan 2030'!$U$41:$U$43)/11.63</f>
        <v>2.2272873473675703</v>
      </c>
      <c r="Q82" s="37">
        <f>'[1]Bilan 2030'!$U$13/11.63</f>
        <v>9.4169455866228393</v>
      </c>
      <c r="R82" s="37">
        <f>('[1]Bilan 2030'!$U$22+'[1]Bilan 2030'!$U$30+SUM('[1]Bilan 2030'!$U$36:$U$40)+SUM('[1]Bilan 2030'!$U$44:$U$45)+'[1]Bilan 2030'!$U$47)/11.63</f>
        <v>12.399810480766773</v>
      </c>
      <c r="S82" s="120">
        <f t="shared" si="18"/>
        <v>24.603224340636181</v>
      </c>
      <c r="T82" s="245">
        <f>S82-'[1]Bilan 2030'!$U$5/11.63</f>
        <v>0</v>
      </c>
      <c r="U82" s="178" t="s">
        <v>24</v>
      </c>
      <c r="V82" t="s">
        <v>105</v>
      </c>
      <c r="W82" t="s">
        <v>106</v>
      </c>
      <c r="X82" t="s">
        <v>107</v>
      </c>
      <c r="Y82" t="s">
        <v>108</v>
      </c>
      <c r="Z82" s="19">
        <v>2.5639056579999999</v>
      </c>
      <c r="AA82" s="19">
        <v>13.677651389999999</v>
      </c>
      <c r="AB82" s="19">
        <v>11.519283420000001</v>
      </c>
      <c r="AC82" s="19">
        <v>14.77519219</v>
      </c>
      <c r="AD82" s="120">
        <v>42.536032658000003</v>
      </c>
    </row>
    <row r="83" spans="2:30" x14ac:dyDescent="0.25">
      <c r="C83" s="178" t="s">
        <v>153</v>
      </c>
      <c r="D83" t="s">
        <v>600</v>
      </c>
      <c r="E83" t="s">
        <v>601</v>
      </c>
      <c r="F83" t="s">
        <v>602</v>
      </c>
      <c r="G83" t="s">
        <v>603</v>
      </c>
      <c r="H83" s="19">
        <f>VLOOKUP(D83,Résultats!$B$2:$AX$476,'T energie vecteurs'!S5,FALSE)</f>
        <v>0.93066446629999999</v>
      </c>
      <c r="I83" s="19">
        <f>VLOOKUP(E83,Résultats!$B$2:$AX$476,'T energie vecteurs'!S5,FALSE)</f>
        <v>2.3161145200000002</v>
      </c>
      <c r="J83" s="19">
        <f>VLOOKUP(F83,Résultats!$B$2:$AX$476,'T energie vecteurs'!S5,FALSE)</f>
        <v>0</v>
      </c>
      <c r="K83" s="19">
        <f>VLOOKUP(G83,Résultats!$B$2:$AX$476,'T energie vecteurs'!S5,FALSE)</f>
        <v>2.4413977770000002</v>
      </c>
      <c r="L83" s="120">
        <f>SUM(H83:K83)</f>
        <v>5.6881767633000004</v>
      </c>
      <c r="M83" s="19"/>
      <c r="N83" s="178" t="s">
        <v>153</v>
      </c>
      <c r="O83" s="28">
        <f>'[1]Bilan 2030'!$E$52/11.63</f>
        <v>3.4259245015584692</v>
      </c>
      <c r="P83" s="19">
        <f>('[1]Bilan 2030'!$E$54+'[1]Bilan 2030'!$E$56)/11.63</f>
        <v>10.361631849133435</v>
      </c>
      <c r="Q83" s="19">
        <v>0</v>
      </c>
      <c r="R83" s="19">
        <f>('[1]Bilan 2030'!$E$53+'[1]Bilan 2030'!$E$55+'[1]Bilan 2030'!$E$57)/11.63</f>
        <v>1.0671791207051695</v>
      </c>
      <c r="S83" s="120">
        <f t="shared" si="18"/>
        <v>14.854735471397074</v>
      </c>
      <c r="T83" s="245">
        <f>S83-SUM('[1]Bilan 2030'!$E$52:$E$57)/11.63</f>
        <v>0</v>
      </c>
      <c r="U83" s="178" t="s">
        <v>153</v>
      </c>
      <c r="V83" t="s">
        <v>154</v>
      </c>
      <c r="W83" t="s">
        <v>155</v>
      </c>
      <c r="X83" t="s">
        <v>156</v>
      </c>
      <c r="Y83" t="s">
        <v>157</v>
      </c>
      <c r="Z83" s="19">
        <v>1.0245942320000001</v>
      </c>
      <c r="AA83" s="19">
        <v>2.516253807</v>
      </c>
      <c r="AB83" s="19">
        <v>0</v>
      </c>
      <c r="AC83" s="19">
        <v>2.624489487</v>
      </c>
      <c r="AD83" s="120">
        <v>6.1653375260000001</v>
      </c>
    </row>
    <row r="84" spans="2:30" x14ac:dyDescent="0.25">
      <c r="C84" s="178" t="s">
        <v>25</v>
      </c>
      <c r="D84" t="s">
        <v>604</v>
      </c>
      <c r="E84" t="s">
        <v>605</v>
      </c>
      <c r="F84" t="s">
        <v>606</v>
      </c>
      <c r="G84" t="s">
        <v>607</v>
      </c>
      <c r="H84" s="19">
        <f>VLOOKUP(D84,Résultats!$B$2:$AX$476,'T energie vecteurs'!S5,FALSE)</f>
        <v>0</v>
      </c>
      <c r="I84" s="19">
        <f>VLOOKUP(E84,Résultats!$B$2:$AX$476,'T energie vecteurs'!S5,FALSE)</f>
        <v>2.3391062470000001</v>
      </c>
      <c r="J84" s="19">
        <f>VLOOKUP(F84,Résultats!$B$2:$AX$476,'T energie vecteurs'!S5,FALSE)</f>
        <v>0.35334233539999998</v>
      </c>
      <c r="K84" s="19">
        <f>VLOOKUP(G84,Résultats!$B$2:$AX$476,'T energie vecteurs'!S5,FALSE)</f>
        <v>0.33709647440000001</v>
      </c>
      <c r="L84" s="120">
        <f t="shared" si="17"/>
        <v>3.0295450568</v>
      </c>
      <c r="M84" s="19"/>
      <c r="N84" s="179" t="s">
        <v>25</v>
      </c>
      <c r="O84" s="36">
        <f>'[1]Bilan 2030'!$T$46/11.63</f>
        <v>0</v>
      </c>
      <c r="P84" s="35">
        <f>SUM('[1]Bilan 2030'!$T$41:$T$43)/11.63</f>
        <v>3.0639411119175732</v>
      </c>
      <c r="Q84" s="35">
        <f>'[1]Bilan 2030'!$T$13/11.63</f>
        <v>0.66849749048065465</v>
      </c>
      <c r="R84" s="35">
        <f>('[1]Bilan 2030'!$T$22+'[1]Bilan 2030'!$T$30+SUM('[1]Bilan 2030'!$T$36:$T$40)+SUM('[1]Bilan 2030'!$T$44:$T$45)+'[1]Bilan 2030'!$T$47)/11.63</f>
        <v>0.321548699857926</v>
      </c>
      <c r="S84" s="171">
        <f t="shared" si="18"/>
        <v>4.0539873022561537</v>
      </c>
      <c r="T84" s="245">
        <f>S84-'[1]Bilan 2030'!$T$5/11.63</f>
        <v>0</v>
      </c>
      <c r="U84" s="178" t="s">
        <v>25</v>
      </c>
      <c r="V84" t="s">
        <v>109</v>
      </c>
      <c r="W84" t="s">
        <v>110</v>
      </c>
      <c r="X84" t="s">
        <v>111</v>
      </c>
      <c r="Y84" t="s">
        <v>112</v>
      </c>
      <c r="Z84" s="19">
        <v>0</v>
      </c>
      <c r="AA84" s="19">
        <v>2.5662975640000001</v>
      </c>
      <c r="AB84" s="19">
        <v>0.3540018177</v>
      </c>
      <c r="AC84" s="19">
        <v>0.36958073499999999</v>
      </c>
      <c r="AD84" s="120">
        <v>3.2898801167</v>
      </c>
    </row>
    <row r="85" spans="2:30" x14ac:dyDescent="0.25">
      <c r="C85" s="29" t="s">
        <v>26</v>
      </c>
      <c r="D85" s="10"/>
      <c r="E85" s="10"/>
      <c r="F85" s="10"/>
      <c r="G85" s="10"/>
      <c r="H85" s="9">
        <f>SUM(H76,H79:H81)</f>
        <v>2.8171734257000001</v>
      </c>
      <c r="I85" s="9">
        <f>SUM(I76,I79:I81)</f>
        <v>59.196281877000011</v>
      </c>
      <c r="J85" s="9">
        <f>SUM(J76,J79:J81)</f>
        <v>46.389354206700006</v>
      </c>
      <c r="K85" s="9">
        <f>SUM(K76,K79:K81)</f>
        <v>44.1562170346442</v>
      </c>
      <c r="L85" s="123">
        <f>SUM(H85:K85)</f>
        <v>152.55902654404423</v>
      </c>
      <c r="M85" s="105"/>
      <c r="N85" s="180" t="s">
        <v>26</v>
      </c>
      <c r="O85" s="40">
        <f>O76+O79+O80+O81+O84</f>
        <v>3.9851054274374702</v>
      </c>
      <c r="P85" s="38">
        <f>P76+P79+P80+P81+P84</f>
        <v>51.958596319763863</v>
      </c>
      <c r="Q85" s="38">
        <f>Q76+Q79+Q80+Q81+Q84</f>
        <v>39.098089390719309</v>
      </c>
      <c r="R85" s="38">
        <f>R76+R79+R80+R81+R84</f>
        <v>42.983562642623433</v>
      </c>
      <c r="S85" s="173">
        <f t="shared" si="18"/>
        <v>138.02535378054407</v>
      </c>
      <c r="T85" s="105"/>
      <c r="U85" s="29" t="s">
        <v>26</v>
      </c>
      <c r="V85" s="10"/>
      <c r="W85" s="10"/>
      <c r="X85" s="10"/>
      <c r="Y85" s="10"/>
      <c r="Z85" s="9">
        <v>3.7690845281000001</v>
      </c>
      <c r="AA85" s="9">
        <v>66.227141717999999</v>
      </c>
      <c r="AB85" s="9">
        <v>42.799058560900001</v>
      </c>
      <c r="AC85" s="9">
        <v>46.942505288154905</v>
      </c>
      <c r="AD85" s="123">
        <v>159.73779009515491</v>
      </c>
    </row>
    <row r="86" spans="2:30" s="3" customFormat="1" x14ac:dyDescent="0.25">
      <c r="O86" s="103"/>
      <c r="P86" s="103"/>
      <c r="Q86" s="103"/>
      <c r="R86" s="104"/>
      <c r="S86" s="69"/>
    </row>
    <row r="87" spans="2:30" s="3" customFormat="1" x14ac:dyDescent="0.25">
      <c r="B87" s="84"/>
      <c r="K87" s="71"/>
      <c r="O87" s="105"/>
      <c r="P87" s="105"/>
      <c r="Q87" s="105"/>
      <c r="R87" s="106"/>
      <c r="S87" s="107"/>
      <c r="AC87" s="71"/>
    </row>
    <row r="88" spans="2:30" ht="31.5" x14ac:dyDescent="0.35">
      <c r="C88" s="174">
        <v>2035</v>
      </c>
      <c r="D88" s="175"/>
      <c r="E88" s="175"/>
      <c r="F88" s="175"/>
      <c r="G88" s="175"/>
      <c r="H88" s="101" t="s">
        <v>36</v>
      </c>
      <c r="I88" s="101" t="s">
        <v>159</v>
      </c>
      <c r="J88" s="101" t="s">
        <v>38</v>
      </c>
      <c r="K88" s="101" t="s">
        <v>158</v>
      </c>
      <c r="L88" s="118" t="s">
        <v>1</v>
      </c>
      <c r="M88" s="25"/>
      <c r="N88" s="174">
        <v>2035</v>
      </c>
      <c r="O88" s="170" t="s">
        <v>36</v>
      </c>
      <c r="P88" s="101" t="s">
        <v>159</v>
      </c>
      <c r="Q88" s="101" t="s">
        <v>38</v>
      </c>
      <c r="R88" s="101" t="s">
        <v>158</v>
      </c>
      <c r="S88" s="118" t="s">
        <v>1</v>
      </c>
      <c r="T88" s="25"/>
      <c r="U88" s="174">
        <v>2035</v>
      </c>
      <c r="V88" s="175"/>
      <c r="W88" s="175"/>
      <c r="X88" s="175"/>
      <c r="Y88" s="175"/>
      <c r="Z88" s="101" t="s">
        <v>36</v>
      </c>
      <c r="AA88" s="101" t="s">
        <v>159</v>
      </c>
      <c r="AB88" s="101" t="s">
        <v>38</v>
      </c>
      <c r="AC88" s="101" t="s">
        <v>158</v>
      </c>
      <c r="AD88" s="118" t="s">
        <v>1</v>
      </c>
    </row>
    <row r="89" spans="2:30" x14ac:dyDescent="0.25">
      <c r="C89" s="176" t="s">
        <v>18</v>
      </c>
      <c r="H89" s="8">
        <f>SUM(H90:H91)</f>
        <v>0</v>
      </c>
      <c r="I89" s="8">
        <f>SUM(I90:I91)</f>
        <v>35.761982809999999</v>
      </c>
      <c r="J89" s="8">
        <f>SUM(J90:J91)</f>
        <v>3.8272578890000002</v>
      </c>
      <c r="K89" s="8">
        <f>SUM(K90:K91)</f>
        <v>2.3837730167213</v>
      </c>
      <c r="L89" s="121">
        <f t="shared" ref="L89:L98" si="20">SUM(H89:K89)</f>
        <v>41.973013715721301</v>
      </c>
      <c r="M89" s="99"/>
      <c r="N89" s="179" t="s">
        <v>18</v>
      </c>
      <c r="O89" s="36">
        <f>'[1]Bilan 2035'!$X$46/11.63</f>
        <v>0</v>
      </c>
      <c r="P89" s="35">
        <f>SUM('[1]Bilan 2035'!$X$41:$X$43)/11.63</f>
        <v>27.486457521711181</v>
      </c>
      <c r="Q89" s="35">
        <f>'[1]Bilan 2035'!$X$13/11.63</f>
        <v>4.0115827656184662</v>
      </c>
      <c r="R89" s="35">
        <f>('[1]Bilan 2035'!$X$22+'[1]Bilan 2035'!$X$30+SUM('[1]Bilan 2035'!$X$36:$X$40)+SUM('[1]Bilan 2035'!$X$44:$X$45)+'[1]Bilan 2035'!$X$47)/11.63</f>
        <v>2.2033171859401204</v>
      </c>
      <c r="S89" s="171">
        <f>SUM(O89:R89)</f>
        <v>33.701357473269766</v>
      </c>
      <c r="T89" s="99"/>
      <c r="U89" s="176" t="s">
        <v>18</v>
      </c>
      <c r="Z89" s="8">
        <v>0</v>
      </c>
      <c r="AA89" s="8">
        <v>38.668277180000004</v>
      </c>
      <c r="AB89" s="8">
        <v>4.3734985540000002</v>
      </c>
      <c r="AC89" s="8">
        <v>2.7136197354418998</v>
      </c>
      <c r="AD89" s="121">
        <v>45.755395469441908</v>
      </c>
    </row>
    <row r="90" spans="2:30" x14ac:dyDescent="0.25">
      <c r="C90" s="177" t="s">
        <v>19</v>
      </c>
      <c r="D90" t="s">
        <v>580</v>
      </c>
      <c r="E90" t="s">
        <v>581</v>
      </c>
      <c r="F90" t="s">
        <v>582</v>
      </c>
      <c r="G90" t="s">
        <v>583</v>
      </c>
      <c r="H90" s="19">
        <f>VLOOKUP(D90,Résultats!$B$2:$AX$476,'T energie vecteurs'!T5,FALSE)</f>
        <v>0</v>
      </c>
      <c r="I90" s="19">
        <f>VLOOKUP(E90,Résultats!$B$2:$AX$476,'T energie vecteurs'!T5,FALSE)</f>
        <v>16.545700440000001</v>
      </c>
      <c r="J90" s="19">
        <f>VLOOKUP(F90,Résultats!$B$2:$AX$476,'T energie vecteurs'!T5,FALSE)</f>
        <v>1.3270297170000001</v>
      </c>
      <c r="K90" s="19">
        <f>VLOOKUP(G90,Résultats!$B$2:$AX$476,'T energie vecteurs'!T5,FALSE)</f>
        <v>3.73967213E-5</v>
      </c>
      <c r="L90" s="120">
        <f t="shared" si="20"/>
        <v>17.8727675537213</v>
      </c>
      <c r="M90" s="19"/>
      <c r="N90" s="177" t="s">
        <v>19</v>
      </c>
      <c r="O90" s="172"/>
      <c r="P90" s="19"/>
      <c r="Q90" s="55"/>
      <c r="R90" s="19"/>
      <c r="S90" s="120"/>
      <c r="T90" s="19"/>
      <c r="U90" s="177" t="s">
        <v>19</v>
      </c>
      <c r="V90" t="s">
        <v>89</v>
      </c>
      <c r="W90" t="s">
        <v>90</v>
      </c>
      <c r="X90" t="s">
        <v>91</v>
      </c>
      <c r="Y90" t="s">
        <v>92</v>
      </c>
      <c r="Z90" s="19">
        <v>0</v>
      </c>
      <c r="AA90" s="19">
        <v>16.9723297</v>
      </c>
      <c r="AB90" s="59">
        <v>1.366200434</v>
      </c>
      <c r="AC90" s="19">
        <v>2.9232441900000001E-5</v>
      </c>
      <c r="AD90" s="120">
        <v>18.338559366441899</v>
      </c>
    </row>
    <row r="91" spans="2:30" x14ac:dyDescent="0.25">
      <c r="C91" s="178" t="s">
        <v>20</v>
      </c>
      <c r="D91" t="s">
        <v>584</v>
      </c>
      <c r="E91" t="s">
        <v>585</v>
      </c>
      <c r="F91" t="s">
        <v>586</v>
      </c>
      <c r="G91" t="s">
        <v>587</v>
      </c>
      <c r="H91" s="19">
        <f>VLOOKUP(D91,Résultats!$B$2:$AX$476,'T energie vecteurs'!T5,FALSE)</f>
        <v>0</v>
      </c>
      <c r="I91" s="19">
        <f>VLOOKUP(E91,Résultats!$B$2:$AX$476,'T energie vecteurs'!T5,FALSE)</f>
        <v>19.216282369999998</v>
      </c>
      <c r="J91" s="19">
        <f>VLOOKUP(F91,Résultats!$B$2:$AX$476,'T energie vecteurs'!T5,FALSE)</f>
        <v>2.5002281719999999</v>
      </c>
      <c r="K91" s="19">
        <f>VLOOKUP(G91,Résultats!$B$2:$AX$476,'T energie vecteurs'!T5,FALSE)</f>
        <v>2.3837356199999999</v>
      </c>
      <c r="L91" s="120">
        <f t="shared" si="20"/>
        <v>24.100246161999998</v>
      </c>
      <c r="M91" s="19"/>
      <c r="N91" s="178" t="s">
        <v>20</v>
      </c>
      <c r="O91" s="172"/>
      <c r="P91" s="19"/>
      <c r="Q91" s="55"/>
      <c r="R91" s="19"/>
      <c r="S91" s="120"/>
      <c r="T91" s="19"/>
      <c r="U91" s="178" t="s">
        <v>20</v>
      </c>
      <c r="V91" t="s">
        <v>93</v>
      </c>
      <c r="W91" t="s">
        <v>94</v>
      </c>
      <c r="X91" t="s">
        <v>95</v>
      </c>
      <c r="Y91" t="s">
        <v>96</v>
      </c>
      <c r="Z91" s="19">
        <v>0</v>
      </c>
      <c r="AA91" s="19">
        <v>21.695947480000001</v>
      </c>
      <c r="AB91" s="19">
        <v>3.0072981200000002</v>
      </c>
      <c r="AC91" s="19">
        <v>2.7135905029999998</v>
      </c>
      <c r="AD91" s="120">
        <v>27.416836103000001</v>
      </c>
    </row>
    <row r="92" spans="2:30" x14ac:dyDescent="0.25">
      <c r="C92" s="176" t="s">
        <v>21</v>
      </c>
      <c r="D92" t="s">
        <v>588</v>
      </c>
      <c r="E92" t="s">
        <v>589</v>
      </c>
      <c r="F92" t="s">
        <v>590</v>
      </c>
      <c r="G92" t="s">
        <v>591</v>
      </c>
      <c r="H92" s="8">
        <f>VLOOKUP(D92,Résultats!$B$2:$AX$476,'T energie vecteurs'!T5,FALSE)</f>
        <v>0.16157229300000001</v>
      </c>
      <c r="I92" s="8">
        <f>VLOOKUP(E92,Résultats!$B$2:$AX$476,'T energie vecteurs'!T5,FALSE)</f>
        <v>4.1252469469999999</v>
      </c>
      <c r="J92" s="8">
        <f>VLOOKUP(F92,Résultats!$B$2:$AX$476,'T energie vecteurs'!T5,FALSE)</f>
        <v>16.101426180000001</v>
      </c>
      <c r="K92" s="8">
        <f>VLOOKUP(G92,Résultats!$B$2:$AX$476,'T energie vecteurs'!T5,FALSE)+8</f>
        <v>18.810042590000002</v>
      </c>
      <c r="L92" s="121">
        <f t="shared" si="20"/>
        <v>39.198288009999999</v>
      </c>
      <c r="M92" s="99"/>
      <c r="N92" s="179" t="s">
        <v>21</v>
      </c>
      <c r="O92" s="36">
        <f>'[1]Bilan 2035'!$V$46/11.63</f>
        <v>0</v>
      </c>
      <c r="P92" s="35">
        <f>SUM('[1]Bilan 2035'!$V$41:$V$43)/11.63</f>
        <v>2.0951035895513908</v>
      </c>
      <c r="Q92" s="35">
        <f>'[1]Bilan 2035'!$V$13/11.63</f>
        <v>15.742193210619391</v>
      </c>
      <c r="R92" s="35">
        <f>('[1]Bilan 2035'!$V$22+'[1]Bilan 2035'!$V$30+SUM('[1]Bilan 2035'!$V$36:$V$40)+SUM('[1]Bilan 2035'!$V$44:$V$45)+'[1]Bilan 2035'!$V$47)/11.63</f>
        <v>20.967584673572926</v>
      </c>
      <c r="S92" s="171">
        <f t="shared" ref="S92:S98" si="21">SUM(O92:R92)</f>
        <v>38.804881473743706</v>
      </c>
      <c r="T92" s="99"/>
      <c r="U92" s="176" t="s">
        <v>21</v>
      </c>
      <c r="V92" t="s">
        <v>97</v>
      </c>
      <c r="W92" t="s">
        <v>98</v>
      </c>
      <c r="X92" t="s">
        <v>99</v>
      </c>
      <c r="Y92" t="s">
        <v>100</v>
      </c>
      <c r="Z92" s="263">
        <v>0.1572168089</v>
      </c>
      <c r="AA92" s="263">
        <v>3.899314553</v>
      </c>
      <c r="AB92" s="263">
        <v>15.55518461</v>
      </c>
      <c r="AC92" s="263">
        <v>18.95424723</v>
      </c>
      <c r="AD92" s="264">
        <v>38.565963201900004</v>
      </c>
    </row>
    <row r="93" spans="2:30" x14ac:dyDescent="0.25">
      <c r="C93" s="176" t="s">
        <v>22</v>
      </c>
      <c r="D93" t="s">
        <v>592</v>
      </c>
      <c r="E93" t="s">
        <v>593</v>
      </c>
      <c r="F93" t="s">
        <v>594</v>
      </c>
      <c r="G93" t="s">
        <v>595</v>
      </c>
      <c r="H93" s="8">
        <f>VLOOKUP(D93,Résultats!$B$2:$AX$476,'T energie vecteurs'!T5,FALSE)</f>
        <v>0</v>
      </c>
      <c r="I93" s="8">
        <f>VLOOKUP(E93,Résultats!$B$2:$AX$476,'T energie vecteurs'!T5,FALSE)</f>
        <v>2.099329698</v>
      </c>
      <c r="J93" s="8">
        <f>VLOOKUP(F93,Résultats!$B$2:$AX$476,'T energie vecteurs'!T5,FALSE)</f>
        <v>15.758523970000001</v>
      </c>
      <c r="K93" s="8">
        <f>VLOOKUP(G93,Résultats!$B$2:$AX$476,'T energie vecteurs'!T5,FALSE)</f>
        <v>7.5225281319999997</v>
      </c>
      <c r="L93" s="121">
        <f t="shared" si="20"/>
        <v>25.380381800000002</v>
      </c>
      <c r="M93" s="99"/>
      <c r="N93" s="179" t="s">
        <v>22</v>
      </c>
      <c r="O93" s="36">
        <f>('[1]Bilan 2035'!$W$46)/11.63</f>
        <v>0</v>
      </c>
      <c r="P93" s="35">
        <f>SUM('[1]Bilan 2035'!$W$41:$W$43)/11.63</f>
        <v>0.78619437858671104</v>
      </c>
      <c r="Q93" s="35">
        <f>('[1]Bilan 2035'!$W$13)/11.63</f>
        <v>11.60340380118288</v>
      </c>
      <c r="R93" s="35">
        <f>('[1]Bilan 2035'!$W$22+'[1]Bilan 2035'!$W$30+SUM('[1]Bilan 2035'!$W$36:$W$40)+SUM('[1]Bilan 2035'!$W$44:$W$45)+'[1]Bilan 2035'!$W$47)/11.63</f>
        <v>6.9321344622243126</v>
      </c>
      <c r="S93" s="171">
        <f t="shared" si="21"/>
        <v>19.321732641993904</v>
      </c>
      <c r="T93" s="99"/>
      <c r="U93" s="176" t="s">
        <v>22</v>
      </c>
      <c r="V93" t="s">
        <v>101</v>
      </c>
      <c r="W93" t="s">
        <v>102</v>
      </c>
      <c r="X93" t="s">
        <v>103</v>
      </c>
      <c r="Y93" t="s">
        <v>104</v>
      </c>
      <c r="Z93" s="8">
        <v>0</v>
      </c>
      <c r="AA93" s="8">
        <v>1.9031772140000001</v>
      </c>
      <c r="AB93" s="8">
        <v>13.323713789999999</v>
      </c>
      <c r="AC93" s="8">
        <v>7.4212506149999999</v>
      </c>
      <c r="AD93" s="121">
        <v>22.648141619</v>
      </c>
    </row>
    <row r="94" spans="2:30" x14ac:dyDescent="0.25">
      <c r="C94" s="176" t="s">
        <v>23</v>
      </c>
      <c r="H94" s="8">
        <f>SUM(H95:H97)</f>
        <v>2.7570563118</v>
      </c>
      <c r="I94" s="8">
        <f>SUM(I95:I97)</f>
        <v>14.574152650000002</v>
      </c>
      <c r="J94" s="8">
        <f>SUM(J95:J97)</f>
        <v>13.328204062100001</v>
      </c>
      <c r="K94" s="8">
        <f>SUM(K95:K97)</f>
        <v>16.6987013273</v>
      </c>
      <c r="L94" s="121">
        <f t="shared" si="20"/>
        <v>47.358114351200001</v>
      </c>
      <c r="M94" s="99"/>
      <c r="N94" s="179" t="s">
        <v>280</v>
      </c>
      <c r="O94" s="36">
        <f>O95+O96</f>
        <v>3.9553292854700368</v>
      </c>
      <c r="P94" s="35">
        <f t="shared" ref="P94:R94" si="22">P95+P96</f>
        <v>11.944511664213444</v>
      </c>
      <c r="Q94" s="35">
        <f t="shared" si="22"/>
        <v>9.4578136584636443</v>
      </c>
      <c r="R94" s="35">
        <f t="shared" si="22"/>
        <v>13.231890023314502</v>
      </c>
      <c r="S94" s="171">
        <f t="shared" si="21"/>
        <v>38.589544631461621</v>
      </c>
      <c r="T94" s="99"/>
      <c r="U94" s="176" t="s">
        <v>23</v>
      </c>
      <c r="Z94" s="8">
        <v>3.9399808370000002</v>
      </c>
      <c r="AA94" s="8">
        <v>20.543176041000002</v>
      </c>
      <c r="AB94" s="8">
        <v>13.378807820700001</v>
      </c>
      <c r="AC94" s="8">
        <v>19.409515790299999</v>
      </c>
      <c r="AD94" s="121">
        <v>57.271480489000005</v>
      </c>
    </row>
    <row r="95" spans="2:30" x14ac:dyDescent="0.25">
      <c r="C95" s="178" t="s">
        <v>24</v>
      </c>
      <c r="D95" t="s">
        <v>596</v>
      </c>
      <c r="E95" t="s">
        <v>597</v>
      </c>
      <c r="F95" t="s">
        <v>598</v>
      </c>
      <c r="G95" t="s">
        <v>599</v>
      </c>
      <c r="H95" s="19">
        <f>VLOOKUP(D95,Résultats!$B$2:$AX$476,'T energie vecteurs'!T5,FALSE)</f>
        <v>1.7904767239999999</v>
      </c>
      <c r="I95" s="19">
        <f>VLOOKUP(E95,Résultats!$B$2:$AX$476,'T energie vecteurs'!T5,FALSE)</f>
        <v>9.5943629090000009</v>
      </c>
      <c r="J95" s="19">
        <f>VLOOKUP(F95,Résultats!$B$2:$AX$476,'T energie vecteurs'!T5,FALSE)</f>
        <v>12.952334430000001</v>
      </c>
      <c r="K95" s="19">
        <f>VLOOKUP(G95,Résultats!$B$2:$AX$476,'T energie vecteurs'!T5,FALSE)</f>
        <v>13.728385230000001</v>
      </c>
      <c r="L95" s="120">
        <f t="shared" si="20"/>
        <v>38.065559293</v>
      </c>
      <c r="M95" s="19"/>
      <c r="N95" s="178" t="s">
        <v>281</v>
      </c>
      <c r="O95" s="172">
        <f>'[1]Bilan 2035'!$U$46/11.63</f>
        <v>0.53312193513684658</v>
      </c>
      <c r="P95" s="37">
        <f>SUM('[1]Bilan 2035'!$U$41:$U$43)/11.63</f>
        <v>2.0748420527036808</v>
      </c>
      <c r="Q95" s="37">
        <f>'[1]Bilan 2035'!$U$13/11.63</f>
        <v>9.4578136584636443</v>
      </c>
      <c r="R95" s="37">
        <f>('[1]Bilan 2035'!$U$22+'[1]Bilan 2035'!$U$30+SUM('[1]Bilan 2035'!$U$36:$U$40)+SUM('[1]Bilan 2035'!$U$44:$U$45)+'[1]Bilan 2035'!$U$47)/11.63</f>
        <v>12.12241416055519</v>
      </c>
      <c r="S95" s="120">
        <f t="shared" si="21"/>
        <v>24.188191806859361</v>
      </c>
      <c r="T95" s="19"/>
      <c r="U95" s="178" t="s">
        <v>24</v>
      </c>
      <c r="V95" t="s">
        <v>105</v>
      </c>
      <c r="W95" t="s">
        <v>106</v>
      </c>
      <c r="X95" t="s">
        <v>107</v>
      </c>
      <c r="Y95" t="s">
        <v>108</v>
      </c>
      <c r="Z95" s="19">
        <v>2.8145349749999999</v>
      </c>
      <c r="AA95" s="19">
        <v>14.926587850000001</v>
      </c>
      <c r="AB95" s="19">
        <v>12.97554289</v>
      </c>
      <c r="AC95" s="19">
        <v>16.085233370000001</v>
      </c>
      <c r="AD95" s="120">
        <v>46.801899085000002</v>
      </c>
    </row>
    <row r="96" spans="2:30" x14ac:dyDescent="0.25">
      <c r="C96" s="178" t="s">
        <v>153</v>
      </c>
      <c r="D96" t="s">
        <v>600</v>
      </c>
      <c r="E96" t="s">
        <v>601</v>
      </c>
      <c r="F96" t="s">
        <v>602</v>
      </c>
      <c r="G96" t="s">
        <v>603</v>
      </c>
      <c r="H96" s="19">
        <f>VLOOKUP(D96,Résultats!$B$2:$AX$476,'T energie vecteurs'!T5,FALSE)</f>
        <v>0.96657958779999997</v>
      </c>
      <c r="I96" s="19">
        <f>VLOOKUP(E96,Résultats!$B$2:$AX$476,'T energie vecteurs'!T5,FALSE)</f>
        <v>2.5003088569999998</v>
      </c>
      <c r="J96" s="19">
        <f>VLOOKUP(F96,Résultats!$B$2:$AX$476,'T energie vecteurs'!T5,FALSE)</f>
        <v>0</v>
      </c>
      <c r="K96" s="19">
        <f>VLOOKUP(G96,Résultats!$B$2:$AX$476,'T energie vecteurs'!T5,FALSE)</f>
        <v>2.6124274569999999</v>
      </c>
      <c r="L96" s="120">
        <f t="shared" si="20"/>
        <v>6.0793159017999994</v>
      </c>
      <c r="M96" s="19"/>
      <c r="N96" s="178" t="s">
        <v>153</v>
      </c>
      <c r="O96" s="28">
        <f>'[1]Bilan 2035'!$E$52/11.63</f>
        <v>3.4222073503331902</v>
      </c>
      <c r="P96" s="19">
        <f>('[1]Bilan 2035'!$E$54+'[1]Bilan 2035'!$E$56)/11.63</f>
        <v>9.8696696115097637</v>
      </c>
      <c r="Q96" s="19">
        <v>0</v>
      </c>
      <c r="R96" s="19">
        <f>('[1]Bilan 2035'!$E$53+'[1]Bilan 2035'!$E$55+'[1]Bilan 2035'!$E$57)/11.63</f>
        <v>1.1094758627593131</v>
      </c>
      <c r="S96" s="120">
        <f t="shared" si="21"/>
        <v>14.401352824602267</v>
      </c>
      <c r="T96" s="19"/>
      <c r="U96" s="178" t="s">
        <v>153</v>
      </c>
      <c r="V96" t="s">
        <v>154</v>
      </c>
      <c r="W96" t="s">
        <v>155</v>
      </c>
      <c r="X96" t="s">
        <v>156</v>
      </c>
      <c r="Y96" t="s">
        <v>157</v>
      </c>
      <c r="Z96" s="19">
        <v>1.1254458620000001</v>
      </c>
      <c r="AA96" s="19">
        <v>2.8182461910000001</v>
      </c>
      <c r="AB96" s="19">
        <v>0</v>
      </c>
      <c r="AC96" s="19">
        <v>2.9238783970000002</v>
      </c>
      <c r="AD96" s="120">
        <v>6.8675704500000005</v>
      </c>
    </row>
    <row r="97" spans="3:30" x14ac:dyDescent="0.25">
      <c r="C97" s="178" t="s">
        <v>25</v>
      </c>
      <c r="D97" t="s">
        <v>604</v>
      </c>
      <c r="E97" t="s">
        <v>605</v>
      </c>
      <c r="F97" t="s">
        <v>606</v>
      </c>
      <c r="G97" t="s">
        <v>607</v>
      </c>
      <c r="H97" s="19">
        <f>VLOOKUP(D97,Résultats!$B$2:$AX$476,'T energie vecteurs'!T5,FALSE)</f>
        <v>0</v>
      </c>
      <c r="I97" s="19">
        <f>VLOOKUP(E97,Résultats!$B$2:$AX$476,'T energie vecteurs'!T5,FALSE)</f>
        <v>2.479480884</v>
      </c>
      <c r="J97" s="19">
        <f>VLOOKUP(F97,Résultats!$B$2:$AX$476,'T energie vecteurs'!T5,FALSE)</f>
        <v>0.37586963210000002</v>
      </c>
      <c r="K97" s="19">
        <f>VLOOKUP(G97,Résultats!$B$2:$AX$476,'T energie vecteurs'!T5,FALSE)</f>
        <v>0.3578886403</v>
      </c>
      <c r="L97" s="120">
        <f t="shared" si="20"/>
        <v>3.2132391564000002</v>
      </c>
      <c r="M97" s="19"/>
      <c r="N97" s="179" t="s">
        <v>25</v>
      </c>
      <c r="O97" s="36">
        <f>'[1]Bilan 2035'!$T$46/11.63</f>
        <v>0</v>
      </c>
      <c r="P97" s="35">
        <f>SUM('[1]Bilan 2035'!$T$41:$T$43)/11.63</f>
        <v>2.9333630598729807</v>
      </c>
      <c r="Q97" s="35">
        <f>'[1]Bilan 2035'!$T$13/11.63</f>
        <v>0.61074147074884144</v>
      </c>
      <c r="R97" s="35">
        <f>('[1]Bilan 2035'!$T$22+'[1]Bilan 2035'!$T$30+SUM('[1]Bilan 2035'!$T$36:$T$40)+SUM('[1]Bilan 2035'!$T$44:$T$45)+'[1]Bilan 2035'!$T$47)/11.63</f>
        <v>0.3773602321326443</v>
      </c>
      <c r="S97" s="171">
        <f t="shared" si="21"/>
        <v>3.9214647627544661</v>
      </c>
      <c r="T97" s="19"/>
      <c r="U97" s="178" t="s">
        <v>25</v>
      </c>
      <c r="V97" t="s">
        <v>109</v>
      </c>
      <c r="W97" t="s">
        <v>110</v>
      </c>
      <c r="X97" t="s">
        <v>111</v>
      </c>
      <c r="Y97" t="s">
        <v>112</v>
      </c>
      <c r="Z97" s="19">
        <v>0</v>
      </c>
      <c r="AA97" s="19">
        <v>2.7983419999999999</v>
      </c>
      <c r="AB97" s="19">
        <v>0.40326493070000002</v>
      </c>
      <c r="AC97" s="19">
        <v>0.40040402330000002</v>
      </c>
      <c r="AD97" s="120">
        <v>3.6020109539999998</v>
      </c>
    </row>
    <row r="98" spans="3:30" x14ac:dyDescent="0.25">
      <c r="C98" s="29" t="s">
        <v>26</v>
      </c>
      <c r="D98" s="10"/>
      <c r="E98" s="10"/>
      <c r="F98" s="10"/>
      <c r="G98" s="10"/>
      <c r="H98" s="9">
        <f>SUM(H89,H92:H94)</f>
        <v>2.9186286047999999</v>
      </c>
      <c r="I98" s="9">
        <f>SUM(I89,I92:I94)</f>
        <v>56.560712105</v>
      </c>
      <c r="J98" s="9">
        <f>SUM(J89,J92:J94)</f>
        <v>49.015412101099997</v>
      </c>
      <c r="K98" s="9">
        <f>SUM(K89,K92:K94)</f>
        <v>45.4150450660213</v>
      </c>
      <c r="L98" s="123">
        <f t="shared" si="20"/>
        <v>153.90979787692129</v>
      </c>
      <c r="M98" s="105"/>
      <c r="N98" s="180" t="s">
        <v>26</v>
      </c>
      <c r="O98" s="40">
        <f>O89+O92+O93+O94+O97</f>
        <v>3.9553292854700368</v>
      </c>
      <c r="P98" s="38">
        <f>P89+P92+P93+P94+P97</f>
        <v>45.245630213935705</v>
      </c>
      <c r="Q98" s="38">
        <f>Q89+Q92+Q93+Q94+Q97</f>
        <v>41.425734906633224</v>
      </c>
      <c r="R98" s="38">
        <f>R89+R92+R93+R94+R97</f>
        <v>43.7122865771845</v>
      </c>
      <c r="S98" s="173">
        <f t="shared" si="21"/>
        <v>134.33898098322345</v>
      </c>
      <c r="T98" s="105"/>
      <c r="U98" s="29" t="s">
        <v>26</v>
      </c>
      <c r="V98" s="10"/>
      <c r="W98" s="10"/>
      <c r="X98" s="10"/>
      <c r="Y98" s="10"/>
      <c r="Z98" s="9">
        <v>4.0971976459000006</v>
      </c>
      <c r="AA98" s="9">
        <v>65.013944988000006</v>
      </c>
      <c r="AB98" s="9">
        <v>46.631204774699995</v>
      </c>
      <c r="AC98" s="9">
        <v>48.498633370741899</v>
      </c>
      <c r="AD98" s="123">
        <v>164.2409807793419</v>
      </c>
    </row>
    <row r="99" spans="3:30" s="3" customFormat="1" x14ac:dyDescent="0.25"/>
    <row r="100" spans="3:30" s="3" customFormat="1" x14ac:dyDescent="0.25"/>
    <row r="101" spans="3:30" s="3" customFormat="1" ht="31.5" x14ac:dyDescent="0.35">
      <c r="C101" s="174">
        <v>2040</v>
      </c>
      <c r="D101" s="175"/>
      <c r="E101" s="175"/>
      <c r="F101" s="175"/>
      <c r="G101" s="175"/>
      <c r="H101" s="101" t="s">
        <v>36</v>
      </c>
      <c r="I101" s="101" t="s">
        <v>159</v>
      </c>
      <c r="J101" s="101" t="s">
        <v>38</v>
      </c>
      <c r="K101" s="101" t="s">
        <v>158</v>
      </c>
      <c r="L101" s="118" t="s">
        <v>1</v>
      </c>
      <c r="M101" s="25"/>
      <c r="N101" s="174">
        <v>2040</v>
      </c>
      <c r="O101" s="170" t="s">
        <v>36</v>
      </c>
      <c r="P101" s="101" t="s">
        <v>159</v>
      </c>
      <c r="Q101" s="101" t="s">
        <v>38</v>
      </c>
      <c r="R101" s="101" t="s">
        <v>158</v>
      </c>
      <c r="S101" s="118" t="s">
        <v>1</v>
      </c>
      <c r="U101" s="174">
        <v>2040</v>
      </c>
      <c r="V101" s="175"/>
      <c r="W101" s="175"/>
      <c r="X101" s="175"/>
      <c r="Y101" s="175"/>
      <c r="Z101" s="101" t="s">
        <v>36</v>
      </c>
      <c r="AA101" s="101" t="s">
        <v>159</v>
      </c>
      <c r="AB101" s="101" t="s">
        <v>38</v>
      </c>
      <c r="AC101" s="101" t="s">
        <v>158</v>
      </c>
      <c r="AD101" s="118" t="s">
        <v>1</v>
      </c>
    </row>
    <row r="102" spans="3:30" s="3" customFormat="1" x14ac:dyDescent="0.25">
      <c r="C102" s="176" t="s">
        <v>18</v>
      </c>
      <c r="D102"/>
      <c r="E102"/>
      <c r="F102"/>
      <c r="G102"/>
      <c r="H102" s="8">
        <f>SUM(H103:H104)</f>
        <v>0</v>
      </c>
      <c r="I102" s="8">
        <f>SUM(I103:I104)</f>
        <v>33.688841199999999</v>
      </c>
      <c r="J102" s="8">
        <f>SUM(J103:J104)</f>
        <v>4.9514444730000005</v>
      </c>
      <c r="K102" s="8">
        <f>SUM(K103:K104)</f>
        <v>3.3104789308675002</v>
      </c>
      <c r="L102" s="121">
        <f t="shared" ref="L102:L111" si="23">SUM(H102:K102)</f>
        <v>41.950764603867498</v>
      </c>
      <c r="M102" s="99"/>
      <c r="N102" s="179" t="s">
        <v>18</v>
      </c>
      <c r="O102" s="36">
        <f>'[1]Bilan 2040'!$X$46/11.63</f>
        <v>0</v>
      </c>
      <c r="P102" s="35">
        <f>SUM('[1]Bilan 2040'!$X$41:$X$43)/11.63</f>
        <v>23.504697168694122</v>
      </c>
      <c r="Q102" s="35">
        <f>'[1]Bilan 2040'!$X$13/11.63</f>
        <v>5.3384407017958537</v>
      </c>
      <c r="R102" s="35">
        <f>('[1]Bilan 2040'!$X$22+'[1]Bilan 2040'!$X$30+SUM('[1]Bilan 2040'!$X$36:$X$40)+SUM('[1]Bilan 2040'!$X$44:$X$45)+'[1]Bilan 2040'!$X$47)/11.63</f>
        <v>2.7897080492637398</v>
      </c>
      <c r="S102" s="171">
        <f>SUM(O102:R102)</f>
        <v>31.632845919753716</v>
      </c>
      <c r="U102" s="176" t="s">
        <v>18</v>
      </c>
      <c r="V102"/>
      <c r="W102"/>
      <c r="X102"/>
      <c r="Y102"/>
      <c r="Z102" s="8">
        <v>0</v>
      </c>
      <c r="AA102" s="8">
        <v>36.959097059999998</v>
      </c>
      <c r="AB102" s="8">
        <v>5.7191832749999998</v>
      </c>
      <c r="AC102" s="8">
        <v>3.7855244943277997</v>
      </c>
      <c r="AD102" s="121">
        <v>46.463804829327799</v>
      </c>
    </row>
    <row r="103" spans="3:30" s="3" customFormat="1" x14ac:dyDescent="0.25">
      <c r="C103" s="177" t="s">
        <v>19</v>
      </c>
      <c r="D103" t="s">
        <v>580</v>
      </c>
      <c r="E103" t="s">
        <v>581</v>
      </c>
      <c r="F103" t="s">
        <v>582</v>
      </c>
      <c r="G103" t="s">
        <v>583</v>
      </c>
      <c r="H103" s="37">
        <f>VLOOKUP(D103,Résultats!$B$2:$AX$476,'T energie vecteurs'!U5,FALSE)</f>
        <v>0</v>
      </c>
      <c r="I103" s="37">
        <f>VLOOKUP(E103,Résultats!$B$2:$AX$476,'T energie vecteurs'!U5,FALSE)</f>
        <v>14.22417293</v>
      </c>
      <c r="J103" s="37">
        <f>VLOOKUP(F103,Résultats!$B$2:$AX$476,'T energie vecteurs'!U5,FALSE)</f>
        <v>1.9855315090000001</v>
      </c>
      <c r="K103" s="37">
        <f>VLOOKUP(G103,Résultats!$B$2:$AX$476,'T energie vecteurs'!U5,FALSE)</f>
        <v>4.0661867499999999E-5</v>
      </c>
      <c r="L103" s="266">
        <f t="shared" si="23"/>
        <v>16.209745100867501</v>
      </c>
      <c r="M103" s="19"/>
      <c r="N103" s="177" t="s">
        <v>19</v>
      </c>
      <c r="O103" s="172"/>
      <c r="P103" s="19"/>
      <c r="Q103" s="55"/>
      <c r="R103" s="19"/>
      <c r="S103" s="120"/>
      <c r="U103" s="177" t="s">
        <v>19</v>
      </c>
      <c r="V103" t="s">
        <v>89</v>
      </c>
      <c r="W103" t="s">
        <v>90</v>
      </c>
      <c r="X103" t="s">
        <v>91</v>
      </c>
      <c r="Y103" t="s">
        <v>92</v>
      </c>
      <c r="Z103" s="37">
        <v>0</v>
      </c>
      <c r="AA103" s="37">
        <v>14.646265290000001</v>
      </c>
      <c r="AB103" s="265">
        <v>2.037764567</v>
      </c>
      <c r="AC103" s="37">
        <v>3.2073327799999997E-5</v>
      </c>
      <c r="AD103" s="266">
        <v>16.6840619303278</v>
      </c>
    </row>
    <row r="104" spans="3:30" s="3" customFormat="1" x14ac:dyDescent="0.25">
      <c r="C104" s="178" t="s">
        <v>20</v>
      </c>
      <c r="D104" t="s">
        <v>584</v>
      </c>
      <c r="E104" t="s">
        <v>585</v>
      </c>
      <c r="F104" t="s">
        <v>586</v>
      </c>
      <c r="G104" t="s">
        <v>587</v>
      </c>
      <c r="H104" s="37">
        <f>VLOOKUP(D104,Résultats!$B$2:$AX$476,'T energie vecteurs'!U5,FALSE)</f>
        <v>0</v>
      </c>
      <c r="I104" s="37">
        <f>VLOOKUP(E104,Résultats!$B$2:$AX$476,'T energie vecteurs'!U5,FALSE)</f>
        <v>19.464668270000001</v>
      </c>
      <c r="J104" s="37">
        <f>VLOOKUP(F104,Résultats!$B$2:$AX$476,'T energie vecteurs'!U5,FALSE)</f>
        <v>2.9659129640000002</v>
      </c>
      <c r="K104" s="37">
        <f>VLOOKUP(G104,Résultats!$B$2:$AX$476,'T energie vecteurs'!U5,FALSE)</f>
        <v>3.310438269</v>
      </c>
      <c r="L104" s="266">
        <f t="shared" si="23"/>
        <v>25.741019503</v>
      </c>
      <c r="M104" s="19"/>
      <c r="N104" s="178" t="s">
        <v>20</v>
      </c>
      <c r="O104" s="172"/>
      <c r="P104" s="19"/>
      <c r="Q104" s="55"/>
      <c r="R104" s="19"/>
      <c r="S104" s="120"/>
      <c r="U104" s="178" t="s">
        <v>20</v>
      </c>
      <c r="V104" t="s">
        <v>93</v>
      </c>
      <c r="W104" t="s">
        <v>94</v>
      </c>
      <c r="X104" t="s">
        <v>95</v>
      </c>
      <c r="Y104" t="s">
        <v>96</v>
      </c>
      <c r="Z104" s="37">
        <v>0</v>
      </c>
      <c r="AA104" s="37">
        <v>22.312831769999999</v>
      </c>
      <c r="AB104" s="37">
        <v>3.6814187079999998</v>
      </c>
      <c r="AC104" s="37">
        <v>3.7854924209999998</v>
      </c>
      <c r="AD104" s="266">
        <v>29.779742898999999</v>
      </c>
    </row>
    <row r="105" spans="3:30" s="3" customFormat="1" x14ac:dyDescent="0.25">
      <c r="C105" s="176" t="s">
        <v>21</v>
      </c>
      <c r="D105" t="s">
        <v>588</v>
      </c>
      <c r="E105" t="s">
        <v>589</v>
      </c>
      <c r="F105" t="s">
        <v>590</v>
      </c>
      <c r="G105" t="s">
        <v>591</v>
      </c>
      <c r="H105" s="267">
        <f>VLOOKUP(D105,Résultats!$B$2:$AX$476,'T energie vecteurs'!U5,FALSE)</f>
        <v>0.1433267372</v>
      </c>
      <c r="I105" s="267">
        <f>VLOOKUP(E105,Résultats!$B$2:$AX$476,'T energie vecteurs'!U5,FALSE)</f>
        <v>3.755679115</v>
      </c>
      <c r="J105" s="267">
        <f>VLOOKUP(F105,Résultats!$B$2:$AX$476,'T energie vecteurs'!U5,FALSE)</f>
        <v>16.417405840000001</v>
      </c>
      <c r="K105" s="267">
        <f>VLOOKUP(G105,Résultats!$B$2:$AX$476,'T energie vecteurs'!U5,FALSE)+8</f>
        <v>18.263975600000002</v>
      </c>
      <c r="L105" s="268">
        <f t="shared" si="23"/>
        <v>38.580387292200001</v>
      </c>
      <c r="M105" s="99"/>
      <c r="N105" s="179" t="s">
        <v>21</v>
      </c>
      <c r="O105" s="36">
        <f>'[1]Bilan 2040'!$V$46/11.63</f>
        <v>0</v>
      </c>
      <c r="P105" s="35">
        <f>SUM('[1]Bilan 2040'!$V$41:$V$43)/11.63</f>
        <v>1.5217705718446504</v>
      </c>
      <c r="Q105" s="35">
        <f>'[1]Bilan 2040'!$V$13/11.63</f>
        <v>16.100467182146332</v>
      </c>
      <c r="R105" s="35">
        <f>('[1]Bilan 2040'!$V$22+'[1]Bilan 2040'!$V$30+SUM('[1]Bilan 2040'!$V$36:$V$40)+SUM('[1]Bilan 2040'!$V$44:$V$45)+'[1]Bilan 2040'!$V$47)/11.63</f>
        <v>20.91841103225741</v>
      </c>
      <c r="S105" s="171">
        <f t="shared" ref="S105:S111" si="24">SUM(O105:R105)</f>
        <v>38.540648786248397</v>
      </c>
      <c r="U105" s="176" t="s">
        <v>21</v>
      </c>
      <c r="V105" t="s">
        <v>97</v>
      </c>
      <c r="W105" t="s">
        <v>98</v>
      </c>
      <c r="X105" t="s">
        <v>99</v>
      </c>
      <c r="Y105" t="s">
        <v>100</v>
      </c>
      <c r="Z105" s="267">
        <v>0.1379359845</v>
      </c>
      <c r="AA105" s="267">
        <v>3.449879954</v>
      </c>
      <c r="AB105" s="267">
        <v>15.996784570000001</v>
      </c>
      <c r="AC105" s="267">
        <v>18.099164890000001</v>
      </c>
      <c r="AD105" s="268">
        <v>37.6837653985</v>
      </c>
    </row>
    <row r="106" spans="3:30" s="3" customFormat="1" x14ac:dyDescent="0.25">
      <c r="C106" s="176" t="s">
        <v>22</v>
      </c>
      <c r="D106" t="s">
        <v>592</v>
      </c>
      <c r="E106" t="s">
        <v>593</v>
      </c>
      <c r="F106" t="s">
        <v>594</v>
      </c>
      <c r="G106" t="s">
        <v>595</v>
      </c>
      <c r="H106" s="267">
        <f>VLOOKUP(D106,Résultats!$B$2:$AX$476,'T energie vecteurs'!U5,FALSE)</f>
        <v>0</v>
      </c>
      <c r="I106" s="267">
        <f>VLOOKUP(E106,Résultats!$B$2:$AX$476,'T energie vecteurs'!U5,FALSE)</f>
        <v>1.875719127</v>
      </c>
      <c r="J106" s="267">
        <f>VLOOKUP(F106,Résultats!$B$2:$AX$476,'T energie vecteurs'!U5,FALSE)</f>
        <v>15.8730818</v>
      </c>
      <c r="K106" s="267">
        <f>VLOOKUP(G106,Résultats!$B$2:$AX$476,'T energie vecteurs'!U5,FALSE)</f>
        <v>7.2878053630000004</v>
      </c>
      <c r="L106" s="268">
        <f t="shared" si="23"/>
        <v>25.036606289999998</v>
      </c>
      <c r="M106" s="99"/>
      <c r="N106" s="179" t="s">
        <v>22</v>
      </c>
      <c r="O106" s="36">
        <f>('[1]Bilan 2040'!$W$46)/11.63</f>
        <v>0</v>
      </c>
      <c r="P106" s="35">
        <f>SUM('[1]Bilan 2040'!$W$41:$W$43)/11.63</f>
        <v>0.4952300504112862</v>
      </c>
      <c r="Q106" s="35">
        <f>('[1]Bilan 2040'!$W$13)/11.63</f>
        <v>11.924705484934304</v>
      </c>
      <c r="R106" s="35">
        <f>('[1]Bilan 2040'!$W$22+'[1]Bilan 2040'!$W$30+SUM('[1]Bilan 2040'!$W$36:$W$40)+SUM('[1]Bilan 2040'!$W$44:$W$45)+'[1]Bilan 2040'!$W$47)/11.63</f>
        <v>6.9475060506073669</v>
      </c>
      <c r="S106" s="171">
        <f t="shared" si="24"/>
        <v>19.367441585952957</v>
      </c>
      <c r="U106" s="176" t="s">
        <v>22</v>
      </c>
      <c r="V106" t="s">
        <v>101</v>
      </c>
      <c r="W106" t="s">
        <v>102</v>
      </c>
      <c r="X106" t="s">
        <v>103</v>
      </c>
      <c r="Y106" t="s">
        <v>104</v>
      </c>
      <c r="Z106" s="267">
        <v>0</v>
      </c>
      <c r="AA106" s="267">
        <v>1.6772777619999999</v>
      </c>
      <c r="AB106" s="267">
        <v>13.688227769999999</v>
      </c>
      <c r="AC106" s="267">
        <v>7.1040742950000002</v>
      </c>
      <c r="AD106" s="268">
        <v>22.469579826999997</v>
      </c>
    </row>
    <row r="107" spans="3:30" s="3" customFormat="1" x14ac:dyDescent="0.25">
      <c r="C107" s="176" t="s">
        <v>23</v>
      </c>
      <c r="D107"/>
      <c r="E107"/>
      <c r="F107"/>
      <c r="G107"/>
      <c r="H107" s="267">
        <f>SUM(H108:H110)</f>
        <v>2.947213621</v>
      </c>
      <c r="I107" s="267">
        <f>SUM(I108:I110)</f>
        <v>15.757169607000002</v>
      </c>
      <c r="J107" s="267">
        <f>SUM(J108:J110)</f>
        <v>14.644446412800001</v>
      </c>
      <c r="K107" s="267">
        <f>SUM(K108:K110)</f>
        <v>17.9572378475</v>
      </c>
      <c r="L107" s="268">
        <f t="shared" si="23"/>
        <v>51.306067488300002</v>
      </c>
      <c r="M107" s="99"/>
      <c r="N107" s="179" t="s">
        <v>280</v>
      </c>
      <c r="O107" s="36">
        <f>O108+O109</f>
        <v>3.8874337769367404</v>
      </c>
      <c r="P107" s="35">
        <f t="shared" ref="P107:R107" si="25">P108+P109</f>
        <v>11.388314604220763</v>
      </c>
      <c r="Q107" s="35">
        <f t="shared" si="25"/>
        <v>9.6134424318279077</v>
      </c>
      <c r="R107" s="35">
        <f t="shared" si="25"/>
        <v>13.104002297133148</v>
      </c>
      <c r="S107" s="171">
        <f t="shared" si="24"/>
        <v>37.993193110118561</v>
      </c>
      <c r="U107" s="176" t="s">
        <v>23</v>
      </c>
      <c r="V107"/>
      <c r="W107"/>
      <c r="X107"/>
      <c r="Y107"/>
      <c r="Z107" s="267">
        <v>4.3400296889999996</v>
      </c>
      <c r="AA107" s="267">
        <v>22.625466808999999</v>
      </c>
      <c r="AB107" s="267">
        <v>15.1917268877</v>
      </c>
      <c r="AC107" s="267">
        <v>21.330928298400003</v>
      </c>
      <c r="AD107" s="268">
        <v>63.488151684100004</v>
      </c>
    </row>
    <row r="108" spans="3:30" s="3" customFormat="1" x14ac:dyDescent="0.25">
      <c r="C108" s="178" t="s">
        <v>24</v>
      </c>
      <c r="D108" t="s">
        <v>596</v>
      </c>
      <c r="E108" t="s">
        <v>597</v>
      </c>
      <c r="F108" t="s">
        <v>598</v>
      </c>
      <c r="G108" t="s">
        <v>599</v>
      </c>
      <c r="H108" s="37">
        <f>VLOOKUP(D108,Résultats!$B$2:$AX$476,'T energie vecteurs'!U5,FALSE)</f>
        <v>1.916815677</v>
      </c>
      <c r="I108" s="37">
        <f>VLOOKUP(E108,Résultats!$B$2:$AX$476,'T energie vecteurs'!U5,FALSE)</f>
        <v>10.35048347</v>
      </c>
      <c r="J108" s="37">
        <f>VLOOKUP(F108,Résultats!$B$2:$AX$476,'T energie vecteurs'!U5,FALSE)</f>
        <v>14.23671043</v>
      </c>
      <c r="K108" s="37">
        <f>VLOOKUP(G108,Résultats!$B$2:$AX$476,'T energie vecteurs'!U5,FALSE)</f>
        <v>14.729859319999999</v>
      </c>
      <c r="L108" s="266">
        <f t="shared" si="23"/>
        <v>41.233868897000001</v>
      </c>
      <c r="M108" s="19"/>
      <c r="N108" s="178" t="s">
        <v>281</v>
      </c>
      <c r="O108" s="172">
        <f>'[1]Bilan 2040'!$U$46/11.63</f>
        <v>0.46996817074585479</v>
      </c>
      <c r="P108" s="37">
        <f>SUM('[1]Bilan 2040'!$U$41:$U$43)/11.63</f>
        <v>1.9564072098333778</v>
      </c>
      <c r="Q108" s="37">
        <f>'[1]Bilan 2040'!$U$13/11.63</f>
        <v>9.6134424318279077</v>
      </c>
      <c r="R108" s="37">
        <f>('[1]Bilan 2040'!$U$22+'[1]Bilan 2040'!$U$30+SUM('[1]Bilan 2040'!$U$36:$U$40)+SUM('[1]Bilan 2040'!$U$44:$U$45)+'[1]Bilan 2040'!$U$47)/11.63</f>
        <v>11.936351978766361</v>
      </c>
      <c r="S108" s="120">
        <f t="shared" si="24"/>
        <v>23.976169791173501</v>
      </c>
      <c r="U108" s="178" t="s">
        <v>24</v>
      </c>
      <c r="V108" t="s">
        <v>105</v>
      </c>
      <c r="W108" t="s">
        <v>106</v>
      </c>
      <c r="X108" t="s">
        <v>107</v>
      </c>
      <c r="Y108" t="s">
        <v>108</v>
      </c>
      <c r="Z108" s="37">
        <v>3.0981000710000002</v>
      </c>
      <c r="AA108" s="37">
        <v>16.407926639999999</v>
      </c>
      <c r="AB108" s="37">
        <v>14.72986798</v>
      </c>
      <c r="AC108" s="37">
        <v>17.628857150000002</v>
      </c>
      <c r="AD108" s="266">
        <v>51.864751841</v>
      </c>
    </row>
    <row r="109" spans="3:30" s="3" customFormat="1" x14ac:dyDescent="0.25">
      <c r="C109" s="178" t="s">
        <v>153</v>
      </c>
      <c r="D109" t="s">
        <v>600</v>
      </c>
      <c r="E109" t="s">
        <v>601</v>
      </c>
      <c r="F109" t="s">
        <v>602</v>
      </c>
      <c r="G109" t="s">
        <v>603</v>
      </c>
      <c r="H109" s="37">
        <f>VLOOKUP(D109,Résultats!$B$2:$AX$476,'T energie vecteurs'!U5,FALSE)</f>
        <v>1.030397944</v>
      </c>
      <c r="I109" s="37">
        <f>VLOOKUP(E109,Résultats!$B$2:$AX$476,'T energie vecteurs'!U5,FALSE)</f>
        <v>2.743863256</v>
      </c>
      <c r="J109" s="37">
        <f>VLOOKUP(F109,Résultats!$B$2:$AX$476,'T energie vecteurs'!U5,FALSE)</f>
        <v>0</v>
      </c>
      <c r="K109" s="37">
        <f>VLOOKUP(G109,Résultats!$B$2:$AX$476,'T energie vecteurs'!U5,FALSE)</f>
        <v>2.8430488789999999</v>
      </c>
      <c r="L109" s="266">
        <f t="shared" si="23"/>
        <v>6.6173100789999992</v>
      </c>
      <c r="M109" s="19"/>
      <c r="N109" s="178" t="s">
        <v>153</v>
      </c>
      <c r="O109" s="28">
        <f>'[1]Bilan 2040'!$E$52/11.63</f>
        <v>3.4174656061908855</v>
      </c>
      <c r="P109" s="19">
        <f>('[1]Bilan 2040'!$E$54+'[1]Bilan 2040'!$E$56)/11.63</f>
        <v>9.4319073943873857</v>
      </c>
      <c r="Q109" s="19">
        <v>0</v>
      </c>
      <c r="R109" s="19">
        <f>('[1]Bilan 2040'!$E$53+'[1]Bilan 2040'!$E$55+'[1]Bilan 2040'!$E$57)/11.63</f>
        <v>1.1676503183667879</v>
      </c>
      <c r="S109" s="120">
        <f t="shared" si="24"/>
        <v>14.017023318945059</v>
      </c>
      <c r="U109" s="178" t="s">
        <v>153</v>
      </c>
      <c r="V109" t="s">
        <v>154</v>
      </c>
      <c r="W109" t="s">
        <v>155</v>
      </c>
      <c r="X109" t="s">
        <v>156</v>
      </c>
      <c r="Y109" t="s">
        <v>157</v>
      </c>
      <c r="Z109" s="37">
        <v>1.2419296179999999</v>
      </c>
      <c r="AA109" s="37">
        <v>3.1616425499999998</v>
      </c>
      <c r="AB109" s="37">
        <v>0</v>
      </c>
      <c r="AC109" s="37">
        <v>3.2657716809999999</v>
      </c>
      <c r="AD109" s="266">
        <v>7.6693438490000005</v>
      </c>
    </row>
    <row r="110" spans="3:30" s="3" customFormat="1" x14ac:dyDescent="0.25">
      <c r="C110" s="178" t="s">
        <v>25</v>
      </c>
      <c r="D110" t="s">
        <v>604</v>
      </c>
      <c r="E110" t="s">
        <v>605</v>
      </c>
      <c r="F110" t="s">
        <v>606</v>
      </c>
      <c r="G110" t="s">
        <v>607</v>
      </c>
      <c r="H110" s="37">
        <f>VLOOKUP(D110,Résultats!$B$2:$AX$476,'T energie vecteurs'!U5,FALSE)</f>
        <v>0</v>
      </c>
      <c r="I110" s="37">
        <f>VLOOKUP(E110,Résultats!$B$2:$AX$476,'T energie vecteurs'!U5,FALSE)</f>
        <v>2.6628228809999999</v>
      </c>
      <c r="J110" s="37">
        <f>VLOOKUP(F110,Résultats!$B$2:$AX$476,'T energie vecteurs'!U5,FALSE)</f>
        <v>0.40773598280000001</v>
      </c>
      <c r="K110" s="37">
        <f>VLOOKUP(G110,Résultats!$B$2:$AX$476,'T energie vecteurs'!U5,FALSE)</f>
        <v>0.38432964850000001</v>
      </c>
      <c r="L110" s="266">
        <f t="shared" si="23"/>
        <v>3.4548885122999997</v>
      </c>
      <c r="M110" s="19"/>
      <c r="N110" s="179" t="s">
        <v>25</v>
      </c>
      <c r="O110" s="36">
        <f>'[1]Bilan 2040'!$T$46/11.63</f>
        <v>0</v>
      </c>
      <c r="P110" s="35">
        <f>SUM('[1]Bilan 2040'!$T$41:$T$43)/11.63</f>
        <v>2.79232070662915</v>
      </c>
      <c r="Q110" s="35">
        <f>'[1]Bilan 2040'!$T$13/11.63</f>
        <v>0.54723304841648379</v>
      </c>
      <c r="R110" s="35">
        <f>('[1]Bilan 2040'!$T$22+'[1]Bilan 2040'!$T$30+SUM('[1]Bilan 2040'!$T$36:$T$40)+SUM('[1]Bilan 2040'!$T$44:$T$45)+'[1]Bilan 2040'!$T$47)/11.63</f>
        <v>0.43855300175211398</v>
      </c>
      <c r="S110" s="171">
        <f t="shared" si="24"/>
        <v>3.7781067567977473</v>
      </c>
      <c r="U110" s="178" t="s">
        <v>25</v>
      </c>
      <c r="V110" t="s">
        <v>109</v>
      </c>
      <c r="W110" t="s">
        <v>110</v>
      </c>
      <c r="X110" t="s">
        <v>111</v>
      </c>
      <c r="Y110" t="s">
        <v>112</v>
      </c>
      <c r="Z110" s="37">
        <v>0</v>
      </c>
      <c r="AA110" s="37">
        <v>3.055897619</v>
      </c>
      <c r="AB110" s="37">
        <v>0.46185890769999999</v>
      </c>
      <c r="AC110" s="37">
        <v>0.43629946739999997</v>
      </c>
      <c r="AD110" s="266">
        <v>3.9540559941</v>
      </c>
    </row>
    <row r="111" spans="3:30" s="3" customFormat="1" x14ac:dyDescent="0.25">
      <c r="C111" s="29" t="s">
        <v>26</v>
      </c>
      <c r="D111" s="10"/>
      <c r="E111" s="10"/>
      <c r="F111" s="10"/>
      <c r="G111" s="10"/>
      <c r="H111" s="269">
        <f>SUM(H102,H105:H107)</f>
        <v>3.0905403582000002</v>
      </c>
      <c r="I111" s="269">
        <f>SUM(I102,I105:I107)</f>
        <v>55.077409049000003</v>
      </c>
      <c r="J111" s="269">
        <f>SUM(J102,J105:J107)</f>
        <v>51.886378525800005</v>
      </c>
      <c r="K111" s="269">
        <f>SUM(K102,K105:K107)</f>
        <v>46.819497741367499</v>
      </c>
      <c r="L111" s="270">
        <f t="shared" si="23"/>
        <v>156.87382567436751</v>
      </c>
      <c r="M111" s="105"/>
      <c r="N111" s="180" t="s">
        <v>26</v>
      </c>
      <c r="O111" s="40">
        <f>O102+O105+O106+O107+O110</f>
        <v>3.8874337769367404</v>
      </c>
      <c r="P111" s="38">
        <f>P102+P105+P106+P107+P110</f>
        <v>39.702333101799972</v>
      </c>
      <c r="Q111" s="38">
        <f>Q102+Q105+Q106+Q107+Q110</f>
        <v>43.524288849120879</v>
      </c>
      <c r="R111" s="38">
        <f>R102+R105+R106+R107+R110</f>
        <v>44.198180431013775</v>
      </c>
      <c r="S111" s="173">
        <f t="shared" si="24"/>
        <v>131.31223615887137</v>
      </c>
      <c r="U111" s="29" t="s">
        <v>26</v>
      </c>
      <c r="V111" s="10"/>
      <c r="W111" s="10"/>
      <c r="X111" s="10"/>
      <c r="Y111" s="10"/>
      <c r="Z111" s="269">
        <v>4.4779656735</v>
      </c>
      <c r="AA111" s="269">
        <v>64.711721585000006</v>
      </c>
      <c r="AB111" s="269">
        <v>50.595922502699999</v>
      </c>
      <c r="AC111" s="269">
        <v>50.3196919777278</v>
      </c>
      <c r="AD111" s="270">
        <v>170.10530173892778</v>
      </c>
    </row>
    <row r="112" spans="3:30" s="3" customFormat="1" x14ac:dyDescent="0.25"/>
    <row r="113" spans="3:30" s="3" customFormat="1" x14ac:dyDescent="0.25"/>
    <row r="114" spans="3:30" ht="31.5" x14ac:dyDescent="0.35">
      <c r="C114" s="174">
        <v>2050</v>
      </c>
      <c r="D114" s="175"/>
      <c r="E114" s="175"/>
      <c r="F114" s="175"/>
      <c r="G114" s="175"/>
      <c r="H114" s="101" t="s">
        <v>36</v>
      </c>
      <c r="I114" s="101" t="s">
        <v>159</v>
      </c>
      <c r="J114" s="101" t="s">
        <v>38</v>
      </c>
      <c r="K114" s="101" t="s">
        <v>158</v>
      </c>
      <c r="L114" s="118" t="s">
        <v>1</v>
      </c>
      <c r="M114" s="25"/>
      <c r="N114" s="174">
        <v>2050</v>
      </c>
      <c r="O114" s="170" t="s">
        <v>36</v>
      </c>
      <c r="P114" s="101" t="s">
        <v>159</v>
      </c>
      <c r="Q114" s="101" t="s">
        <v>38</v>
      </c>
      <c r="R114" s="101" t="s">
        <v>158</v>
      </c>
      <c r="S114" s="118" t="s">
        <v>1</v>
      </c>
      <c r="T114" s="25"/>
      <c r="U114" s="174">
        <v>2050</v>
      </c>
      <c r="V114" s="175"/>
      <c r="W114" s="175"/>
      <c r="X114" s="175"/>
      <c r="Y114" s="175"/>
      <c r="Z114" s="101" t="s">
        <v>36</v>
      </c>
      <c r="AA114" s="101" t="s">
        <v>159</v>
      </c>
      <c r="AB114" s="101" t="s">
        <v>38</v>
      </c>
      <c r="AC114" s="101" t="s">
        <v>158</v>
      </c>
      <c r="AD114" s="118" t="s">
        <v>1</v>
      </c>
    </row>
    <row r="115" spans="3:30" x14ac:dyDescent="0.25">
      <c r="C115" s="176" t="s">
        <v>18</v>
      </c>
      <c r="H115" s="8">
        <f>SUM(H116:H117)</f>
        <v>0</v>
      </c>
      <c r="I115" s="8">
        <f>SUM(I116:I117)</f>
        <v>32.300061800000002</v>
      </c>
      <c r="J115" s="8">
        <f>SUM(J116:J117)</f>
        <v>6.8346705549999998</v>
      </c>
      <c r="K115" s="8">
        <f>SUM(K116:K117)</f>
        <v>4.1775734308584003</v>
      </c>
      <c r="L115" s="121">
        <f>SUM(H115:K115)</f>
        <v>43.312305785858406</v>
      </c>
      <c r="M115" s="99"/>
      <c r="N115" s="179" t="s">
        <v>18</v>
      </c>
      <c r="O115" s="36">
        <f>'[1]Bilan 2050'!$X$46/11.63</f>
        <v>0</v>
      </c>
      <c r="P115" s="35">
        <f>SUM('[1]Bilan 2050'!$X$41:$X$43)/11.63</f>
        <v>20.444690116616325</v>
      </c>
      <c r="Q115" s="35">
        <f>'[1]Bilan 2050'!$X$13/11.63</f>
        <v>6.9492063867804656</v>
      </c>
      <c r="R115" s="35">
        <f>('[1]Bilan 2050'!$X$22+'[1]Bilan 2050'!$X$30+SUM('[1]Bilan 2050'!$X$36:$X$40)+SUM('[1]Bilan 2050'!$X$44:$X$45)+'[1]Bilan 2050'!$X$47)/11.63</f>
        <v>3.1240940704702966</v>
      </c>
      <c r="S115" s="171">
        <f>SUM(O115:R115)</f>
        <v>30.517990573867085</v>
      </c>
      <c r="T115" s="245"/>
      <c r="U115" s="176" t="s">
        <v>18</v>
      </c>
      <c r="Z115" s="8">
        <v>0</v>
      </c>
      <c r="AA115" s="8">
        <v>36.484483330000003</v>
      </c>
      <c r="AB115" s="8">
        <v>8.0463840350000009</v>
      </c>
      <c r="AC115" s="8">
        <v>4.8678335704380995</v>
      </c>
      <c r="AD115" s="121">
        <v>49.398700935438107</v>
      </c>
    </row>
    <row r="116" spans="3:30" x14ac:dyDescent="0.25">
      <c r="C116" s="177" t="s">
        <v>19</v>
      </c>
      <c r="D116" t="s">
        <v>580</v>
      </c>
      <c r="E116" t="s">
        <v>581</v>
      </c>
      <c r="F116" t="s">
        <v>582</v>
      </c>
      <c r="G116" t="s">
        <v>583</v>
      </c>
      <c r="H116" s="19">
        <f>VLOOKUP(D116,Résultats!$B$2:$AX$476,'T energie vecteurs'!W5,FALSE)</f>
        <v>0</v>
      </c>
      <c r="I116" s="19">
        <f>VLOOKUP(E116,Résultats!$B$2:$AX$476,'T energie vecteurs'!W5,FALSE)</f>
        <v>10.213731040000001</v>
      </c>
      <c r="J116" s="19">
        <f>VLOOKUP(F116,Résultats!$B$2:$AX$476,'T energie vecteurs'!W5,FALSE)</f>
        <v>3.281426765</v>
      </c>
      <c r="K116" s="19">
        <f>VLOOKUP(G116,Résultats!$B$2:$AX$476,'T energie vecteurs'!W5,FALSE)</f>
        <v>4.4692858399999998E-5</v>
      </c>
      <c r="L116" s="120">
        <f t="shared" ref="L116:L124" si="26">SUM(H116:K116)</f>
        <v>13.495202497858402</v>
      </c>
      <c r="M116" s="19"/>
      <c r="N116" s="177" t="s">
        <v>19</v>
      </c>
      <c r="O116" s="172"/>
      <c r="P116" s="19"/>
      <c r="Q116" s="55"/>
      <c r="R116" s="19"/>
      <c r="S116" s="120"/>
      <c r="T116" s="245"/>
      <c r="U116" s="177" t="s">
        <v>19</v>
      </c>
      <c r="V116" t="s">
        <v>89</v>
      </c>
      <c r="W116" t="s">
        <v>90</v>
      </c>
      <c r="X116" t="s">
        <v>91</v>
      </c>
      <c r="Y116" t="s">
        <v>92</v>
      </c>
      <c r="Z116" s="19">
        <v>0</v>
      </c>
      <c r="AA116" s="19">
        <v>10.6065296</v>
      </c>
      <c r="AB116" s="19">
        <v>3.3682351330000002</v>
      </c>
      <c r="AC116" s="19">
        <v>3.5815438099999998E-5</v>
      </c>
      <c r="AD116" s="120">
        <v>13.9748005484381</v>
      </c>
    </row>
    <row r="117" spans="3:30" x14ac:dyDescent="0.25">
      <c r="C117" s="178" t="s">
        <v>20</v>
      </c>
      <c r="D117" t="s">
        <v>584</v>
      </c>
      <c r="E117" t="s">
        <v>585</v>
      </c>
      <c r="F117" t="s">
        <v>586</v>
      </c>
      <c r="G117" t="s">
        <v>587</v>
      </c>
      <c r="H117" s="19">
        <f>VLOOKUP(D117,Résultats!$B$2:$AX$476,'T energie vecteurs'!W5,FALSE)</f>
        <v>0</v>
      </c>
      <c r="I117" s="19">
        <f>VLOOKUP(E117,Résultats!$B$2:$AX$476,'T energie vecteurs'!W5,FALSE)</f>
        <v>22.086330759999999</v>
      </c>
      <c r="J117" s="19">
        <f>VLOOKUP(F117,Résultats!$B$2:$AX$476,'T energie vecteurs'!W5,FALSE)</f>
        <v>3.5532437899999998</v>
      </c>
      <c r="K117" s="19">
        <f>VLOOKUP(G117,Résultats!$B$2:$AX$476,'T energie vecteurs'!W5,FALSE)</f>
        <v>4.1775287380000004</v>
      </c>
      <c r="L117" s="120">
        <f t="shared" si="26"/>
        <v>29.817103287999998</v>
      </c>
      <c r="M117" s="19"/>
      <c r="N117" s="178" t="s">
        <v>20</v>
      </c>
      <c r="O117" s="172"/>
      <c r="P117" s="19"/>
      <c r="Q117" s="55"/>
      <c r="R117" s="19"/>
      <c r="S117" s="120"/>
      <c r="T117" s="245"/>
      <c r="U117" s="178" t="s">
        <v>20</v>
      </c>
      <c r="V117" t="s">
        <v>93</v>
      </c>
      <c r="W117" t="s">
        <v>94</v>
      </c>
      <c r="X117" t="s">
        <v>95</v>
      </c>
      <c r="Y117" t="s">
        <v>96</v>
      </c>
      <c r="Z117" s="19">
        <v>0</v>
      </c>
      <c r="AA117" s="19">
        <v>25.877953730000002</v>
      </c>
      <c r="AB117" s="19">
        <v>4.6781489020000002</v>
      </c>
      <c r="AC117" s="19">
        <v>4.8677977549999998</v>
      </c>
      <c r="AD117" s="120">
        <v>35.423900387000003</v>
      </c>
    </row>
    <row r="118" spans="3:30" x14ac:dyDescent="0.25">
      <c r="C118" s="176" t="s">
        <v>21</v>
      </c>
      <c r="D118" t="s">
        <v>588</v>
      </c>
      <c r="E118" t="s">
        <v>589</v>
      </c>
      <c r="F118" t="s">
        <v>590</v>
      </c>
      <c r="G118" t="s">
        <v>591</v>
      </c>
      <c r="H118" s="8">
        <f>VLOOKUP(D118,Résultats!$B$2:$AX$476,'T energie vecteurs'!W5,FALSE)</f>
        <v>0.11009052280000001</v>
      </c>
      <c r="I118" s="8">
        <f>VLOOKUP(E118,Résultats!$B$2:$AX$476,'T energie vecteurs'!W5,FALSE)</f>
        <v>2.9381247159999999</v>
      </c>
      <c r="J118" s="8">
        <f>VLOOKUP(F118,Résultats!$B$2:$AX$476,'T energie vecteurs'!W5,FALSE)</f>
        <v>16.550422050000002</v>
      </c>
      <c r="K118" s="8">
        <f>VLOOKUP(G118,Résultats!$B$2:$AX$476,'T energie vecteurs'!W5,FALSE)+8</f>
        <v>16.872755728000001</v>
      </c>
      <c r="L118" s="121">
        <f t="shared" si="26"/>
        <v>36.471393016800008</v>
      </c>
      <c r="M118" s="99"/>
      <c r="N118" s="179" t="s">
        <v>21</v>
      </c>
      <c r="O118" s="36">
        <f>'[1]Bilan 2050'!$V$46/11.63</f>
        <v>0</v>
      </c>
      <c r="P118" s="35">
        <f>SUM('[1]Bilan 2050'!$V$41:$V$43)/11.63</f>
        <v>0.44793357100944881</v>
      </c>
      <c r="Q118" s="35">
        <f>'[1]Bilan 2050'!$V$13/11.63</f>
        <v>16.722069816294518</v>
      </c>
      <c r="R118" s="35">
        <f>('[1]Bilan 2050'!$V$22+'[1]Bilan 2050'!$V$30+SUM('[1]Bilan 2050'!$V$36:$V$40)+SUM('[1]Bilan 2050'!$V$44:$V$45)+'[1]Bilan 2050'!$V$47)/11.63</f>
        <v>20.626598768707204</v>
      </c>
      <c r="S118" s="171">
        <f t="shared" ref="S118:S124" si="27">SUM(O118:R118)</f>
        <v>37.796602156011176</v>
      </c>
      <c r="T118" s="245"/>
      <c r="U118" s="176" t="s">
        <v>21</v>
      </c>
      <c r="V118" t="s">
        <v>97</v>
      </c>
      <c r="W118" t="s">
        <v>98</v>
      </c>
      <c r="X118" t="s">
        <v>99</v>
      </c>
      <c r="Y118" t="s">
        <v>100</v>
      </c>
      <c r="Z118" s="263">
        <v>0.1047875102</v>
      </c>
      <c r="AA118" s="263">
        <v>2.5498981110000001</v>
      </c>
      <c r="AB118" s="263">
        <v>16.573729669999999</v>
      </c>
      <c r="AC118" s="263">
        <v>16.247589345000002</v>
      </c>
      <c r="AD118" s="264">
        <v>35.476004636200003</v>
      </c>
    </row>
    <row r="119" spans="3:30" x14ac:dyDescent="0.25">
      <c r="C119" s="176" t="s">
        <v>22</v>
      </c>
      <c r="D119" t="s">
        <v>592</v>
      </c>
      <c r="E119" t="s">
        <v>593</v>
      </c>
      <c r="F119" t="s">
        <v>594</v>
      </c>
      <c r="G119" t="s">
        <v>595</v>
      </c>
      <c r="H119" s="8">
        <f>VLOOKUP(D119,Résultats!$B$2:$AX$476,'T energie vecteurs'!W5,FALSE)</f>
        <v>0</v>
      </c>
      <c r="I119" s="8">
        <f>VLOOKUP(E119,Résultats!$B$2:$AX$476,'T energie vecteurs'!W5,FALSE)</f>
        <v>1.8046466160000001</v>
      </c>
      <c r="J119" s="8">
        <f>VLOOKUP(F119,Résultats!$B$2:$AX$476,'T energie vecteurs'!W5,FALSE)</f>
        <v>14.34374757</v>
      </c>
      <c r="K119" s="8">
        <f>VLOOKUP(G119,Résultats!$B$2:$AX$476,'T energie vecteurs'!W5,FALSE)</f>
        <v>6.1653225809999999</v>
      </c>
      <c r="L119" s="121">
        <f t="shared" si="26"/>
        <v>22.313716767000003</v>
      </c>
      <c r="M119" s="99"/>
      <c r="N119" s="179" t="s">
        <v>22</v>
      </c>
      <c r="O119" s="36">
        <f>('[1]Bilan 2050'!$W$46)/11.63</f>
        <v>0</v>
      </c>
      <c r="P119" s="35">
        <f>SUM('[1]Bilan 2050'!$W$41:$W$43)/11.63</f>
        <v>0.19932306002356692</v>
      </c>
      <c r="Q119" s="35">
        <f>('[1]Bilan 2050'!$W$13)/11.63</f>
        <v>12.561375724275205</v>
      </c>
      <c r="R119" s="35">
        <f>('[1]Bilan 2050'!$W$22+'[1]Bilan 2050'!$W$30+SUM('[1]Bilan 2050'!$W$36:$W$40)+SUM('[1]Bilan 2050'!$W$44:$W$45)+'[1]Bilan 2050'!$W$47)/11.63</f>
        <v>6.8359123459815141</v>
      </c>
      <c r="S119" s="171">
        <f t="shared" si="27"/>
        <v>19.596611130280287</v>
      </c>
      <c r="T119" s="245"/>
      <c r="U119" s="176" t="s">
        <v>22</v>
      </c>
      <c r="V119" t="s">
        <v>101</v>
      </c>
      <c r="W119" t="s">
        <v>102</v>
      </c>
      <c r="X119" t="s">
        <v>103</v>
      </c>
      <c r="Y119" t="s">
        <v>104</v>
      </c>
      <c r="Z119" s="8">
        <v>0</v>
      </c>
      <c r="AA119" s="8">
        <v>1.523110929</v>
      </c>
      <c r="AB119" s="8">
        <v>13.12631228</v>
      </c>
      <c r="AC119" s="8">
        <v>5.8285237130000001</v>
      </c>
      <c r="AD119" s="121">
        <v>20.477946922000001</v>
      </c>
    </row>
    <row r="120" spans="3:30" x14ac:dyDescent="0.25">
      <c r="C120" s="176" t="s">
        <v>23</v>
      </c>
      <c r="H120" s="8">
        <f>SUM(H121:H123)</f>
        <v>3.1282655510000001</v>
      </c>
      <c r="I120" s="8">
        <f>SUM(I121:I123)</f>
        <v>16.857764438</v>
      </c>
      <c r="J120" s="8">
        <f>SUM(J121:J123)</f>
        <v>18.252408543600001</v>
      </c>
      <c r="K120" s="8">
        <f>SUM(K121:K123)</f>
        <v>20.200416133400001</v>
      </c>
      <c r="L120" s="8">
        <f>SUM(L121:L123)</f>
        <v>58.438854666000005</v>
      </c>
      <c r="M120" s="99"/>
      <c r="N120" s="179" t="s">
        <v>280</v>
      </c>
      <c r="O120" s="36">
        <f>O121+O122</f>
        <v>3.7208173415817956</v>
      </c>
      <c r="P120" s="35">
        <f t="shared" ref="P120:R120" si="28">P121+P122</f>
        <v>10.357640817267992</v>
      </c>
      <c r="Q120" s="35">
        <f t="shared" si="28"/>
        <v>9.8880397220191174</v>
      </c>
      <c r="R120" s="35">
        <f t="shared" si="28"/>
        <v>12.816914942214364</v>
      </c>
      <c r="S120" s="171">
        <f t="shared" si="27"/>
        <v>36.783412823083268</v>
      </c>
      <c r="T120" s="245"/>
      <c r="U120" s="176" t="s">
        <v>23</v>
      </c>
      <c r="Z120" s="8">
        <v>5.1412328250000003</v>
      </c>
      <c r="AA120" s="8">
        <v>26.462387749999998</v>
      </c>
      <c r="AB120" s="8">
        <v>19.642527276599999</v>
      </c>
      <c r="AC120" s="8">
        <v>25.1580574169</v>
      </c>
      <c r="AD120" s="8">
        <v>76.404205268499993</v>
      </c>
    </row>
    <row r="121" spans="3:30" x14ac:dyDescent="0.25">
      <c r="C121" s="178" t="s">
        <v>24</v>
      </c>
      <c r="D121" t="s">
        <v>596</v>
      </c>
      <c r="E121" t="s">
        <v>597</v>
      </c>
      <c r="F121" t="s">
        <v>598</v>
      </c>
      <c r="G121" t="s">
        <v>599</v>
      </c>
      <c r="H121" s="19">
        <f>VLOOKUP(D121,Résultats!$B$2:$AX$476,'T energie vecteurs'!W5,FALSE)</f>
        <v>1.964436785</v>
      </c>
      <c r="I121" s="19">
        <f>VLOOKUP(E121,Résultats!$B$2:$AX$476,'T energie vecteurs'!W5,FALSE)</f>
        <v>10.654108040000001</v>
      </c>
      <c r="J121" s="19">
        <f>VLOOKUP(F121,Résultats!$B$2:$AX$476,'T energie vecteurs'!W5,FALSE)</f>
        <v>17.76998704</v>
      </c>
      <c r="K121" s="19">
        <f>VLOOKUP(G121,Résultats!$B$2:$AX$476,'T energie vecteurs'!W5,FALSE)</f>
        <v>16.43240364</v>
      </c>
      <c r="L121" s="120">
        <f t="shared" si="26"/>
        <v>46.820935505000001</v>
      </c>
      <c r="M121" s="19"/>
      <c r="N121" s="178" t="s">
        <v>281</v>
      </c>
      <c r="O121" s="172">
        <f>'[1]Bilan 2050'!$U$46/11.63</f>
        <v>0.31585492622281036</v>
      </c>
      <c r="P121" s="37">
        <f>SUM('[1]Bilan 2050'!$U$41:$U$43)/11.63</f>
        <v>1.7544463445123659</v>
      </c>
      <c r="Q121" s="37">
        <f>'[1]Bilan 2050'!$U$13/11.63</f>
        <v>9.8880397220191174</v>
      </c>
      <c r="R121" s="37">
        <f>('[1]Bilan 2050'!$U$22+'[1]Bilan 2050'!$U$30+SUM('[1]Bilan 2050'!$U$36:$U$40)+SUM('[1]Bilan 2050'!$U$44:$U$45)+'[1]Bilan 2050'!$U$47)/11.63</f>
        <v>11.51748338251616</v>
      </c>
      <c r="S121" s="120">
        <f t="shared" si="27"/>
        <v>23.475824375270456</v>
      </c>
      <c r="T121" s="245"/>
      <c r="U121" s="178" t="s">
        <v>24</v>
      </c>
      <c r="V121" t="s">
        <v>105</v>
      </c>
      <c r="W121" t="s">
        <v>106</v>
      </c>
      <c r="X121" t="s">
        <v>107</v>
      </c>
      <c r="Y121" t="s">
        <v>108</v>
      </c>
      <c r="Z121" s="19">
        <v>3.6650423980000002</v>
      </c>
      <c r="AA121" s="19">
        <v>19.122842460000001</v>
      </c>
      <c r="AB121" s="19">
        <v>19.030234780000001</v>
      </c>
      <c r="AC121" s="19">
        <v>20.668763089999999</v>
      </c>
      <c r="AD121" s="120">
        <v>62.486882727999998</v>
      </c>
    </row>
    <row r="122" spans="3:30" x14ac:dyDescent="0.25">
      <c r="C122" s="178" t="s">
        <v>153</v>
      </c>
      <c r="D122" t="s">
        <v>600</v>
      </c>
      <c r="E122" t="s">
        <v>601</v>
      </c>
      <c r="F122" t="s">
        <v>602</v>
      </c>
      <c r="G122" t="s">
        <v>603</v>
      </c>
      <c r="H122" s="19">
        <f>VLOOKUP(D122,Résultats!$B$2:$AX$476,'T energie vecteurs'!W5,FALSE)</f>
        <v>1.163828766</v>
      </c>
      <c r="I122" s="19">
        <f>VLOOKUP(E122,Résultats!$B$2:$AX$476,'T energie vecteurs'!W5,FALSE)</f>
        <v>3.2478219419999999</v>
      </c>
      <c r="J122" s="19">
        <f>VLOOKUP(F122,Résultats!$B$2:$AX$476,'T energie vecteurs'!W5,FALSE)</f>
        <v>0</v>
      </c>
      <c r="K122" s="19">
        <f>VLOOKUP(G122,Résultats!$B$2:$AX$476,'T energie vecteurs'!W5,FALSE)</f>
        <v>3.3250204170000002</v>
      </c>
      <c r="L122" s="120">
        <f t="shared" si="26"/>
        <v>7.736671125</v>
      </c>
      <c r="M122" s="19"/>
      <c r="N122" s="178" t="s">
        <v>153</v>
      </c>
      <c r="O122" s="28">
        <f>'[1]Bilan 2050'!$E$52/11.63</f>
        <v>3.4049624153589853</v>
      </c>
      <c r="P122" s="19">
        <f>('[1]Bilan 2050'!$E$54+'[1]Bilan 2050'!$E$56)/11.63</f>
        <v>8.6031944727556251</v>
      </c>
      <c r="Q122" s="19">
        <v>0</v>
      </c>
      <c r="R122" s="19">
        <f>('[1]Bilan 2050'!$E$53+'[1]Bilan 2050'!$E$55+'[1]Bilan 2050'!$E$57)/11.63</f>
        <v>1.2994315596982036</v>
      </c>
      <c r="S122" s="120">
        <f t="shared" si="27"/>
        <v>13.307588447812815</v>
      </c>
      <c r="T122" s="245"/>
      <c r="U122" s="178" t="s">
        <v>153</v>
      </c>
      <c r="V122" t="s">
        <v>154</v>
      </c>
      <c r="W122" t="s">
        <v>155</v>
      </c>
      <c r="X122" t="s">
        <v>156</v>
      </c>
      <c r="Y122" t="s">
        <v>157</v>
      </c>
      <c r="Z122" s="19">
        <v>1.4761904269999999</v>
      </c>
      <c r="AA122" s="19">
        <v>3.8824293000000001</v>
      </c>
      <c r="AB122" s="19">
        <v>0</v>
      </c>
      <c r="AC122" s="19">
        <v>3.9789644160000002</v>
      </c>
      <c r="AD122" s="120">
        <v>9.3375841430000008</v>
      </c>
    </row>
    <row r="123" spans="3:30" x14ac:dyDescent="0.25">
      <c r="C123" s="178" t="s">
        <v>25</v>
      </c>
      <c r="D123" t="s">
        <v>604</v>
      </c>
      <c r="E123" t="s">
        <v>605</v>
      </c>
      <c r="F123" t="s">
        <v>606</v>
      </c>
      <c r="G123" t="s">
        <v>607</v>
      </c>
      <c r="H123" s="19">
        <f>VLOOKUP(D123,Résultats!$B$2:$AX$476,'T energie vecteurs'!W5,FALSE)</f>
        <v>0</v>
      </c>
      <c r="I123" s="19">
        <f>VLOOKUP(E123,Résultats!$B$2:$AX$476,'T energie vecteurs'!W5,FALSE)</f>
        <v>2.9558344559999998</v>
      </c>
      <c r="J123" s="19">
        <f>VLOOKUP(F123,Résultats!$B$2:$AX$476,'T energie vecteurs'!W5,FALSE)</f>
        <v>0.48242150360000002</v>
      </c>
      <c r="K123" s="19">
        <f>VLOOKUP(G123,Résultats!$B$2:$AX$476,'T energie vecteurs'!W5,FALSE)</f>
        <v>0.44299207639999999</v>
      </c>
      <c r="L123" s="120">
        <f t="shared" si="26"/>
        <v>3.8812480359999997</v>
      </c>
      <c r="M123" s="19"/>
      <c r="N123" s="179" t="s">
        <v>25</v>
      </c>
      <c r="O123" s="36">
        <f>'[1]Bilan 2050'!$T$46/11.63</f>
        <v>0</v>
      </c>
      <c r="P123" s="35">
        <f>SUM('[1]Bilan 2050'!$T$41:$T$43)/11.63</f>
        <v>2.6210382547955651</v>
      </c>
      <c r="Q123" s="35">
        <f>'[1]Bilan 2050'!$T$13/11.63</f>
        <v>0.47494021651696666</v>
      </c>
      <c r="R123" s="35">
        <f>('[1]Bilan 2050'!$T$22+'[1]Bilan 2050'!$T$30+SUM('[1]Bilan 2050'!$T$36:$T$40)+SUM('[1]Bilan 2050'!$T$44:$T$45)+'[1]Bilan 2050'!$T$47)/11.63</f>
        <v>0.5067259755592558</v>
      </c>
      <c r="S123" s="171">
        <f t="shared" si="27"/>
        <v>3.6027044468717877</v>
      </c>
      <c r="T123" s="245"/>
      <c r="U123" s="178" t="s">
        <v>25</v>
      </c>
      <c r="V123" t="s">
        <v>109</v>
      </c>
      <c r="W123" t="s">
        <v>110</v>
      </c>
      <c r="X123" t="s">
        <v>111</v>
      </c>
      <c r="Y123" t="s">
        <v>112</v>
      </c>
      <c r="Z123" s="19">
        <v>0</v>
      </c>
      <c r="AA123" s="19">
        <v>3.4571159900000001</v>
      </c>
      <c r="AB123" s="19">
        <v>0.61229249659999996</v>
      </c>
      <c r="AC123" s="19">
        <v>0.51032991090000002</v>
      </c>
      <c r="AD123" s="120">
        <v>4.5797383975000008</v>
      </c>
    </row>
    <row r="124" spans="3:30" x14ac:dyDescent="0.25">
      <c r="C124" s="29" t="s">
        <v>26</v>
      </c>
      <c r="D124" s="10"/>
      <c r="E124" s="10"/>
      <c r="F124" s="10"/>
      <c r="G124" s="10"/>
      <c r="H124" s="9">
        <f>SUM(H115,H118:H120)</f>
        <v>3.2383560738000003</v>
      </c>
      <c r="I124" s="9">
        <f>SUM(I115,I118:I120)</f>
        <v>53.900597570000002</v>
      </c>
      <c r="J124" s="9">
        <f>SUM(J115,J118:J120)</f>
        <v>55.9812487186</v>
      </c>
      <c r="K124" s="9">
        <f>SUM(K115,K118:K120)</f>
        <v>47.416067873258399</v>
      </c>
      <c r="L124" s="123">
        <f t="shared" si="26"/>
        <v>160.53627023565838</v>
      </c>
      <c r="M124" s="105"/>
      <c r="N124" s="180" t="s">
        <v>26</v>
      </c>
      <c r="O124" s="40">
        <f>O115+O118+O119+O120+O123</f>
        <v>3.7208173415817956</v>
      </c>
      <c r="P124" s="38">
        <f>P115+P118+P119+P120+P123</f>
        <v>34.070625819712902</v>
      </c>
      <c r="Q124" s="38">
        <f>Q115+Q118+Q119+Q120+Q123</f>
        <v>46.595631865886276</v>
      </c>
      <c r="R124" s="38">
        <f>R115+R118+R119+R120+R123</f>
        <v>43.910246102932639</v>
      </c>
      <c r="S124" s="173">
        <f t="shared" si="27"/>
        <v>128.2973211301136</v>
      </c>
      <c r="T124" s="105"/>
      <c r="U124" s="29" t="s">
        <v>26</v>
      </c>
      <c r="V124" s="10"/>
      <c r="W124" s="10"/>
      <c r="X124" s="10"/>
      <c r="Y124" s="10"/>
      <c r="Z124" s="9">
        <v>5.2460203352000008</v>
      </c>
      <c r="AA124" s="9">
        <v>67.019880119999996</v>
      </c>
      <c r="AB124" s="9">
        <v>57.388953261600001</v>
      </c>
      <c r="AC124" s="9">
        <v>52.102004045338106</v>
      </c>
      <c r="AD124" s="123">
        <v>181.75685776213811</v>
      </c>
    </row>
    <row r="125" spans="3:30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69"/>
      <c r="M125" s="3"/>
      <c r="O125" s="103"/>
      <c r="P125" s="103"/>
      <c r="Q125" s="103"/>
      <c r="R125" s="104"/>
      <c r="S125" s="69"/>
      <c r="U125" s="3"/>
      <c r="V125" s="3"/>
      <c r="W125" s="3"/>
      <c r="X125" s="3"/>
      <c r="Y125" s="3"/>
      <c r="Z125" s="3"/>
      <c r="AA125" s="3"/>
      <c r="AB125" s="3"/>
      <c r="AC125" s="3"/>
      <c r="AD125" s="69"/>
    </row>
    <row r="126" spans="3:30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O126" s="3"/>
      <c r="P126" s="3"/>
      <c r="Q126" s="3"/>
      <c r="R126" s="3"/>
      <c r="S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3:30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O127" s="3"/>
      <c r="P127" s="3"/>
      <c r="Q127" s="3"/>
      <c r="R127" s="3"/>
      <c r="S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3:30" x14ac:dyDescent="0.25">
      <c r="C128" s="84" t="s">
        <v>250</v>
      </c>
      <c r="D128" s="3"/>
      <c r="E128" s="3"/>
      <c r="F128" s="3">
        <f>0.1/0.028*51.84</f>
        <v>185.14285714285717</v>
      </c>
      <c r="G128" s="3"/>
      <c r="H128" s="3"/>
      <c r="I128" s="3"/>
      <c r="J128" s="3"/>
      <c r="K128" s="3"/>
      <c r="L128" s="3"/>
      <c r="M128" s="3"/>
      <c r="N128" s="84" t="s">
        <v>251</v>
      </c>
      <c r="O128" s="3"/>
      <c r="P128" s="3"/>
      <c r="Q128" s="3"/>
      <c r="R128" s="3"/>
      <c r="S128" s="3"/>
      <c r="U128" s="84" t="s">
        <v>250</v>
      </c>
      <c r="V128" s="3"/>
      <c r="W128" s="3"/>
      <c r="X128" s="3">
        <v>185.14285714285717</v>
      </c>
      <c r="Y128" s="3"/>
      <c r="Z128" s="3"/>
      <c r="AA128" s="3"/>
      <c r="AB128" s="3"/>
      <c r="AC128" s="3"/>
      <c r="AD128" s="3"/>
    </row>
    <row r="129" spans="3:30" s="3" customFormat="1" ht="31.5" x14ac:dyDescent="0.35">
      <c r="C129" s="174">
        <v>2050</v>
      </c>
      <c r="D129" s="175"/>
      <c r="E129" s="175"/>
      <c r="F129" s="175"/>
      <c r="G129" s="175"/>
      <c r="H129" s="101" t="s">
        <v>36</v>
      </c>
      <c r="I129" s="101" t="s">
        <v>159</v>
      </c>
      <c r="J129" s="101" t="s">
        <v>38</v>
      </c>
      <c r="K129" s="101" t="s">
        <v>158</v>
      </c>
      <c r="L129" s="118" t="s">
        <v>1</v>
      </c>
      <c r="N129" s="174">
        <v>2050</v>
      </c>
      <c r="O129" s="170" t="s">
        <v>36</v>
      </c>
      <c r="P129" s="101" t="s">
        <v>159</v>
      </c>
      <c r="Q129" s="101" t="s">
        <v>38</v>
      </c>
      <c r="R129" s="101" t="s">
        <v>158</v>
      </c>
      <c r="S129" s="118" t="s">
        <v>1</v>
      </c>
      <c r="U129" s="174">
        <v>2050</v>
      </c>
      <c r="V129" s="175"/>
      <c r="W129" s="175"/>
      <c r="X129" s="175"/>
      <c r="Y129" s="175"/>
      <c r="Z129" s="101" t="s">
        <v>36</v>
      </c>
      <c r="AA129" s="101" t="s">
        <v>159</v>
      </c>
      <c r="AB129" s="101" t="s">
        <v>38</v>
      </c>
      <c r="AC129" s="101" t="s">
        <v>158</v>
      </c>
      <c r="AD129" s="118" t="s">
        <v>1</v>
      </c>
    </row>
    <row r="130" spans="3:30" s="3" customFormat="1" x14ac:dyDescent="0.25">
      <c r="C130" s="248" t="s">
        <v>18</v>
      </c>
      <c r="D130" s="249"/>
      <c r="E130" s="249"/>
      <c r="F130" s="249"/>
      <c r="G130" s="249"/>
      <c r="H130" s="250" t="e">
        <f>H115-#REF!</f>
        <v>#REF!</v>
      </c>
      <c r="I130" s="251" t="e">
        <f>I115-#REF!</f>
        <v>#REF!</v>
      </c>
      <c r="J130" s="251" t="e">
        <f>J115-#REF!</f>
        <v>#REF!</v>
      </c>
      <c r="K130" s="251" t="e">
        <f>K115-#REF!</f>
        <v>#REF!</v>
      </c>
      <c r="L130" s="252" t="e">
        <f>L115-#REF!</f>
        <v>#REF!</v>
      </c>
      <c r="N130" s="248" t="s">
        <v>18</v>
      </c>
      <c r="O130" s="250">
        <f>H115-O115</f>
        <v>0</v>
      </c>
      <c r="P130" s="251">
        <f t="shared" ref="P130:S139" si="29">I115-P115</f>
        <v>11.855371683383677</v>
      </c>
      <c r="Q130" s="251">
        <f t="shared" si="29"/>
        <v>-0.11453583178046589</v>
      </c>
      <c r="R130" s="251">
        <f t="shared" si="29"/>
        <v>1.0534793603881036</v>
      </c>
      <c r="S130" s="252">
        <f t="shared" si="29"/>
        <v>12.794315211991321</v>
      </c>
      <c r="U130" s="248" t="s">
        <v>18</v>
      </c>
      <c r="V130" s="249"/>
      <c r="W130" s="249"/>
      <c r="X130" s="249"/>
      <c r="Y130" s="249"/>
      <c r="Z130" s="250" t="e">
        <v>#REF!</v>
      </c>
      <c r="AA130" s="251" t="e">
        <v>#REF!</v>
      </c>
      <c r="AB130" s="251" t="e">
        <v>#REF!</v>
      </c>
      <c r="AC130" s="251" t="e">
        <v>#REF!</v>
      </c>
      <c r="AD130" s="252" t="e">
        <v>#REF!</v>
      </c>
    </row>
    <row r="131" spans="3:30" s="3" customFormat="1" x14ac:dyDescent="0.25">
      <c r="C131" s="177" t="s">
        <v>19</v>
      </c>
      <c r="D131" t="s">
        <v>252</v>
      </c>
      <c r="E131" t="s">
        <v>253</v>
      </c>
      <c r="F131" t="s">
        <v>254</v>
      </c>
      <c r="G131" t="s">
        <v>255</v>
      </c>
      <c r="H131" s="253" t="e">
        <f>H116-#REF!</f>
        <v>#REF!</v>
      </c>
      <c r="I131" s="55" t="e">
        <f>I116-#REF!</f>
        <v>#REF!</v>
      </c>
      <c r="J131" s="55" t="e">
        <f>J116-#REF!</f>
        <v>#REF!</v>
      </c>
      <c r="K131" s="55" t="e">
        <f>K116-#REF!</f>
        <v>#REF!</v>
      </c>
      <c r="L131" s="254" t="e">
        <f>L116-#REF!</f>
        <v>#REF!</v>
      </c>
      <c r="N131" s="177" t="s">
        <v>19</v>
      </c>
      <c r="O131" s="253">
        <f t="shared" ref="O131:O139" si="30">H116-O116</f>
        <v>0</v>
      </c>
      <c r="P131" s="55">
        <f t="shared" si="29"/>
        <v>10.213731040000001</v>
      </c>
      <c r="Q131" s="55">
        <f t="shared" si="29"/>
        <v>3.281426765</v>
      </c>
      <c r="R131" s="55">
        <f t="shared" si="29"/>
        <v>4.4692858399999998E-5</v>
      </c>
      <c r="S131" s="254">
        <f t="shared" si="29"/>
        <v>13.495202497858402</v>
      </c>
      <c r="U131" s="177" t="s">
        <v>19</v>
      </c>
      <c r="V131" t="s">
        <v>252</v>
      </c>
      <c r="W131" t="s">
        <v>253</v>
      </c>
      <c r="X131" t="s">
        <v>254</v>
      </c>
      <c r="Y131" t="s">
        <v>255</v>
      </c>
      <c r="Z131" s="253" t="e">
        <v>#REF!</v>
      </c>
      <c r="AA131" s="55" t="e">
        <v>#REF!</v>
      </c>
      <c r="AB131" s="55" t="e">
        <v>#REF!</v>
      </c>
      <c r="AC131" s="55" t="e">
        <v>#REF!</v>
      </c>
      <c r="AD131" s="254" t="e">
        <v>#REF!</v>
      </c>
    </row>
    <row r="132" spans="3:30" s="3" customFormat="1" x14ac:dyDescent="0.25">
      <c r="C132" s="178" t="s">
        <v>20</v>
      </c>
      <c r="D132" t="s">
        <v>256</v>
      </c>
      <c r="E132" t="s">
        <v>257</v>
      </c>
      <c r="F132" t="s">
        <v>258</v>
      </c>
      <c r="G132" t="s">
        <v>259</v>
      </c>
      <c r="H132" s="253" t="e">
        <f>H117-#REF!</f>
        <v>#REF!</v>
      </c>
      <c r="I132" s="55" t="e">
        <f>I117-#REF!</f>
        <v>#REF!</v>
      </c>
      <c r="J132" s="55" t="e">
        <f>J117-#REF!</f>
        <v>#REF!</v>
      </c>
      <c r="K132" s="55" t="e">
        <f>K117-#REF!</f>
        <v>#REF!</v>
      </c>
      <c r="L132" s="254" t="e">
        <f>L117-#REF!</f>
        <v>#REF!</v>
      </c>
      <c r="N132" s="178" t="s">
        <v>20</v>
      </c>
      <c r="O132" s="253">
        <f t="shared" si="30"/>
        <v>0</v>
      </c>
      <c r="P132" s="55">
        <f t="shared" si="29"/>
        <v>22.086330759999999</v>
      </c>
      <c r="Q132" s="55">
        <f t="shared" si="29"/>
        <v>3.5532437899999998</v>
      </c>
      <c r="R132" s="55">
        <f t="shared" si="29"/>
        <v>4.1775287380000004</v>
      </c>
      <c r="S132" s="254">
        <f t="shared" si="29"/>
        <v>29.817103287999998</v>
      </c>
      <c r="U132" s="178" t="s">
        <v>20</v>
      </c>
      <c r="V132" t="s">
        <v>256</v>
      </c>
      <c r="W132" t="s">
        <v>257</v>
      </c>
      <c r="X132" t="s">
        <v>258</v>
      </c>
      <c r="Y132" t="s">
        <v>259</v>
      </c>
      <c r="Z132" s="253" t="e">
        <v>#REF!</v>
      </c>
      <c r="AA132" s="55" t="e">
        <v>#REF!</v>
      </c>
      <c r="AB132" s="55" t="e">
        <v>#REF!</v>
      </c>
      <c r="AC132" s="55" t="e">
        <v>#REF!</v>
      </c>
      <c r="AD132" s="254" t="e">
        <v>#REF!</v>
      </c>
    </row>
    <row r="133" spans="3:30" s="3" customFormat="1" x14ac:dyDescent="0.25">
      <c r="C133" s="248" t="s">
        <v>21</v>
      </c>
      <c r="D133" s="249" t="s">
        <v>260</v>
      </c>
      <c r="E133" s="249" t="s">
        <v>261</v>
      </c>
      <c r="F133" s="249" t="s">
        <v>262</v>
      </c>
      <c r="G133" s="249" t="s">
        <v>263</v>
      </c>
      <c r="H133" s="255" t="e">
        <f>H118-#REF!</f>
        <v>#REF!</v>
      </c>
      <c r="I133" s="251" t="e">
        <f>I118-#REF!</f>
        <v>#REF!</v>
      </c>
      <c r="J133" s="251" t="e">
        <f>J118-#REF!</f>
        <v>#REF!</v>
      </c>
      <c r="K133" s="251" t="e">
        <f>K118-#REF!</f>
        <v>#REF!</v>
      </c>
      <c r="L133" s="252" t="e">
        <f>L118-#REF!</f>
        <v>#REF!</v>
      </c>
      <c r="N133" s="248" t="s">
        <v>21</v>
      </c>
      <c r="O133" s="255">
        <f t="shared" si="30"/>
        <v>0.11009052280000001</v>
      </c>
      <c r="P133" s="251">
        <f t="shared" si="29"/>
        <v>2.4901911449905509</v>
      </c>
      <c r="Q133" s="251">
        <f t="shared" si="29"/>
        <v>-0.17164776629451595</v>
      </c>
      <c r="R133" s="251">
        <f t="shared" si="29"/>
        <v>-3.7538430407072028</v>
      </c>
      <c r="S133" s="252">
        <f t="shared" si="29"/>
        <v>-1.325209139211168</v>
      </c>
      <c r="U133" s="248" t="s">
        <v>21</v>
      </c>
      <c r="V133" s="249" t="s">
        <v>260</v>
      </c>
      <c r="W133" s="249" t="s">
        <v>261</v>
      </c>
      <c r="X133" s="249" t="s">
        <v>262</v>
      </c>
      <c r="Y133" s="249" t="s">
        <v>263</v>
      </c>
      <c r="Z133" s="255" t="e">
        <v>#REF!</v>
      </c>
      <c r="AA133" s="251" t="e">
        <v>#REF!</v>
      </c>
      <c r="AB133" s="251" t="e">
        <v>#REF!</v>
      </c>
      <c r="AC133" s="251" t="e">
        <v>#REF!</v>
      </c>
      <c r="AD133" s="252" t="e">
        <v>#REF!</v>
      </c>
    </row>
    <row r="134" spans="3:30" s="3" customFormat="1" x14ac:dyDescent="0.25">
      <c r="C134" s="248" t="s">
        <v>22</v>
      </c>
      <c r="D134" s="249" t="s">
        <v>264</v>
      </c>
      <c r="E134" s="249" t="s">
        <v>265</v>
      </c>
      <c r="F134" s="249" t="s">
        <v>266</v>
      </c>
      <c r="G134" s="249" t="s">
        <v>267</v>
      </c>
      <c r="H134" s="255" t="e">
        <f>H119-#REF!</f>
        <v>#REF!</v>
      </c>
      <c r="I134" s="251" t="e">
        <f>I119-#REF!</f>
        <v>#REF!</v>
      </c>
      <c r="J134" s="251" t="e">
        <f>J119-#REF!</f>
        <v>#REF!</v>
      </c>
      <c r="K134" s="251" t="e">
        <f>K119-#REF!</f>
        <v>#REF!</v>
      </c>
      <c r="L134" s="252" t="e">
        <f>L119-#REF!</f>
        <v>#REF!</v>
      </c>
      <c r="N134" s="248" t="s">
        <v>22</v>
      </c>
      <c r="O134" s="255">
        <f t="shared" si="30"/>
        <v>0</v>
      </c>
      <c r="P134" s="251">
        <f t="shared" si="29"/>
        <v>1.6053235559764332</v>
      </c>
      <c r="Q134" s="251">
        <f t="shared" si="29"/>
        <v>1.7823718457247946</v>
      </c>
      <c r="R134" s="251">
        <f t="shared" si="29"/>
        <v>-0.67058976498151424</v>
      </c>
      <c r="S134" s="252">
        <f t="shared" si="29"/>
        <v>2.7171056367197153</v>
      </c>
      <c r="U134" s="248" t="s">
        <v>22</v>
      </c>
      <c r="V134" s="249" t="s">
        <v>264</v>
      </c>
      <c r="W134" s="249" t="s">
        <v>265</v>
      </c>
      <c r="X134" s="249" t="s">
        <v>266</v>
      </c>
      <c r="Y134" s="249" t="s">
        <v>267</v>
      </c>
      <c r="Z134" s="255" t="e">
        <v>#REF!</v>
      </c>
      <c r="AA134" s="251" t="e">
        <v>#REF!</v>
      </c>
      <c r="AB134" s="251" t="e">
        <v>#REF!</v>
      </c>
      <c r="AC134" s="251" t="e">
        <v>#REF!</v>
      </c>
      <c r="AD134" s="252" t="e">
        <v>#REF!</v>
      </c>
    </row>
    <row r="135" spans="3:30" s="3" customFormat="1" x14ac:dyDescent="0.25">
      <c r="C135" s="248" t="s">
        <v>23</v>
      </c>
      <c r="D135" s="249"/>
      <c r="E135" s="249"/>
      <c r="F135" s="249"/>
      <c r="G135" s="249"/>
      <c r="H135" s="255" t="e">
        <f>H120-#REF!</f>
        <v>#REF!</v>
      </c>
      <c r="I135" s="251" t="e">
        <f>I120-#REF!</f>
        <v>#REF!</v>
      </c>
      <c r="J135" s="251" t="e">
        <f>J120-#REF!</f>
        <v>#REF!</v>
      </c>
      <c r="K135" s="251" t="e">
        <f>K120-#REF!</f>
        <v>#REF!</v>
      </c>
      <c r="L135" s="252" t="e">
        <f>L120-#REF!</f>
        <v>#REF!</v>
      </c>
      <c r="N135" s="248" t="s">
        <v>23</v>
      </c>
      <c r="O135" s="255">
        <f t="shared" si="30"/>
        <v>-0.59255179058179541</v>
      </c>
      <c r="P135" s="251">
        <f t="shared" si="29"/>
        <v>6.5001236207320083</v>
      </c>
      <c r="Q135" s="251">
        <f t="shared" si="29"/>
        <v>8.364368821580884</v>
      </c>
      <c r="R135" s="251">
        <f t="shared" si="29"/>
        <v>7.383501191185637</v>
      </c>
      <c r="S135" s="252">
        <f t="shared" si="29"/>
        <v>21.655441842916737</v>
      </c>
      <c r="U135" s="248" t="s">
        <v>23</v>
      </c>
      <c r="V135" s="249"/>
      <c r="W135" s="249"/>
      <c r="X135" s="249"/>
      <c r="Y135" s="249"/>
      <c r="Z135" s="255" t="e">
        <v>#REF!</v>
      </c>
      <c r="AA135" s="251" t="e">
        <v>#REF!</v>
      </c>
      <c r="AB135" s="251" t="e">
        <v>#REF!</v>
      </c>
      <c r="AC135" s="251" t="e">
        <v>#REF!</v>
      </c>
      <c r="AD135" s="252" t="e">
        <v>#REF!</v>
      </c>
    </row>
    <row r="136" spans="3:30" s="3" customFormat="1" x14ac:dyDescent="0.25">
      <c r="C136" s="178" t="s">
        <v>24</v>
      </c>
      <c r="D136" t="s">
        <v>268</v>
      </c>
      <c r="E136" t="s">
        <v>269</v>
      </c>
      <c r="F136" t="s">
        <v>270</v>
      </c>
      <c r="G136" t="s">
        <v>271</v>
      </c>
      <c r="H136" s="253" t="e">
        <f>H121-#REF!</f>
        <v>#REF!</v>
      </c>
      <c r="I136" s="256" t="e">
        <f>I121-#REF!</f>
        <v>#REF!</v>
      </c>
      <c r="J136" s="256" t="e">
        <f>J121-#REF!</f>
        <v>#REF!</v>
      </c>
      <c r="K136" s="256" t="e">
        <f>K121-#REF!</f>
        <v>#REF!</v>
      </c>
      <c r="L136" s="254" t="e">
        <f>L121-#REF!</f>
        <v>#REF!</v>
      </c>
      <c r="N136" s="178" t="s">
        <v>24</v>
      </c>
      <c r="O136" s="253">
        <f t="shared" si="30"/>
        <v>1.6485818587771897</v>
      </c>
      <c r="P136" s="256">
        <f t="shared" si="29"/>
        <v>8.8996616954876338</v>
      </c>
      <c r="Q136" s="256">
        <f t="shared" si="29"/>
        <v>7.8819473179808828</v>
      </c>
      <c r="R136" s="256">
        <f t="shared" si="29"/>
        <v>4.9149202574838409</v>
      </c>
      <c r="S136" s="254">
        <f t="shared" si="29"/>
        <v>23.345111129729545</v>
      </c>
      <c r="U136" s="178" t="s">
        <v>24</v>
      </c>
      <c r="V136" t="s">
        <v>268</v>
      </c>
      <c r="W136" t="s">
        <v>269</v>
      </c>
      <c r="X136" t="s">
        <v>270</v>
      </c>
      <c r="Y136" t="s">
        <v>271</v>
      </c>
      <c r="Z136" s="253" t="e">
        <v>#REF!</v>
      </c>
      <c r="AA136" s="256" t="e">
        <v>#REF!</v>
      </c>
      <c r="AB136" s="256" t="e">
        <v>#REF!</v>
      </c>
      <c r="AC136" s="256" t="e">
        <v>#REF!</v>
      </c>
      <c r="AD136" s="254" t="e">
        <v>#REF!</v>
      </c>
    </row>
    <row r="137" spans="3:30" s="3" customFormat="1" x14ac:dyDescent="0.25">
      <c r="C137" s="178" t="s">
        <v>153</v>
      </c>
      <c r="D137" t="s">
        <v>272</v>
      </c>
      <c r="E137" t="s">
        <v>273</v>
      </c>
      <c r="F137" t="s">
        <v>274</v>
      </c>
      <c r="G137" t="s">
        <v>275</v>
      </c>
      <c r="H137" s="257" t="e">
        <f>H122-#REF!</f>
        <v>#REF!</v>
      </c>
      <c r="I137" s="55" t="e">
        <f>I122-#REF!</f>
        <v>#REF!</v>
      </c>
      <c r="J137" s="55" t="e">
        <f>J122-#REF!</f>
        <v>#REF!</v>
      </c>
      <c r="K137" s="55" t="e">
        <f>K122-#REF!</f>
        <v>#REF!</v>
      </c>
      <c r="L137" s="254" t="e">
        <f>L122-#REF!</f>
        <v>#REF!</v>
      </c>
      <c r="N137" s="178" t="s">
        <v>153</v>
      </c>
      <c r="O137" s="257">
        <f t="shared" si="30"/>
        <v>-2.2411336493589853</v>
      </c>
      <c r="P137" s="55">
        <f t="shared" si="29"/>
        <v>-5.3553725307556252</v>
      </c>
      <c r="Q137" s="55">
        <f t="shared" si="29"/>
        <v>0</v>
      </c>
      <c r="R137" s="55">
        <f t="shared" si="29"/>
        <v>2.0255888573017966</v>
      </c>
      <c r="S137" s="254">
        <f t="shared" si="29"/>
        <v>-5.5709173228128153</v>
      </c>
      <c r="U137" s="178" t="s">
        <v>153</v>
      </c>
      <c r="V137" t="s">
        <v>272</v>
      </c>
      <c r="W137" t="s">
        <v>273</v>
      </c>
      <c r="X137" t="s">
        <v>274</v>
      </c>
      <c r="Y137" t="s">
        <v>275</v>
      </c>
      <c r="Z137" s="257" t="e">
        <v>#REF!</v>
      </c>
      <c r="AA137" s="55" t="e">
        <v>#REF!</v>
      </c>
      <c r="AB137" s="55" t="e">
        <v>#REF!</v>
      </c>
      <c r="AC137" s="55" t="e">
        <v>#REF!</v>
      </c>
      <c r="AD137" s="254" t="e">
        <v>#REF!</v>
      </c>
    </row>
    <row r="138" spans="3:30" s="3" customFormat="1" x14ac:dyDescent="0.25">
      <c r="C138" s="178" t="s">
        <v>25</v>
      </c>
      <c r="D138" t="s">
        <v>276</v>
      </c>
      <c r="E138" t="s">
        <v>277</v>
      </c>
      <c r="F138" t="s">
        <v>278</v>
      </c>
      <c r="G138" t="s">
        <v>279</v>
      </c>
      <c r="H138" s="253" t="e">
        <f>H123-#REF!</f>
        <v>#REF!</v>
      </c>
      <c r="I138" s="256" t="e">
        <f>I123-#REF!</f>
        <v>#REF!</v>
      </c>
      <c r="J138" s="256" t="e">
        <f>J123-#REF!</f>
        <v>#REF!</v>
      </c>
      <c r="K138" s="256" t="e">
        <f>K123-#REF!</f>
        <v>#REF!</v>
      </c>
      <c r="L138" s="254" t="e">
        <f>L123-#REF!</f>
        <v>#REF!</v>
      </c>
      <c r="N138" s="178" t="s">
        <v>25</v>
      </c>
      <c r="O138" s="253">
        <f t="shared" si="30"/>
        <v>0</v>
      </c>
      <c r="P138" s="256">
        <f t="shared" si="29"/>
        <v>0.33479620120443476</v>
      </c>
      <c r="Q138" s="256">
        <f t="shared" si="29"/>
        <v>7.4812870830333611E-3</v>
      </c>
      <c r="R138" s="256">
        <f t="shared" si="29"/>
        <v>-6.3733899159255814E-2</v>
      </c>
      <c r="S138" s="254">
        <f t="shared" si="29"/>
        <v>0.27854358912821198</v>
      </c>
      <c r="U138" s="178" t="s">
        <v>25</v>
      </c>
      <c r="V138" t="s">
        <v>276</v>
      </c>
      <c r="W138" t="s">
        <v>277</v>
      </c>
      <c r="X138" t="s">
        <v>278</v>
      </c>
      <c r="Y138" t="s">
        <v>279</v>
      </c>
      <c r="Z138" s="253" t="e">
        <v>#REF!</v>
      </c>
      <c r="AA138" s="256" t="e">
        <v>#REF!</v>
      </c>
      <c r="AB138" s="256" t="e">
        <v>#REF!</v>
      </c>
      <c r="AC138" s="256" t="e">
        <v>#REF!</v>
      </c>
      <c r="AD138" s="254" t="e">
        <v>#REF!</v>
      </c>
    </row>
    <row r="139" spans="3:30" s="3" customFormat="1" x14ac:dyDescent="0.25">
      <c r="C139" s="258" t="s">
        <v>26</v>
      </c>
      <c r="D139" s="259"/>
      <c r="E139" s="259"/>
      <c r="F139" s="259"/>
      <c r="G139" s="259"/>
      <c r="H139" s="260" t="e">
        <f>H124-#REF!</f>
        <v>#REF!</v>
      </c>
      <c r="I139" s="261" t="e">
        <f>I124-#REF!</f>
        <v>#REF!</v>
      </c>
      <c r="J139" s="261" t="e">
        <f>J124-#REF!</f>
        <v>#REF!</v>
      </c>
      <c r="K139" s="261" t="e">
        <f>K124-#REF!</f>
        <v>#REF!</v>
      </c>
      <c r="L139" s="262" t="e">
        <f>L124-#REF!</f>
        <v>#REF!</v>
      </c>
      <c r="N139" s="258" t="s">
        <v>26</v>
      </c>
      <c r="O139" s="260">
        <f t="shared" si="30"/>
        <v>-0.48246126778179521</v>
      </c>
      <c r="P139" s="261">
        <f t="shared" si="29"/>
        <v>19.8299717502871</v>
      </c>
      <c r="Q139" s="261">
        <f t="shared" si="29"/>
        <v>9.3856168527137243</v>
      </c>
      <c r="R139" s="261">
        <f t="shared" si="29"/>
        <v>3.5058217703257597</v>
      </c>
      <c r="S139" s="262">
        <f t="shared" si="29"/>
        <v>32.238949105544776</v>
      </c>
      <c r="U139" s="258" t="s">
        <v>26</v>
      </c>
      <c r="V139" s="259"/>
      <c r="W139" s="259"/>
      <c r="X139" s="259"/>
      <c r="Y139" s="259"/>
      <c r="Z139" s="260" t="e">
        <v>#REF!</v>
      </c>
      <c r="AA139" s="261" t="e">
        <v>#REF!</v>
      </c>
      <c r="AB139" s="261" t="e">
        <v>#REF!</v>
      </c>
      <c r="AC139" s="261" t="e">
        <v>#REF!</v>
      </c>
      <c r="AD139" s="262" t="e">
        <v>#REF!</v>
      </c>
    </row>
    <row r="140" spans="3:30" s="3" customFormat="1" x14ac:dyDescent="0.25"/>
    <row r="141" spans="3:30" s="3" customFormat="1" x14ac:dyDescent="0.25"/>
    <row r="142" spans="3:30" s="3" customFormat="1" x14ac:dyDescent="0.25"/>
    <row r="143" spans="3:30" s="3" customFormat="1" x14ac:dyDescent="0.25"/>
    <row r="144" spans="3:30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232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4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4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8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5" t="s">
        <v>18</v>
      </c>
      <c r="B6" s="57">
        <f>B7+B8</f>
        <v>0</v>
      </c>
      <c r="C6" s="57">
        <f>C7+C8</f>
        <v>130.76404842157831</v>
      </c>
      <c r="D6" s="57">
        <f>D7+D8</f>
        <v>0.64626833892182423</v>
      </c>
      <c r="E6" s="57">
        <f>E7+E8</f>
        <v>0.38643080920349965</v>
      </c>
      <c r="F6" s="57">
        <f>F7+F8</f>
        <v>0</v>
      </c>
      <c r="G6" s="196">
        <f t="shared" ref="G6:G15" si="0">SUM(B6:F6)</f>
        <v>131.79674756970363</v>
      </c>
      <c r="H6" s="3"/>
      <c r="I6" s="203"/>
      <c r="J6" s="51"/>
      <c r="K6" s="51" t="s">
        <v>235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7" t="s">
        <v>19</v>
      </c>
      <c r="B7" s="19">
        <v>0</v>
      </c>
      <c r="C7" s="19">
        <f>'T energie usages'!I12*3.2*Résultats!L250</f>
        <v>74.9859352158783</v>
      </c>
      <c r="D7" s="19">
        <f>'T energie usages'!J12/'T energie usages'!J$20*(Résultats!N$159+Résultats!N$60+Résultats!N$161)/1000000</f>
        <v>9.0918368013827126E-3</v>
      </c>
      <c r="E7" s="19">
        <f>'T energie usages'!K12*2.394*Résultats!L251</f>
        <v>1.6745763499746969E-5</v>
      </c>
      <c r="F7" s="19">
        <v>0</v>
      </c>
      <c r="G7" s="120">
        <f t="shared" si="0"/>
        <v>74.995043798443191</v>
      </c>
      <c r="H7" s="3"/>
      <c r="I7" s="203"/>
      <c r="J7" s="51"/>
      <c r="K7" s="208"/>
      <c r="L7" s="209">
        <v>2020</v>
      </c>
      <c r="M7" s="209">
        <v>2030</v>
      </c>
      <c r="N7" s="210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8" t="s">
        <v>20</v>
      </c>
      <c r="B8" s="19">
        <v>0</v>
      </c>
      <c r="C8" s="19">
        <f>(Résultats!N$150+Résultats!N$151+Résultats!N$152+Résultats!N$153+Résultats!N$154)/1000000</f>
        <v>55.778113205700002</v>
      </c>
      <c r="D8" s="19">
        <f>'T energie usages'!J13/'T energie usages'!J$20*(Résultats!N$159+Résultats!N$160+Résultats!N$161)/1000000</f>
        <v>0.63717650212044152</v>
      </c>
      <c r="E8" s="19">
        <f>(Résultats!N$176+Résultats!N$177+Résultats!N$178+Résultats!N$179+Résultats!N$180)/1000000</f>
        <v>0.3864140634399999</v>
      </c>
      <c r="F8" s="19">
        <v>0</v>
      </c>
      <c r="G8" s="120">
        <f t="shared" si="0"/>
        <v>56.801703771260442</v>
      </c>
      <c r="H8" s="3"/>
      <c r="I8" s="203"/>
      <c r="J8" s="51"/>
      <c r="K8" s="211" t="s">
        <v>18</v>
      </c>
      <c r="L8" s="24">
        <f>G19</f>
        <v>127.71789842532122</v>
      </c>
      <c r="M8" s="24">
        <f>G45</f>
        <v>116.16453805115226</v>
      </c>
      <c r="N8" s="214">
        <f>G71</f>
        <v>101.24255381391683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5" t="s">
        <v>21</v>
      </c>
      <c r="B9" s="57">
        <f>Résultats!N$102/1000000</f>
        <v>0.90741148090000001</v>
      </c>
      <c r="C9" s="57">
        <f>'T energie usages'!I14*3.2*Résultats!L250</f>
        <v>21.369547935042092</v>
      </c>
      <c r="D9" s="57">
        <f>'T energie usages'!J14/'T energie usages'!J$20*(Résultats!N$159+Résultats!N$160+Résultats!N$161)/1000000</f>
        <v>7.1351870691465127</v>
      </c>
      <c r="E9" s="57">
        <f>('T energie usages'!K14-5)*2.394*Résultats!L251</f>
        <v>34.861449423207226</v>
      </c>
      <c r="F9" s="57">
        <v>0</v>
      </c>
      <c r="G9" s="196">
        <f t="shared" si="0"/>
        <v>64.273595908295832</v>
      </c>
      <c r="H9" s="3"/>
      <c r="I9" s="203"/>
      <c r="J9" s="51"/>
      <c r="K9" s="211" t="s">
        <v>233</v>
      </c>
      <c r="L9" s="24">
        <f>G22</f>
        <v>54.451797369226753</v>
      </c>
      <c r="M9" s="24">
        <f>G48</f>
        <v>42.509778093513169</v>
      </c>
      <c r="N9" s="214">
        <f>G74</f>
        <v>31.574906854469397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5" t="s">
        <v>22</v>
      </c>
      <c r="B10" s="57">
        <f>(Résultats!N$135+Résultats!N$136)/1000000</f>
        <v>0</v>
      </c>
      <c r="C10" s="57">
        <f>(Résultats!N$155+Résultats!N$156)/1000000</f>
        <v>11.951448689599999</v>
      </c>
      <c r="D10" s="57">
        <f>'T energie usages'!J15/'T energie usages'!J$20*(Résultats!N$159+Résultats!N$160+Résultats!N$161)/1000000</f>
        <v>6.855383876502736</v>
      </c>
      <c r="E10" s="57">
        <f>(Résultats!N$181+Résultats!N$182)/1000000</f>
        <v>16.678526949999998</v>
      </c>
      <c r="F10" s="57">
        <v>0</v>
      </c>
      <c r="G10" s="196">
        <f t="shared" si="0"/>
        <v>35.485359516102733</v>
      </c>
      <c r="H10" s="3"/>
      <c r="I10" s="203"/>
      <c r="J10" s="51"/>
      <c r="K10" s="212" t="s">
        <v>22</v>
      </c>
      <c r="L10" s="24">
        <f>G23</f>
        <v>26.850232585869392</v>
      </c>
      <c r="M10" s="24">
        <f>G49</f>
        <v>21.305664524871442</v>
      </c>
      <c r="N10" s="214">
        <f>G75</f>
        <v>15.75109155501025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5" t="s">
        <v>23</v>
      </c>
      <c r="B11" s="57">
        <f>B12+B13</f>
        <v>19.300494240699997</v>
      </c>
      <c r="C11" s="57">
        <f>C12+C13</f>
        <v>61.789689972651949</v>
      </c>
      <c r="D11" s="57">
        <f>D12+D13</f>
        <v>5.8072358486421694</v>
      </c>
      <c r="E11" s="57">
        <f>E12+E13</f>
        <v>23.825705355235339</v>
      </c>
      <c r="F11" s="57">
        <f>F12+F13</f>
        <v>12.05881789</v>
      </c>
      <c r="G11" s="196">
        <f t="shared" si="0"/>
        <v>122.78194330722945</v>
      </c>
      <c r="H11" s="3"/>
      <c r="I11" s="203"/>
      <c r="J11" s="51"/>
      <c r="K11" s="213" t="s">
        <v>234</v>
      </c>
      <c r="L11" s="215">
        <f>G24</f>
        <v>94.914416556022914</v>
      </c>
      <c r="M11" s="215">
        <f>G50</f>
        <v>102.25745348617113</v>
      </c>
      <c r="N11" s="216">
        <f>G76</f>
        <v>122.11505277378274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8" t="s">
        <v>24</v>
      </c>
      <c r="B12" s="19">
        <f>(Résultats!N$129+Résultats!N$130+Résultats!N$131+Résultats!N$132+Résultats!N$133+Résultats!N$134)/1000000</f>
        <v>19.300494240699997</v>
      </c>
      <c r="C12" s="19">
        <f>(Résultats!N$138+Résultats!N$140+Résultats!N$141+Résultats!N$142+Résultats!N$143+Résultats!N$144+Résultats!N$145+Résultats!N$146+Résultats!N$147+Résultats!N$148+Résultats!N$149)/1000000</f>
        <v>54.737993479651948</v>
      </c>
      <c r="D12" s="19">
        <f>'T energie usages'!J17/'T energie usages'!J$20*(Résultats!N$159+Résultats!N$160+Résultats!N$161)/1000000</f>
        <v>5.6425214071266474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23.219890265135341</v>
      </c>
      <c r="F12" s="19">
        <f>Résultats!N$100/1000000</f>
        <v>12.05881789</v>
      </c>
      <c r="G12" s="120">
        <f t="shared" si="0"/>
        <v>114.95971728261395</v>
      </c>
      <c r="H12" s="3"/>
      <c r="I12" s="203"/>
      <c r="J12" s="51"/>
      <c r="K12" s="217" t="s">
        <v>1</v>
      </c>
      <c r="L12" s="218">
        <f>SUM(L8:L11)</f>
        <v>303.93434493644025</v>
      </c>
      <c r="M12" s="218">
        <f t="shared" ref="M12:N12" si="1">SUM(M8:M11)</f>
        <v>282.237434155708</v>
      </c>
      <c r="N12" s="218">
        <f t="shared" si="1"/>
        <v>270.6836049971792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8" t="s">
        <v>25</v>
      </c>
      <c r="B13" s="19">
        <v>0</v>
      </c>
      <c r="C13" s="19">
        <f>(Résultats!N$139)/1000000</f>
        <v>7.0516964929999997</v>
      </c>
      <c r="D13" s="19">
        <f>'T energie usages'!J19/'T energie usages'!J$20*(Résultats!N$159+Résultats!N$160+Résultats!N$161)/1000000</f>
        <v>0.16471444151552209</v>
      </c>
      <c r="E13" s="19">
        <f>(Résultats!N$163)/1000000</f>
        <v>0.60581509010000001</v>
      </c>
      <c r="F13" s="19">
        <v>0</v>
      </c>
      <c r="G13" s="120">
        <f t="shared" si="0"/>
        <v>7.8222260246155217</v>
      </c>
      <c r="H13" s="3"/>
      <c r="I13" s="203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20.207905721599996</v>
      </c>
      <c r="C14" s="58">
        <f>SUM(C9:C11)+C6</f>
        <v>225.87473501887234</v>
      </c>
      <c r="D14" s="58">
        <f>SUM(D9:D11)+D6</f>
        <v>20.444075133213243</v>
      </c>
      <c r="E14" s="58">
        <f>SUM(E9:E11)+E6</f>
        <v>75.75211253764607</v>
      </c>
      <c r="F14" s="58">
        <f>SUM(F9:F11)+F6</f>
        <v>12.05881789</v>
      </c>
      <c r="G14" s="197">
        <f t="shared" si="0"/>
        <v>354.33764630133169</v>
      </c>
      <c r="H14" s="3"/>
      <c r="I14" s="203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8" t="s">
        <v>43</v>
      </c>
      <c r="B15" s="201">
        <f>(Résultats!N$102+Résultats!N$129+Résultats!N$130+Résultats!N$131+Résultats!N$132+Résultats!N$133+Résultats!N$134+Résultats!N$135+Résultats!N$136)/1000000</f>
        <v>20.2079057216</v>
      </c>
      <c r="C15" s="201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225.14302281795193</v>
      </c>
      <c r="D15" s="201">
        <f>(Résultats!N$159+Résultats!N$160+Résultats!N$161)/1000000</f>
        <v>20.448799755999996</v>
      </c>
      <c r="E15" s="201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67.587397238675337</v>
      </c>
      <c r="F15" s="201">
        <f>Résultats!N$100/1000000</f>
        <v>12.05881789</v>
      </c>
      <c r="G15" s="202">
        <f t="shared" si="0"/>
        <v>345.44594342422727</v>
      </c>
      <c r="H15" s="3"/>
      <c r="I15" s="203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8"/>
      <c r="B16" s="199"/>
      <c r="C16" s="199"/>
      <c r="D16" s="199"/>
      <c r="E16" s="199"/>
      <c r="F16" s="199"/>
      <c r="G16" s="200">
        <f>Résultats!N$194/1000000</f>
        <v>345.44594269999999</v>
      </c>
      <c r="H16" s="3"/>
      <c r="I16" s="203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3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4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8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5" t="s">
        <v>18</v>
      </c>
      <c r="B19" s="57">
        <f>B20+B21</f>
        <v>0</v>
      </c>
      <c r="C19" s="57">
        <f>C20+C21</f>
        <v>126.68587085257791</v>
      </c>
      <c r="D19" s="57">
        <f>D20+D21</f>
        <v>0.60569430661754109</v>
      </c>
      <c r="E19" s="61">
        <f>E20+E21</f>
        <v>0.4263332661257811</v>
      </c>
      <c r="F19" s="57">
        <f>F20+F21</f>
        <v>0</v>
      </c>
      <c r="G19" s="196">
        <f>SUM(B19:F19)</f>
        <v>127.71789842532122</v>
      </c>
      <c r="H19" s="3"/>
      <c r="I19" s="203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7" t="s">
        <v>19</v>
      </c>
      <c r="B20" s="19">
        <v>0</v>
      </c>
      <c r="C20" s="19">
        <f>'T energie usages'!I25*3.2*Résultats!S250</f>
        <v>72.488100740177913</v>
      </c>
      <c r="D20" s="19">
        <f>'T energie usages'!J25/'T energie usages'!J$33*(Résultats!S$159+Résultats!S$160+Résultats!S$161)/1000000</f>
        <v>3.8153335094308932E-2</v>
      </c>
      <c r="E20" s="55">
        <f>'T energie usages'!K25*2.394*Résultats!S251</f>
        <v>2.8353635781094354E-5</v>
      </c>
      <c r="F20" s="19">
        <v>0</v>
      </c>
      <c r="G20" s="120">
        <f>SUM(B20:F20)</f>
        <v>72.526282428908004</v>
      </c>
      <c r="H20" s="3"/>
      <c r="I20" s="203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8" t="s">
        <v>20</v>
      </c>
      <c r="B21" s="19">
        <v>0</v>
      </c>
      <c r="C21" s="19">
        <f>(Résultats!S$150+Résultats!S$151+Résultats!S$152+Résultats!S$153+Résultats!S$154)/1000000</f>
        <v>54.197770112399994</v>
      </c>
      <c r="D21" s="19">
        <f>'T energie usages'!J26/'T energie usages'!J$33*(Résultats!S$159+Résultats!S$160+Résultats!S$161)/1000000</f>
        <v>0.56754097152323213</v>
      </c>
      <c r="E21" s="55">
        <f>(Résultats!S$176+Résultats!S$177+Résultats!S$178+Résultats!S$179+Résultats!S$180)/1000000</f>
        <v>0.42630491249000002</v>
      </c>
      <c r="F21" s="19">
        <v>0</v>
      </c>
      <c r="G21" s="120">
        <f>SUM(B21:F21)</f>
        <v>55.191615996413219</v>
      </c>
      <c r="H21" s="3"/>
      <c r="I21" s="203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5" t="s">
        <v>21</v>
      </c>
      <c r="B22" s="57">
        <f>Résultats!S$102/1000000</f>
        <v>0.81662295259999995</v>
      </c>
      <c r="C22" s="57">
        <f>'T energie usages'!I27*3.2*Résultats!S250</f>
        <v>18.453477292117647</v>
      </c>
      <c r="D22" s="57">
        <f>'T energie usages'!J27/'T energie usages'!J$33*(Résultats!S$159+Résultats!S$160+Résultats!S$161)/1000000</f>
        <v>5.4862627299654712</v>
      </c>
      <c r="E22" s="57">
        <f>('T energie usages'!K27-7)*2.394*Résultats!S251</f>
        <v>29.695434394543636</v>
      </c>
      <c r="F22" s="57">
        <v>0</v>
      </c>
      <c r="G22" s="196">
        <f>SUM(B22:F22)</f>
        <v>54.451797369226753</v>
      </c>
      <c r="H22" s="3"/>
      <c r="I22" s="203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5" t="s">
        <v>22</v>
      </c>
      <c r="B23" s="57">
        <f>(Résultats!S$135+Résultats!S$136)/1000000</f>
        <v>0</v>
      </c>
      <c r="C23" s="57">
        <f>(Résultats!S$155+Résultats!S$156)/1000000</f>
        <v>8.5837803566000002</v>
      </c>
      <c r="D23" s="57">
        <f>'T energie usages'!J28/'T energie usages'!J$33*(Résultats!S$159+Résultats!S$160+Résultats!S$161)/1000000</f>
        <v>4.9109002332693947</v>
      </c>
      <c r="E23" s="57">
        <f>(Résultats!S$181+Résultats!S$182)/1000000</f>
        <v>13.355551995999999</v>
      </c>
      <c r="F23" s="57">
        <v>0</v>
      </c>
      <c r="G23" s="196">
        <f t="shared" ref="G23:G28" si="2">SUM(B23:F23)</f>
        <v>26.850232585869392</v>
      </c>
      <c r="H23" s="3"/>
      <c r="I23" s="203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5" t="s">
        <v>23</v>
      </c>
      <c r="B24" s="57">
        <f>B25+B26</f>
        <v>10.380318133899999</v>
      </c>
      <c r="C24" s="57">
        <f>C25+C26</f>
        <v>43.070968180357653</v>
      </c>
      <c r="D24" s="57">
        <f>D25+D26</f>
        <v>3.5696397501475947</v>
      </c>
      <c r="E24" s="57">
        <f>E25+E26</f>
        <v>24.276726651617668</v>
      </c>
      <c r="F24" s="57">
        <f>F25+F26</f>
        <v>13.616763839999999</v>
      </c>
      <c r="G24" s="196">
        <f t="shared" si="2"/>
        <v>94.914416556022914</v>
      </c>
      <c r="H24" s="3"/>
      <c r="I24" s="203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8" t="s">
        <v>24</v>
      </c>
      <c r="B25" s="19">
        <f>(Résultats!S$129+Résultats!S$130+Résultats!S$131+Résultats!S$132+Résultats!S$133+Résultats!S$134)/1000000</f>
        <v>10.380318133899999</v>
      </c>
      <c r="C25" s="19">
        <f>(Résultats!S$138+Résultats!S$140+Résultats!S$141+Résultats!S$142+Résultats!S$143+Résultats!S$144+Résultats!S$145+Résultats!S$146+Résultats!S$147+Résultats!S$148+Résultats!V$149)/1000000</f>
        <v>36.333428726357653</v>
      </c>
      <c r="D25" s="19">
        <f>'T energie usages'!J30/'T energie usages'!J$33*(Résultats!S$159+Résultats!S$160+Résultats!S$161)/1000000</f>
        <v>3.4523684721420382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23.742608719017667</v>
      </c>
      <c r="F25" s="19">
        <f>Résultats!S$100/1000000</f>
        <v>13.616763839999999</v>
      </c>
      <c r="G25" s="120">
        <f t="shared" si="2"/>
        <v>87.525487891417356</v>
      </c>
      <c r="H25" s="3"/>
      <c r="I25" s="203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8" t="s">
        <v>25</v>
      </c>
      <c r="B26" s="19">
        <v>0</v>
      </c>
      <c r="C26" s="19">
        <f>(Résultats!S$139)/1000000</f>
        <v>6.7375394540000002</v>
      </c>
      <c r="D26" s="19">
        <f>'T energie usages'!J32/'T energie usages'!J$33*(Résultats!S$159+Résultats!S$160+Résultats!S$161)/1000000</f>
        <v>0.11727127800555653</v>
      </c>
      <c r="E26" s="19">
        <f>(Résultats!S$163)/1000000</f>
        <v>0.53411793259999996</v>
      </c>
      <c r="F26" s="19">
        <v>0</v>
      </c>
      <c r="G26" s="120">
        <f t="shared" si="2"/>
        <v>7.3889286646055572</v>
      </c>
      <c r="H26" s="3"/>
      <c r="I26" s="203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11.196941086499999</v>
      </c>
      <c r="C27" s="58">
        <f>SUM(C22:C24)+C19</f>
        <v>196.79409668165323</v>
      </c>
      <c r="D27" s="58">
        <f>SUM(D22:D24)+D19</f>
        <v>14.572497020000002</v>
      </c>
      <c r="E27" s="58">
        <f>SUM(E22:E24)+E19</f>
        <v>67.754046308287087</v>
      </c>
      <c r="F27" s="58">
        <f>SUM(F22:F24)+F19</f>
        <v>13.616763839999999</v>
      </c>
      <c r="G27" s="197">
        <f t="shared" si="2"/>
        <v>303.93434493644031</v>
      </c>
      <c r="H27" s="3"/>
      <c r="I27" s="203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8" t="s">
        <v>43</v>
      </c>
      <c r="B28" s="201">
        <f>(Résultats!S$102+Résultats!S$129+Résultats!S$130+Résultats!S$131+Résultats!S$132+Résultats!S$133+Résultats!S$134+Résultats!S$135+Résultats!S$136)/1000000</f>
        <v>11.196941086500001</v>
      </c>
      <c r="C28" s="201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196.84905263634511</v>
      </c>
      <c r="D28" s="201">
        <f>(Résultats!S$159+Résultats!S$160+Résultats!S$161)/1000000</f>
        <v>14.572497020000002</v>
      </c>
      <c r="E28" s="200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61.68610995420768</v>
      </c>
      <c r="F28" s="201">
        <f>Résultats!S$100/1000000</f>
        <v>13.616763839999999</v>
      </c>
      <c r="G28" s="202">
        <f t="shared" si="2"/>
        <v>297.9213645370528</v>
      </c>
      <c r="H28" s="3"/>
      <c r="I28" s="203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8"/>
      <c r="B29" s="199"/>
      <c r="C29" s="199"/>
      <c r="D29" s="199"/>
      <c r="E29" s="199"/>
      <c r="F29" s="199"/>
      <c r="G29" s="200">
        <f>Résultats!S$194/1000000</f>
        <v>298.20330510000002</v>
      </c>
      <c r="H29" s="3"/>
      <c r="I29" s="203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3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4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8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5" t="s">
        <v>18</v>
      </c>
      <c r="B32" s="57">
        <f>B33+B34</f>
        <v>0</v>
      </c>
      <c r="C32" s="57">
        <f>C33+C34</f>
        <v>120.14433719476344</v>
      </c>
      <c r="D32" s="57">
        <f>D33+D34</f>
        <v>0.40981585558539768</v>
      </c>
      <c r="E32" s="61">
        <f>E33+E34</f>
        <v>0.92045056738925635</v>
      </c>
      <c r="F32" s="57">
        <f>F33+F34</f>
        <v>0</v>
      </c>
      <c r="G32" s="196">
        <f>SUM(B32:F32)</f>
        <v>121.47460361773808</v>
      </c>
      <c r="H32" s="3"/>
      <c r="I32" s="203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7" t="s">
        <v>19</v>
      </c>
      <c r="B33" s="19">
        <v>0</v>
      </c>
      <c r="C33" s="19">
        <f>'T energie usages'!I64*3.2*Résultats!X250</f>
        <v>64.001974173263449</v>
      </c>
      <c r="D33" s="19">
        <f>'T energie usages'!J64/'T energie usages'!J$72*(Résultats!X$159+Résultats!X$160+Résultats!X$161)/1000000</f>
        <v>5.761201637641785E-2</v>
      </c>
      <c r="E33" s="55">
        <f>'T energie usages'!K64*2.394*Résultats!X251</f>
        <v>4.7332379256223587E-5</v>
      </c>
      <c r="F33" s="19">
        <v>0</v>
      </c>
      <c r="G33" s="120">
        <f>SUM(B33:F33)</f>
        <v>64.059633522019126</v>
      </c>
      <c r="H33" s="3"/>
      <c r="I33" s="203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8" t="s">
        <v>20</v>
      </c>
      <c r="B34" s="19">
        <v>0</v>
      </c>
      <c r="C34" s="19">
        <f>(Résultats!X$150+Résultats!X$151+Résultats!X$152+Résultats!X$153+Résultats!X$154)/1000000</f>
        <v>56.142363021499996</v>
      </c>
      <c r="D34" s="19">
        <f>'T energie usages'!J65/'T energie usages'!J$72*(Résultats!X$159+Résultats!X$160+Résultats!X$161)/1000000</f>
        <v>0.35220383920897985</v>
      </c>
      <c r="E34" s="55">
        <f>(Résultats!X$176+Résultats!X$177+Résultats!X$178+Résultats!X$179+Résultats!X$180)/1000000</f>
        <v>0.9204032350100001</v>
      </c>
      <c r="F34" s="19">
        <v>0</v>
      </c>
      <c r="G34" s="120">
        <f>SUM(B34:F34)</f>
        <v>57.414970095718978</v>
      </c>
      <c r="H34" s="3"/>
      <c r="I34" s="203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5" t="s">
        <v>21</v>
      </c>
      <c r="B35" s="57">
        <f>Résultats!X$102/1000000</f>
        <v>0.67058140610000005</v>
      </c>
      <c r="C35" s="57">
        <f>'T energie usages'!I66*3.2*Résultats!X250</f>
        <v>15.571458230826083</v>
      </c>
      <c r="D35" s="57">
        <f>'T energie usages'!J66/'T energie usages'!J$72*(Résultats!X$159+Résultats!X$160+Résultats!X$161)/1000000</f>
        <v>3.0668147790558722</v>
      </c>
      <c r="E35" s="57">
        <f>('T energie usages'!K66-8)*2.394*Résultats!X251</f>
        <v>27.209188346786025</v>
      </c>
      <c r="F35" s="57">
        <v>0</v>
      </c>
      <c r="G35" s="196">
        <f>SUM(B35:F35)</f>
        <v>46.518042762767976</v>
      </c>
      <c r="H35" s="3"/>
      <c r="I35" s="203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5" t="s">
        <v>22</v>
      </c>
      <c r="B36" s="57">
        <f>(Résultats!X$135+Résultats!X$136)/1000000</f>
        <v>0</v>
      </c>
      <c r="C36" s="57">
        <f>(Résultats!X$155+Résultats!X$156)/1000000</f>
        <v>8.0413618576000001</v>
      </c>
      <c r="D36" s="57">
        <f>'T energie usages'!J67/'T energie usages'!J$72*(Résultats!X$159+Résultats!X$160+Résultats!X$161)/1000000</f>
        <v>2.8620716348180739</v>
      </c>
      <c r="E36" s="57">
        <f>(Résultats!X$181+Résultats!X$182)/1000000</f>
        <v>11.894709535</v>
      </c>
      <c r="F36" s="57">
        <v>0</v>
      </c>
      <c r="G36" s="196">
        <f t="shared" ref="G36:G41" si="3">SUM(B36:F36)</f>
        <v>22.798143027418075</v>
      </c>
      <c r="H36" s="3"/>
      <c r="I36" s="203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5" t="s">
        <v>23</v>
      </c>
      <c r="B37" s="57">
        <f>B38+B39</f>
        <v>9.9915938432999987</v>
      </c>
      <c r="C37" s="57">
        <f>C38+C39</f>
        <v>46.174799095195816</v>
      </c>
      <c r="D37" s="57">
        <f>D38+D39</f>
        <v>2.2443144485406568</v>
      </c>
      <c r="E37" s="57">
        <f>E38+E39</f>
        <v>23.76102173460637</v>
      </c>
      <c r="F37" s="57">
        <f>F38+F39</f>
        <v>14.8353473</v>
      </c>
      <c r="G37" s="196">
        <f t="shared" si="3"/>
        <v>97.007076421642836</v>
      </c>
      <c r="H37" s="3"/>
      <c r="I37" s="203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8" t="s">
        <v>24</v>
      </c>
      <c r="B38" s="19">
        <f>(Résultats!X$129+Résultats!X$130+Résultats!X$131+Résultats!X$132+Résultats!X$133+Résultats!X$134)/1000000</f>
        <v>9.9915938432999987</v>
      </c>
      <c r="C38" s="19">
        <f>(Résultats!X$138+Résultats!X$140+Résultats!X$141+Résultats!X$142+Résultats!X$143+Résultats!X$144+Résultats!X$145+Résultats!X$146+Résultats!X$147+Résultats!X$148+Résultats!X149)/1000000</f>
        <v>39.682862687195815</v>
      </c>
      <c r="D38" s="19">
        <f>'T energie usages'!J69/'T energie usages'!J$72*(Résultats!X$159+Résultats!X$160+Résultats!X$161)/1000000</f>
        <v>2.1771786235301431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23.24917095280637</v>
      </c>
      <c r="F38" s="19">
        <f>Résultats!X$100/1000000</f>
        <v>14.8353473</v>
      </c>
      <c r="G38" s="120">
        <f t="shared" si="3"/>
        <v>89.936153406832332</v>
      </c>
      <c r="H38" s="3"/>
      <c r="I38" s="203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8" t="s">
        <v>25</v>
      </c>
      <c r="B39" s="19">
        <v>0</v>
      </c>
      <c r="C39" s="19">
        <f>(Résultats!X$139)/1000000</f>
        <v>6.4919364079999999</v>
      </c>
      <c r="D39" s="19">
        <f>'T energie usages'!J71/'T energie usages'!J$72*(Résultats!X$159+Résultats!X$160+Résultats!X$161)/1000000</f>
        <v>6.7135825010513434E-2</v>
      </c>
      <c r="E39" s="19">
        <f>(Résultats!X$163)/1000000</f>
        <v>0.51185078179999999</v>
      </c>
      <c r="F39" s="19">
        <v>0</v>
      </c>
      <c r="G39" s="120">
        <f t="shared" si="3"/>
        <v>7.0709230148105133</v>
      </c>
      <c r="H39" s="3"/>
      <c r="I39" s="203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10.662175249399999</v>
      </c>
      <c r="C40" s="58">
        <f>SUM(C35:C37)+C32</f>
        <v>189.93195637838534</v>
      </c>
      <c r="D40" s="58">
        <f>SUM(D35:D37)+D32</f>
        <v>8.5830167180000014</v>
      </c>
      <c r="E40" s="58">
        <f>SUM(E35:E37)+E32</f>
        <v>63.785370183781659</v>
      </c>
      <c r="F40" s="58">
        <f>SUM(F35:F37)+F32</f>
        <v>14.8353473</v>
      </c>
      <c r="G40" s="197">
        <f t="shared" si="3"/>
        <v>287.79786582956706</v>
      </c>
      <c r="H40" s="3"/>
      <c r="I40" s="203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8" t="s">
        <v>43</v>
      </c>
      <c r="B41" s="201">
        <f>(Résultats!X$102+Résultats!X$129+Résultats!X$130+Résultats!X$131+Résultats!X$132+Résultats!X$133+Résultats!X$134+Résultats!X$135+Résultats!X$136)/1000000</f>
        <v>10.662175249399999</v>
      </c>
      <c r="C41" s="201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189.98004218229579</v>
      </c>
      <c r="D41" s="201">
        <f>(Résultats!X$159+Résultats!X$160+Résultats!X$161)/1000000</f>
        <v>8.5830167179999997</v>
      </c>
      <c r="E41" s="200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56.045394435516357</v>
      </c>
      <c r="F41" s="201">
        <f>Résultats!X$100/1000000</f>
        <v>14.8353473</v>
      </c>
      <c r="G41" s="202">
        <f t="shared" si="3"/>
        <v>280.10597588521222</v>
      </c>
      <c r="H41" s="3"/>
      <c r="I41" s="203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8"/>
      <c r="B42" s="199"/>
      <c r="C42" s="199"/>
      <c r="D42" s="199"/>
      <c r="E42" s="199"/>
      <c r="F42" s="199"/>
      <c r="G42" s="200">
        <f>Résultats!X$194/1000000</f>
        <v>280.341408</v>
      </c>
      <c r="H42" s="3"/>
      <c r="I42" s="203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3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4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8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5" t="s">
        <v>18</v>
      </c>
      <c r="B45" s="57">
        <f>B46+B47</f>
        <v>0</v>
      </c>
      <c r="C45" s="57">
        <f>C46+C47</f>
        <v>113.57697694111319</v>
      </c>
      <c r="D45" s="57">
        <f>D46+D47</f>
        <v>0.54608045563466656</v>
      </c>
      <c r="E45" s="61">
        <f>E46+E47</f>
        <v>2.0414806544044124</v>
      </c>
      <c r="F45" s="57">
        <f>F46+F47</f>
        <v>0</v>
      </c>
      <c r="G45" s="196">
        <f>SUM(B45:F45)</f>
        <v>116.16453805115226</v>
      </c>
      <c r="H45" s="3"/>
      <c r="I45" s="203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7" t="s">
        <v>19</v>
      </c>
      <c r="B46" s="19">
        <v>0</v>
      </c>
      <c r="C46" s="19">
        <f>'T energie usages'!I77*3.2*Résultats!AC250</f>
        <v>57.230647869713188</v>
      </c>
      <c r="D46" s="19">
        <f>'T energie usages'!J77/'T energie usages'!J$85*(Résultats!AC$159+Résultats!AC$160+Résultats!AC$161)/1000000</f>
        <v>0.14209325299604467</v>
      </c>
      <c r="E46" s="55">
        <f>'T energie usages'!K77*2.394*Résultats!AC251</f>
        <v>6.9308634412625482E-5</v>
      </c>
      <c r="F46" s="19">
        <v>0</v>
      </c>
      <c r="G46" s="120">
        <f>SUM(B46:F46)</f>
        <v>57.372810431343652</v>
      </c>
      <c r="H46" s="3"/>
      <c r="I46" s="203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8" t="s">
        <v>20</v>
      </c>
      <c r="B47" s="19">
        <v>0</v>
      </c>
      <c r="C47" s="19">
        <f>(Résultats!AC$150+Résultats!AC$151+Résultats!AC$152+Résultats!AC$153+Résultats!AC$154)/1000000</f>
        <v>56.3463290714</v>
      </c>
      <c r="D47" s="19">
        <f>'T energie usages'!J78/'T energie usages'!J$85*(Résultats!AC$159+Résultats!AC$160+Résultats!AC$161)/1000000</f>
        <v>0.40398720263862187</v>
      </c>
      <c r="E47" s="55">
        <f>(Résultats!AC$176+Résultats!AC$177+Résultats!AC$178+Résultats!AC$179+Résultats!AC$180)/1000000</f>
        <v>2.0414113457699998</v>
      </c>
      <c r="F47" s="19">
        <v>0</v>
      </c>
      <c r="G47" s="120">
        <f>SUM(B47:F47)</f>
        <v>58.791727619808626</v>
      </c>
      <c r="H47" s="3"/>
      <c r="I47" s="203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5" t="s">
        <v>21</v>
      </c>
      <c r="B48" s="57">
        <f>Résultats!AC$102/1000000</f>
        <v>0.56576924490000002</v>
      </c>
      <c r="C48" s="57">
        <f>'T energie usages'!I79*3.2*Résultats!AC250</f>
        <v>13.739603078910417</v>
      </c>
      <c r="D48" s="57">
        <f>'T energie usages'!J79/'T energie usages'!J$85*(Résultats!AC$159+Résultats!AC$160+Résultats!AC$161)/1000000</f>
        <v>3.0652373216688482</v>
      </c>
      <c r="E48" s="57">
        <f>('T energie usages'!K79-8)*2.394*Résultats!AC251</f>
        <v>25.139168448033903</v>
      </c>
      <c r="F48" s="57">
        <v>0</v>
      </c>
      <c r="G48" s="196">
        <f>SUM(B48:F48)</f>
        <v>42.509778093513169</v>
      </c>
      <c r="H48" s="3"/>
      <c r="I48" s="203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5" t="s">
        <v>22</v>
      </c>
      <c r="B49" s="57">
        <f>(Résultats!AC$135+Résultats!AC$136)/1000000</f>
        <v>0</v>
      </c>
      <c r="C49" s="57">
        <f>(Résultats!AC$155+Résultats!AC$156)/1000000</f>
        <v>6.8734898337999999</v>
      </c>
      <c r="D49" s="57">
        <f>'T energie usages'!J80/'T energie usages'!J$85*(Résultats!AC$159+Résultats!AC$160+Résultats!AC$161)/1000000</f>
        <v>2.986526507071444</v>
      </c>
      <c r="E49" s="57">
        <f>(Résultats!AC$181+Résultats!AC$182)/1000000</f>
        <v>11.445648184</v>
      </c>
      <c r="F49" s="57">
        <v>0</v>
      </c>
      <c r="G49" s="196">
        <f t="shared" ref="G49:G53" si="4">SUM(B49:F49)</f>
        <v>21.305664524871442</v>
      </c>
      <c r="H49" s="3"/>
      <c r="I49" s="203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5" t="s">
        <v>23</v>
      </c>
      <c r="B50" s="57">
        <f>B51+B52</f>
        <v>10.530573357299991</v>
      </c>
      <c r="C50" s="57">
        <f>C51+C52</f>
        <v>49.840557219611888</v>
      </c>
      <c r="D50" s="57">
        <f>D51+D52</f>
        <v>2.418345173625041</v>
      </c>
      <c r="E50" s="57">
        <f>E51+E52</f>
        <v>24.261492605634196</v>
      </c>
      <c r="F50" s="57">
        <f>F51+F52</f>
        <v>15.206485130000001</v>
      </c>
      <c r="G50" s="196">
        <f t="shared" si="4"/>
        <v>102.25745348617113</v>
      </c>
      <c r="H50" s="3"/>
      <c r="I50" s="203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8" t="s">
        <v>24</v>
      </c>
      <c r="B51" s="19">
        <f>(Résultats!AC$129+Résultats!AC$130+Résultats!AC$131+Résultats!AC$132+Résultats!AC$133+Résultats!AC$134)/1000000</f>
        <v>10.530573357299991</v>
      </c>
      <c r="C51" s="19">
        <f>(Résultats!AC$138+Résultats!AC$140+Résultats!AC$141+Résultats!AC$142+Résultats!AC$143+Résultats!AC$144+Résultats!AC$145+Résultats!AC$146+Résultats!AC$147+Résultats!AC$148+Résultats!AC$149)/1000000</f>
        <v>43.114546889611887</v>
      </c>
      <c r="D51" s="19">
        <f>'T energie usages'!J82/'T energie usages'!J$85*(Résultats!AC$159+Résultats!AC$160+Résultats!AC$161)/1000000</f>
        <v>2.3496699033183366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23.754390309734195</v>
      </c>
      <c r="F51" s="19">
        <f>Résultats!AC$100/1000000</f>
        <v>15.206485130000001</v>
      </c>
      <c r="G51" s="120">
        <f t="shared" si="4"/>
        <v>94.955665589964411</v>
      </c>
      <c r="H51" s="3"/>
      <c r="I51" s="203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8" t="s">
        <v>25</v>
      </c>
      <c r="B52" s="19">
        <v>0</v>
      </c>
      <c r="C52" s="19">
        <f>(Résultats!AC$139)/1000000</f>
        <v>6.7260103300000003</v>
      </c>
      <c r="D52" s="19">
        <f>'T energie usages'!J84/'T energie usages'!J$85*(Résultats!AC$159+Résultats!AC$160+Résultats!AC$161)/1000000</f>
        <v>6.867527030670445E-2</v>
      </c>
      <c r="E52" s="19">
        <f>(Résultats!AC$163)/1000000</f>
        <v>0.5071022959</v>
      </c>
      <c r="F52" s="19">
        <v>0</v>
      </c>
      <c r="G52" s="120">
        <f t="shared" si="4"/>
        <v>7.3017878962067053</v>
      </c>
      <c r="H52" s="3"/>
      <c r="I52" s="203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11.096342602199991</v>
      </c>
      <c r="C53" s="58">
        <f>SUM(C48:C50)+C45</f>
        <v>184.03062707343548</v>
      </c>
      <c r="D53" s="58">
        <f>SUM(D48:D50)+D45</f>
        <v>9.0161894579999995</v>
      </c>
      <c r="E53" s="58">
        <f>SUM(E48:E50)+E45</f>
        <v>62.887789892072512</v>
      </c>
      <c r="F53" s="58">
        <f>SUM(F48:F50)+F45</f>
        <v>15.206485130000001</v>
      </c>
      <c r="G53" s="197">
        <f t="shared" si="4"/>
        <v>282.237434155708</v>
      </c>
      <c r="H53" s="3"/>
      <c r="I53" s="203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8" t="s">
        <v>43</v>
      </c>
      <c r="B54" s="201">
        <f>(Résultats!AC$102+Résultats!AC$129+Résultats!AC$130+Résultats!AC$131+Résultats!AC$132+Résultats!AC$133+Résultats!AC$134+Résultats!AC$135+Résultats!AC$136)/1000000</f>
        <v>11.096342602199991</v>
      </c>
      <c r="C54" s="201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184.07351451481188</v>
      </c>
      <c r="D54" s="201">
        <f>(Résultats!AC$159+Résultats!AC$160+Résultats!AC$161)/1000000</f>
        <v>9.0161894580000013</v>
      </c>
      <c r="E54" s="200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54.780194070704198</v>
      </c>
      <c r="F54" s="201">
        <f>Résultats!AC$100/1000000</f>
        <v>15.206485130000001</v>
      </c>
      <c r="G54" s="202">
        <f>SUM(B54:F54)</f>
        <v>274.17272577571606</v>
      </c>
      <c r="H54" s="3"/>
      <c r="I54" s="203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8"/>
      <c r="B55" s="199"/>
      <c r="C55" s="199"/>
      <c r="D55" s="199"/>
      <c r="E55" s="199"/>
      <c r="F55" s="199"/>
      <c r="G55" s="200">
        <f>Résultats!AC$194/1000000</f>
        <v>274.3987138</v>
      </c>
      <c r="H55" s="3"/>
      <c r="I55" s="203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3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4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8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5" t="s">
        <v>18</v>
      </c>
      <c r="B58" s="57">
        <f>B59+B60</f>
        <v>0</v>
      </c>
      <c r="C58" s="57">
        <f>C59+C60</f>
        <v>105.17203964697872</v>
      </c>
      <c r="D58" s="57">
        <f>D59+D60</f>
        <v>0.71063153600356199</v>
      </c>
      <c r="E58" s="61">
        <f>E59+E60</f>
        <v>3.4128017073501868</v>
      </c>
      <c r="F58" s="57">
        <f>F59+F60</f>
        <v>0</v>
      </c>
      <c r="G58" s="196">
        <f t="shared" ref="G58:G67" si="5">SUM(B58:F58)</f>
        <v>109.29547289033246</v>
      </c>
      <c r="H58" s="3"/>
      <c r="I58" s="203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7" t="s">
        <v>19</v>
      </c>
      <c r="B59" s="19">
        <v>0</v>
      </c>
      <c r="C59" s="19">
        <f>'T energie usages'!I90*3.2*Résultats!AH250</f>
        <v>49.916356448778721</v>
      </c>
      <c r="D59" s="19">
        <f>'T energie usages'!J90/'T energie usages'!J$98*(Résultats!AH$159+Résultats!AH$160+Résultats!AH$161)/1000000</f>
        <v>0.24639812457489776</v>
      </c>
      <c r="E59" s="55">
        <f>'T energie usages'!K90*2.394*Résultats!AH251</f>
        <v>8.2321600186685047E-5</v>
      </c>
      <c r="F59" s="19">
        <v>0</v>
      </c>
      <c r="G59" s="120">
        <f t="shared" si="5"/>
        <v>50.162836894953806</v>
      </c>
      <c r="H59" s="3"/>
      <c r="I59" s="203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8" t="s">
        <v>20</v>
      </c>
      <c r="B60" s="19">
        <v>0</v>
      </c>
      <c r="C60" s="19">
        <f>(Résultats!AH$150+Résultats!AH$151+Résultats!AH$152+Résultats!AH$153+Résultats!AH$154)/1000000</f>
        <v>55.255683198199996</v>
      </c>
      <c r="D60" s="19">
        <f>'T energie usages'!J91/'T energie usages'!J$98*(Résultats!AH$159+Résultats!AH$160+Résultats!AH$161)/1000000</f>
        <v>0.46423341142866426</v>
      </c>
      <c r="E60" s="55">
        <f>(Résultats!AH$176+Résultats!AH$177+Résultats!AH$178+Résultats!AH$179+Résultats!AH$180)/1000000</f>
        <v>3.41271938575</v>
      </c>
      <c r="F60" s="19">
        <v>0</v>
      </c>
      <c r="G60" s="120">
        <f t="shared" si="5"/>
        <v>59.132635995378664</v>
      </c>
      <c r="H60" s="3"/>
      <c r="I60" s="203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5" t="s">
        <v>21</v>
      </c>
      <c r="B61" s="57">
        <f>Résultats!AH$102/1000000</f>
        <v>0.49538065040000001</v>
      </c>
      <c r="C61" s="57">
        <f>'T energie usages'!I92*3.2*Résultats!AH250</f>
        <v>12.445365960323658</v>
      </c>
      <c r="D61" s="57">
        <f>'T energie usages'!J92/'T energie usages'!J$98*(Résultats!AH$159+Résultats!AH$160+Résultats!AH$161)/1000000</f>
        <v>2.9896551395262838</v>
      </c>
      <c r="E61" s="57">
        <f>('T energie usages'!K92-8)*2.394*Résultats!AH251</f>
        <v>23.796203869215066</v>
      </c>
      <c r="F61" s="57">
        <v>0</v>
      </c>
      <c r="G61" s="196">
        <f t="shared" si="5"/>
        <v>39.726605619465005</v>
      </c>
      <c r="H61" s="3"/>
      <c r="I61" s="203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5" t="s">
        <v>22</v>
      </c>
      <c r="B62" s="57">
        <f>(Résultats!AH$135+Résultats!AH$136)/1000000</f>
        <v>0</v>
      </c>
      <c r="C62" s="57">
        <f>(Résultats!AH$155+Résultats!AH$156)/1000000</f>
        <v>6.0365420564000001</v>
      </c>
      <c r="D62" s="57">
        <f>'T energie usages'!J93/'T energie usages'!J$98*(Résultats!AH$159+Résultats!AH$160+Résultats!AH$161)/1000000</f>
        <v>2.9259862854123049</v>
      </c>
      <c r="E62" s="57">
        <f>(Résultats!AH$181+Résultats!AH$182)/1000000</f>
        <v>10.769767156</v>
      </c>
      <c r="F62" s="57">
        <v>0</v>
      </c>
      <c r="G62" s="196">
        <f t="shared" si="5"/>
        <v>19.732295497812306</v>
      </c>
      <c r="H62" s="3"/>
      <c r="I62" s="203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5" t="s">
        <v>23</v>
      </c>
      <c r="B63" s="57">
        <f>B64+B65</f>
        <v>11.028225246599989</v>
      </c>
      <c r="C63" s="57">
        <f>C64+C65</f>
        <v>52.946606989859504</v>
      </c>
      <c r="D63" s="57">
        <f>D64+D65</f>
        <v>2.4747331900578486</v>
      </c>
      <c r="E63" s="57">
        <f>E64+E65</f>
        <v>24.444000720466963</v>
      </c>
      <c r="F63" s="57">
        <f>F64+F65</f>
        <v>15.782861</v>
      </c>
      <c r="G63" s="196">
        <f t="shared" si="5"/>
        <v>106.6764271469843</v>
      </c>
      <c r="H63" s="3"/>
      <c r="I63" s="203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8" t="s">
        <v>24</v>
      </c>
      <c r="B64" s="99">
        <f>(Résultats!AH$129+Résultats!AH$130+Résultats!AH$131+Résultats!AH$132+Résultats!AH$133+Résultats!AH$134)/1000000</f>
        <v>11.028225246599989</v>
      </c>
      <c r="C64" s="19">
        <f>(Résultats!AH$138+Résultats!AH$140+Résultats!AH$141+Résultats!AH$142+Résultats!AH$143+Résultats!AH$144+Résultats!AH$145+Résultats!AH$146+Résultats!AH$147+Résultats!AH$148+Résultats!AH$149)/1000000</f>
        <v>45.8169547718595</v>
      </c>
      <c r="D64" s="19">
        <f>'T energie usages'!J95/'T energie usages'!J$98*(Résultats!AH$159+Résultats!AH$160+Résultats!AH$161)/1000000</f>
        <v>2.4049430630941004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23.931622799566963</v>
      </c>
      <c r="F64" s="19">
        <f>Résultats!AH$100/1000000</f>
        <v>15.782861</v>
      </c>
      <c r="G64" s="120">
        <f t="shared" si="5"/>
        <v>98.964606881120545</v>
      </c>
      <c r="H64" s="3"/>
      <c r="I64" s="203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8" t="s">
        <v>25</v>
      </c>
      <c r="B65" s="19">
        <v>0</v>
      </c>
      <c r="C65" s="19">
        <f>(Résultats!AH$139)/1000000</f>
        <v>7.1296522180000004</v>
      </c>
      <c r="D65" s="19">
        <f>'T energie usages'!J97/'T energie usages'!J$98*(Résultats!AH$159+Résultats!AH$160+Résultats!AH$161)/1000000</f>
        <v>6.9790126963748159E-2</v>
      </c>
      <c r="E65" s="19">
        <f>(Résultats!AH$163)/1000000</f>
        <v>0.51237792090000001</v>
      </c>
      <c r="F65" s="19">
        <v>0</v>
      </c>
      <c r="G65" s="120">
        <f t="shared" si="5"/>
        <v>7.7118202658637482</v>
      </c>
      <c r="H65" s="3"/>
      <c r="I65" s="203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11.523605896999989</v>
      </c>
      <c r="C66" s="58">
        <f>SUM(C61:C63)+C58</f>
        <v>176.60055465356186</v>
      </c>
      <c r="D66" s="58">
        <f>SUM(D61:D63)+D58</f>
        <v>9.101006151</v>
      </c>
      <c r="E66" s="58">
        <f>SUM(E61:E63)+E58</f>
        <v>62.422773453032207</v>
      </c>
      <c r="F66" s="58">
        <f>SUM(F61:F63)+F58</f>
        <v>15.782861</v>
      </c>
      <c r="G66" s="204">
        <f t="shared" si="5"/>
        <v>275.43080115459406</v>
      </c>
      <c r="H66" s="3"/>
      <c r="I66" s="105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8" t="s">
        <v>43</v>
      </c>
      <c r="B67" s="201">
        <f>(Résultats!AH$102+Résultats!AH$129+Résultats!AH$130+Résultats!AH$131+Résultats!AH$132+Résultats!AH$133+Résultats!AH$134+Résultats!AH$135+Résultats!AH$136)/1000000</f>
        <v>11.523605896999989</v>
      </c>
      <c r="C67" s="201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176.63823994445949</v>
      </c>
      <c r="D67" s="201">
        <f>(Résultats!AH$159+Résultats!AH$160+Résultats!AH$161)/1000000</f>
        <v>9.1010061509999982</v>
      </c>
      <c r="E67" s="200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53.953463645716958</v>
      </c>
      <c r="F67" s="201">
        <f>Résultats!AH$100/1000000</f>
        <v>15.782861</v>
      </c>
      <c r="G67" s="202">
        <f t="shared" si="5"/>
        <v>266.99917663817644</v>
      </c>
      <c r="H67" s="3"/>
      <c r="I67" s="69"/>
      <c r="K67" s="24"/>
      <c r="L67" s="51"/>
    </row>
    <row r="68" spans="1:28" x14ac:dyDescent="0.25">
      <c r="A68" s="198"/>
      <c r="B68" s="198"/>
      <c r="C68" s="198"/>
      <c r="D68" s="198"/>
      <c r="E68" s="198"/>
      <c r="F68" s="198"/>
      <c r="G68" s="200">
        <f>Résultats!AH$194/1000000</f>
        <v>267.21894099999997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4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8" t="s">
        <v>1</v>
      </c>
      <c r="H70" s="3"/>
      <c r="I70" s="3"/>
    </row>
    <row r="71" spans="1:28" x14ac:dyDescent="0.25">
      <c r="A71" s="195" t="s">
        <v>18</v>
      </c>
      <c r="B71" s="57">
        <f>B72+B73</f>
        <v>0.25916427289999999</v>
      </c>
      <c r="C71" s="57">
        <f>C72+C73</f>
        <v>94.3219757898148</v>
      </c>
      <c r="D71" s="57">
        <f>D72+D73</f>
        <v>1.1735354543866985</v>
      </c>
      <c r="E71" s="57">
        <f>E72+E73</f>
        <v>5.4878782968153343</v>
      </c>
      <c r="F71" s="57">
        <f>F72+F73</f>
        <v>0</v>
      </c>
      <c r="G71" s="196">
        <f t="shared" ref="G71:G80" si="6">SUM(B71:F71)</f>
        <v>101.24255381391683</v>
      </c>
      <c r="H71" s="3"/>
      <c r="I71" s="3"/>
    </row>
    <row r="72" spans="1:28" x14ac:dyDescent="0.25">
      <c r="A72" s="177" t="s">
        <v>19</v>
      </c>
      <c r="B72" s="19">
        <f>Résultats!AF$118/1000000</f>
        <v>0.25916427289999999</v>
      </c>
      <c r="C72" s="19">
        <f>'T energie usages'!I116*3.2*Résultats!AW250</f>
        <v>30.813578495114793</v>
      </c>
      <c r="D72" s="19">
        <f>'T energie usages'!J116/'T energie usages'!J$124*(Résultats!AW$159+Résultats!AW$160+Résultats!AW$161)/1000000</f>
        <v>0.56343178778145941</v>
      </c>
      <c r="E72" s="19">
        <f>'T energie usages'!K116*2.394*Résultats!AW251</f>
        <v>9.8382625334722271E-5</v>
      </c>
      <c r="F72" s="19">
        <v>0</v>
      </c>
      <c r="G72" s="120">
        <f t="shared" si="6"/>
        <v>31.636272938421591</v>
      </c>
      <c r="H72" s="3"/>
      <c r="I72" s="3"/>
    </row>
    <row r="73" spans="1:28" x14ac:dyDescent="0.25">
      <c r="A73" s="178" t="s">
        <v>20</v>
      </c>
      <c r="B73" s="19">
        <v>0</v>
      </c>
      <c r="C73" s="19">
        <f>(Résultats!AW$150+Résultats!AW$151+Résultats!AW$152+Résultats!AW$153+Résultats!AW$154)/1000000</f>
        <v>63.508397294700003</v>
      </c>
      <c r="D73" s="19">
        <f>'T energie usages'!J117/'T energie usages'!J$124*(Résultats!AW$159+Résultats!AW$160+Résultats!AW$161)/1000000</f>
        <v>0.61010366660523907</v>
      </c>
      <c r="E73" s="19">
        <f>(Résultats!AW$176+Résultats!AW$177+Résultats!AW$178+Résultats!AW$179+Résultats!AW$180)/1000000</f>
        <v>5.4877799141899999</v>
      </c>
      <c r="F73" s="19">
        <v>0</v>
      </c>
      <c r="G73" s="120">
        <f t="shared" si="6"/>
        <v>69.606280875495244</v>
      </c>
      <c r="H73" s="3"/>
      <c r="I73" s="3"/>
    </row>
    <row r="74" spans="1:28" x14ac:dyDescent="0.25">
      <c r="A74" s="195" t="s">
        <v>21</v>
      </c>
      <c r="B74" s="57">
        <f>Résultats!AW$102/1000000</f>
        <v>0.337537543</v>
      </c>
      <c r="C74" s="57">
        <f>'T energie usages'!I118*3.2*Résultats!AW250</f>
        <v>8.863963248135704</v>
      </c>
      <c r="D74" s="57">
        <f>'T energie usages'!J118/'T energie usages'!J$124*(Résultats!AW$159+Résultats!AW$160+Résultats!AW$161)/1000000</f>
        <v>2.8417619992714318</v>
      </c>
      <c r="E74" s="57">
        <f>('T energie usages'!K118-8)*2.394*Résultats!AW251</f>
        <v>19.53164406406226</v>
      </c>
      <c r="F74" s="57">
        <v>0</v>
      </c>
      <c r="G74" s="196">
        <f t="shared" si="6"/>
        <v>31.574906854469397</v>
      </c>
      <c r="H74" s="3"/>
      <c r="I74" s="3"/>
    </row>
    <row r="75" spans="1:28" x14ac:dyDescent="0.25">
      <c r="A75" s="195" t="s">
        <v>22</v>
      </c>
      <c r="B75" s="57">
        <f>(Résultats!AW$135+Résultats!AW$136)/1000000</f>
        <v>0</v>
      </c>
      <c r="C75" s="57">
        <f>(Résultats!AW$155+Résultats!AW$156)/1000000</f>
        <v>5.1891921539000005</v>
      </c>
      <c r="D75" s="57">
        <f>'T energie usages'!J119/'T energie usages'!J$124*(Résultats!AW$159+Résultats!AW$160+Résultats!AW$161)/1000000</f>
        <v>2.4628687201102486</v>
      </c>
      <c r="E75" s="57">
        <f>(Résultats!AW$181+Résultats!AW$182)/1000000</f>
        <v>8.0990306810000003</v>
      </c>
      <c r="F75" s="57">
        <v>0</v>
      </c>
      <c r="G75" s="196">
        <f t="shared" si="6"/>
        <v>15.75109155501025</v>
      </c>
      <c r="H75" s="3"/>
      <c r="I75" s="3"/>
    </row>
    <row r="76" spans="1:28" x14ac:dyDescent="0.25">
      <c r="A76" s="195" t="s">
        <v>23</v>
      </c>
      <c r="B76" s="57">
        <f>B77+B78</f>
        <v>12.513062210399998</v>
      </c>
      <c r="C76" s="57">
        <f>C77+C78</f>
        <v>60.778685046429487</v>
      </c>
      <c r="D76" s="57">
        <f>D77+D78</f>
        <v>3.1339986882316211</v>
      </c>
      <c r="E76" s="57">
        <f>E77+E78</f>
        <v>27.106455098721636</v>
      </c>
      <c r="F76" s="57">
        <f>F77+F78</f>
        <v>18.582851730000002</v>
      </c>
      <c r="G76" s="196">
        <f t="shared" si="6"/>
        <v>122.11505277378274</v>
      </c>
      <c r="H76" s="3"/>
      <c r="I76" s="3"/>
    </row>
    <row r="77" spans="1:28" x14ac:dyDescent="0.25">
      <c r="A77" s="178" t="s">
        <v>24</v>
      </c>
      <c r="B77" s="19">
        <f>(Résultats!AW$129+Résultats!AW$130+Résultats!AW$131+Résultats!AW$132+Résultats!AW$133+Résultats!AW$134)/1000000</f>
        <v>12.513062210399998</v>
      </c>
      <c r="C77" s="19">
        <f>(Résultats!AW$138+Résultats!AW$140+Résultats!AW$141+Résultats!AW$142+Résultats!AW$143+Résultats!AW$144+Résultats!AW$145+Résultats!AW$146+Résultats!AW$147+Résultats!AW$148+Résultats!AW$149)/1000000</f>
        <v>52.27929639542949</v>
      </c>
      <c r="D77" s="19">
        <f>'T energie usages'!J121/'T energie usages'!J$124*(Résultats!AW$159+Résultats!AW$160+Résultats!AW$161)/1000000</f>
        <v>3.0511653264949716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26.524521814321634</v>
      </c>
      <c r="F77" s="19">
        <f>Résultats!AW$100/1000000</f>
        <v>18.582851730000002</v>
      </c>
      <c r="G77" s="120">
        <f t="shared" si="6"/>
        <v>112.95089747664609</v>
      </c>
      <c r="H77" s="3"/>
      <c r="I77" s="3"/>
    </row>
    <row r="78" spans="1:28" x14ac:dyDescent="0.25">
      <c r="A78" s="178" t="s">
        <v>25</v>
      </c>
      <c r="B78" s="19">
        <v>0</v>
      </c>
      <c r="C78" s="19">
        <f>(Résultats!AW$139)/1000000</f>
        <v>8.4993886510000003</v>
      </c>
      <c r="D78" s="19">
        <f>'T energie usages'!J123/'T energie usages'!J$124*(Résultats!AW$159+Résultats!AW$160+Résultats!AW$161)/1000000</f>
        <v>8.2833361736649264E-2</v>
      </c>
      <c r="E78" s="19">
        <f>(Résultats!AW$163)/1000000</f>
        <v>0.58193328440000003</v>
      </c>
      <c r="F78" s="19">
        <v>0</v>
      </c>
      <c r="G78" s="120">
        <f t="shared" si="6"/>
        <v>9.1641552971366487</v>
      </c>
      <c r="H78" s="3"/>
      <c r="I78" s="3"/>
    </row>
    <row r="79" spans="1:28" x14ac:dyDescent="0.25">
      <c r="A79" s="72" t="s">
        <v>41</v>
      </c>
      <c r="B79" s="58">
        <f>SUM(B74:B76)+B71</f>
        <v>13.109764026299997</v>
      </c>
      <c r="C79" s="58">
        <f>SUM(C74:C76)+C71</f>
        <v>169.15381623828</v>
      </c>
      <c r="D79" s="58">
        <f>SUM(D74:D76)+D71</f>
        <v>9.6121648620000002</v>
      </c>
      <c r="E79" s="60">
        <f>SUM(E74:E76)+E71</f>
        <v>60.225008140599222</v>
      </c>
      <c r="F79" s="58">
        <f>SUM(F74:F76)+F71</f>
        <v>18.582851730000002</v>
      </c>
      <c r="G79" s="197">
        <f t="shared" si="6"/>
        <v>270.6836049971792</v>
      </c>
      <c r="H79" s="3"/>
      <c r="I79" s="3"/>
    </row>
    <row r="80" spans="1:28" x14ac:dyDescent="0.25">
      <c r="A80" s="198" t="s">
        <v>43</v>
      </c>
      <c r="B80" s="201">
        <f>(Résultats!AW$102+Résultats!AW$129+Résultats!AW$130+Résultats!AW$131+Résultats!AW$132+Résultats!AW$133+Résultats!AW$134+Résultats!AW$135+Résultats!AW$136)/1000000</f>
        <v>12.850599753399999</v>
      </c>
      <c r="C80" s="201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169.17779343502951</v>
      </c>
      <c r="D80" s="201">
        <f>(Résultats!AW$159+Résultats!AW$160+Résultats!AW$161)/1000000</f>
        <v>9.6121648620000002</v>
      </c>
      <c r="E80" s="200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52.401891393911633</v>
      </c>
      <c r="F80" s="201">
        <f>Résultats!AW100/1000000</f>
        <v>18.582851730000002</v>
      </c>
      <c r="G80" s="202">
        <f t="shared" si="6"/>
        <v>262.62530117434113</v>
      </c>
      <c r="H80" s="3"/>
      <c r="I80" s="71"/>
    </row>
    <row r="81" spans="1:9" x14ac:dyDescent="0.25">
      <c r="A81" s="198"/>
      <c r="B81" s="201"/>
      <c r="C81" s="201"/>
      <c r="D81" s="201"/>
      <c r="E81" s="198"/>
      <c r="F81" s="198"/>
      <c r="G81" s="200">
        <f>Résultats!AW194/1000000</f>
        <v>262.62530069999997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AB23" zoomScale="80" zoomScaleNormal="80" workbookViewId="0">
      <selection activeCell="AM26" sqref="AM26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179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0"/>
      <c r="E2" s="238">
        <f>Résultats!E1</f>
        <v>4</v>
      </c>
      <c r="F2" s="238">
        <f>Résultats!N1</f>
        <v>13</v>
      </c>
      <c r="G2" s="238">
        <f>F2+3</f>
        <v>16</v>
      </c>
      <c r="H2" s="238">
        <f t="shared" ref="H2:AA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 t="shared" si="0"/>
        <v>29</v>
      </c>
      <c r="U2" s="238">
        <f t="shared" si="0"/>
        <v>30</v>
      </c>
      <c r="V2" s="238">
        <f t="shared" si="0"/>
        <v>31</v>
      </c>
      <c r="W2" s="238">
        <f t="shared" si="0"/>
        <v>32</v>
      </c>
      <c r="X2" s="238">
        <f>S2+5</f>
        <v>33</v>
      </c>
      <c r="Y2" s="238">
        <f t="shared" si="0"/>
        <v>34</v>
      </c>
      <c r="Z2" s="238">
        <f t="shared" ref="Z2" si="1">U2+5</f>
        <v>35</v>
      </c>
      <c r="AA2" s="238">
        <f t="shared" si="0"/>
        <v>36</v>
      </c>
      <c r="AB2" s="238">
        <f t="shared" ref="AB2" si="2">W2+5</f>
        <v>37</v>
      </c>
      <c r="AC2" s="238">
        <f>X2+5</f>
        <v>38</v>
      </c>
      <c r="AD2" s="238">
        <f t="shared" ref="AD2:AG2" si="3">Y2+5</f>
        <v>39</v>
      </c>
      <c r="AE2" s="238">
        <f t="shared" si="3"/>
        <v>40</v>
      </c>
      <c r="AF2" s="238">
        <f t="shared" si="3"/>
        <v>41</v>
      </c>
      <c r="AG2" s="238">
        <f t="shared" si="3"/>
        <v>42</v>
      </c>
      <c r="AH2" s="238">
        <f>AC2+5</f>
        <v>43</v>
      </c>
      <c r="AI2" s="238">
        <f t="shared" ref="AI2:AL2" si="4">AD2+5</f>
        <v>44</v>
      </c>
      <c r="AJ2" s="238">
        <f t="shared" si="4"/>
        <v>45</v>
      </c>
      <c r="AK2" s="238">
        <f t="shared" si="4"/>
        <v>46</v>
      </c>
      <c r="AL2" s="238">
        <f t="shared" si="4"/>
        <v>47</v>
      </c>
      <c r="AM2" s="238">
        <f>AH2+5</f>
        <v>48</v>
      </c>
    </row>
    <row r="3" spans="1:39" ht="23.25" x14ac:dyDescent="0.35">
      <c r="B3" s="1"/>
      <c r="C3" s="229"/>
      <c r="D3" s="175"/>
      <c r="E3" s="117">
        <v>2006</v>
      </c>
      <c r="F3" s="117">
        <v>2015</v>
      </c>
      <c r="G3" s="117">
        <v>2018</v>
      </c>
      <c r="H3" s="117">
        <v>2019</v>
      </c>
      <c r="I3" s="117">
        <v>2020</v>
      </c>
      <c r="J3" s="26">
        <v>2021</v>
      </c>
      <c r="K3" s="4">
        <v>2022</v>
      </c>
      <c r="L3" s="4">
        <v>2023</v>
      </c>
      <c r="M3" s="4">
        <v>2024</v>
      </c>
      <c r="N3" s="117">
        <v>2025</v>
      </c>
      <c r="O3" s="26">
        <v>2026</v>
      </c>
      <c r="P3" s="4">
        <v>2027</v>
      </c>
      <c r="Q3" s="4">
        <v>2028</v>
      </c>
      <c r="R3" s="4">
        <v>2029</v>
      </c>
      <c r="S3" s="117">
        <v>2030</v>
      </c>
      <c r="T3" s="4">
        <v>2031</v>
      </c>
      <c r="U3" s="117">
        <v>2032</v>
      </c>
      <c r="V3" s="4">
        <v>2033</v>
      </c>
      <c r="W3" s="117">
        <v>2034</v>
      </c>
      <c r="X3" s="4">
        <v>2035</v>
      </c>
      <c r="Y3" s="117">
        <v>2036</v>
      </c>
      <c r="Z3" s="4">
        <v>2037</v>
      </c>
      <c r="AA3" s="117">
        <v>2038</v>
      </c>
      <c r="AB3" s="4">
        <v>2039</v>
      </c>
      <c r="AC3" s="118">
        <v>2040</v>
      </c>
      <c r="AD3" s="4">
        <v>2041</v>
      </c>
      <c r="AE3" s="118">
        <v>2042</v>
      </c>
      <c r="AF3" s="4">
        <v>2043</v>
      </c>
      <c r="AG3" s="118">
        <v>2044</v>
      </c>
      <c r="AH3" s="4">
        <v>2045</v>
      </c>
      <c r="AI3" s="118">
        <v>2046</v>
      </c>
      <c r="AJ3" s="4">
        <v>2047</v>
      </c>
      <c r="AK3" s="118">
        <v>2048</v>
      </c>
      <c r="AL3" s="4">
        <v>2049</v>
      </c>
      <c r="AM3" s="118">
        <v>2050</v>
      </c>
    </row>
    <row r="4" spans="1:39" x14ac:dyDescent="0.25">
      <c r="A4" s="181" t="str">
        <f>Résultats!B1</f>
        <v>TEND</v>
      </c>
      <c r="C4" s="231" t="s">
        <v>181</v>
      </c>
      <c r="D4" s="82" t="s">
        <v>45</v>
      </c>
      <c r="E4" s="83" t="e">
        <f t="shared" ref="E4:F4" si="5">E44</f>
        <v>#N/A</v>
      </c>
      <c r="F4" s="83" t="e">
        <f t="shared" si="5"/>
        <v>#N/A</v>
      </c>
      <c r="G4" s="83" t="e">
        <f>G44</f>
        <v>#N/A</v>
      </c>
      <c r="H4" s="83" t="e">
        <f t="shared" ref="H4:AM4" si="6">H44</f>
        <v>#N/A</v>
      </c>
      <c r="I4" s="83" t="e">
        <f t="shared" si="6"/>
        <v>#N/A</v>
      </c>
      <c r="J4" s="83" t="e">
        <f t="shared" si="6"/>
        <v>#N/A</v>
      </c>
      <c r="K4" s="83" t="e">
        <f t="shared" si="6"/>
        <v>#N/A</v>
      </c>
      <c r="L4" s="83" t="e">
        <f t="shared" si="6"/>
        <v>#N/A</v>
      </c>
      <c r="M4" s="83" t="e">
        <f t="shared" si="6"/>
        <v>#N/A</v>
      </c>
      <c r="N4" s="83" t="e">
        <f t="shared" si="6"/>
        <v>#N/A</v>
      </c>
      <c r="O4" s="83" t="e">
        <f t="shared" si="6"/>
        <v>#N/A</v>
      </c>
      <c r="P4" s="83" t="e">
        <f t="shared" si="6"/>
        <v>#N/A</v>
      </c>
      <c r="Q4" s="83" t="e">
        <f t="shared" si="6"/>
        <v>#N/A</v>
      </c>
      <c r="R4" s="83" t="e">
        <f t="shared" si="6"/>
        <v>#N/A</v>
      </c>
      <c r="S4" s="83" t="e">
        <f t="shared" si="6"/>
        <v>#N/A</v>
      </c>
      <c r="T4" s="83" t="e">
        <f t="shared" si="6"/>
        <v>#N/A</v>
      </c>
      <c r="U4" s="83" t="e">
        <f t="shared" si="6"/>
        <v>#N/A</v>
      </c>
      <c r="V4" s="83" t="e">
        <f t="shared" si="6"/>
        <v>#N/A</v>
      </c>
      <c r="W4" s="83" t="e">
        <f t="shared" si="6"/>
        <v>#N/A</v>
      </c>
      <c r="X4" s="83" t="e">
        <f t="shared" si="6"/>
        <v>#N/A</v>
      </c>
      <c r="Y4" s="83" t="e">
        <f t="shared" si="6"/>
        <v>#N/A</v>
      </c>
      <c r="Z4" s="83" t="e">
        <f t="shared" si="6"/>
        <v>#N/A</v>
      </c>
      <c r="AA4" s="83" t="e">
        <f t="shared" si="6"/>
        <v>#N/A</v>
      </c>
      <c r="AB4" s="83" t="e">
        <f t="shared" si="6"/>
        <v>#N/A</v>
      </c>
      <c r="AC4" s="83" t="e">
        <f t="shared" si="6"/>
        <v>#N/A</v>
      </c>
      <c r="AD4" s="83" t="e">
        <f t="shared" si="6"/>
        <v>#N/A</v>
      </c>
      <c r="AE4" s="83" t="e">
        <f t="shared" si="6"/>
        <v>#N/A</v>
      </c>
      <c r="AF4" s="83" t="e">
        <f t="shared" si="6"/>
        <v>#N/A</v>
      </c>
      <c r="AG4" s="83" t="e">
        <f t="shared" si="6"/>
        <v>#N/A</v>
      </c>
      <c r="AH4" s="83" t="e">
        <f t="shared" si="6"/>
        <v>#N/A</v>
      </c>
      <c r="AI4" s="83" t="e">
        <f t="shared" si="6"/>
        <v>#N/A</v>
      </c>
      <c r="AJ4" s="83" t="e">
        <f t="shared" si="6"/>
        <v>#N/A</v>
      </c>
      <c r="AK4" s="83" t="e">
        <f t="shared" si="6"/>
        <v>#N/A</v>
      </c>
      <c r="AL4" s="83" t="e">
        <f t="shared" si="6"/>
        <v>#N/A</v>
      </c>
      <c r="AM4" s="128" t="e">
        <f t="shared" si="6"/>
        <v>#N/A</v>
      </c>
    </row>
    <row r="5" spans="1:39" x14ac:dyDescent="0.25">
      <c r="C5" s="231" t="s">
        <v>182</v>
      </c>
      <c r="D5" s="82" t="s">
        <v>186</v>
      </c>
      <c r="E5" s="184"/>
      <c r="F5" s="184"/>
      <c r="G5" s="184" t="e">
        <f t="shared" ref="G5:AM5" si="7">G4/1000</f>
        <v>#N/A</v>
      </c>
      <c r="H5" s="184" t="e">
        <f t="shared" si="7"/>
        <v>#N/A</v>
      </c>
      <c r="I5" s="184" t="e">
        <f t="shared" si="7"/>
        <v>#N/A</v>
      </c>
      <c r="J5" s="184" t="e">
        <f t="shared" si="7"/>
        <v>#N/A</v>
      </c>
      <c r="K5" s="184" t="e">
        <f t="shared" si="7"/>
        <v>#N/A</v>
      </c>
      <c r="L5" s="184" t="e">
        <f t="shared" si="7"/>
        <v>#N/A</v>
      </c>
      <c r="M5" s="184" t="e">
        <f t="shared" si="7"/>
        <v>#N/A</v>
      </c>
      <c r="N5" s="184" t="e">
        <f t="shared" si="7"/>
        <v>#N/A</v>
      </c>
      <c r="O5" s="184" t="e">
        <f t="shared" si="7"/>
        <v>#N/A</v>
      </c>
      <c r="P5" s="184" t="e">
        <f t="shared" si="7"/>
        <v>#N/A</v>
      </c>
      <c r="Q5" s="184" t="e">
        <f t="shared" si="7"/>
        <v>#N/A</v>
      </c>
      <c r="R5" s="184" t="e">
        <f t="shared" si="7"/>
        <v>#N/A</v>
      </c>
      <c r="S5" s="184" t="e">
        <f t="shared" si="7"/>
        <v>#N/A</v>
      </c>
      <c r="T5" s="184" t="e">
        <f t="shared" si="7"/>
        <v>#N/A</v>
      </c>
      <c r="U5" s="184" t="e">
        <f t="shared" si="7"/>
        <v>#N/A</v>
      </c>
      <c r="V5" s="184" t="e">
        <f t="shared" si="7"/>
        <v>#N/A</v>
      </c>
      <c r="W5" s="184" t="e">
        <f t="shared" si="7"/>
        <v>#N/A</v>
      </c>
      <c r="X5" s="184" t="e">
        <f t="shared" si="7"/>
        <v>#N/A</v>
      </c>
      <c r="Y5" s="184" t="e">
        <f t="shared" si="7"/>
        <v>#N/A</v>
      </c>
      <c r="Z5" s="184" t="e">
        <f t="shared" si="7"/>
        <v>#N/A</v>
      </c>
      <c r="AA5" s="184" t="e">
        <f t="shared" si="7"/>
        <v>#N/A</v>
      </c>
      <c r="AB5" s="184" t="e">
        <f t="shared" si="7"/>
        <v>#N/A</v>
      </c>
      <c r="AC5" s="184" t="e">
        <f t="shared" si="7"/>
        <v>#N/A</v>
      </c>
      <c r="AD5" s="184" t="e">
        <f t="shared" si="7"/>
        <v>#N/A</v>
      </c>
      <c r="AE5" s="184" t="e">
        <f t="shared" si="7"/>
        <v>#N/A</v>
      </c>
      <c r="AF5" s="184" t="e">
        <f t="shared" si="7"/>
        <v>#N/A</v>
      </c>
      <c r="AG5" s="184" t="e">
        <f t="shared" si="7"/>
        <v>#N/A</v>
      </c>
      <c r="AH5" s="184" t="e">
        <f t="shared" si="7"/>
        <v>#N/A</v>
      </c>
      <c r="AI5" s="184" t="e">
        <f t="shared" si="7"/>
        <v>#N/A</v>
      </c>
      <c r="AJ5" s="184" t="e">
        <f t="shared" si="7"/>
        <v>#N/A</v>
      </c>
      <c r="AK5" s="184" t="e">
        <f t="shared" si="7"/>
        <v>#N/A</v>
      </c>
      <c r="AL5" s="184" t="e">
        <f t="shared" si="7"/>
        <v>#N/A</v>
      </c>
      <c r="AM5" s="232" t="e">
        <f t="shared" si="7"/>
        <v>#N/A</v>
      </c>
    </row>
    <row r="6" spans="1:39" x14ac:dyDescent="0.25">
      <c r="C6" s="187" t="s">
        <v>183</v>
      </c>
      <c r="D6" s="3" t="s">
        <v>187</v>
      </c>
      <c r="E6" s="185"/>
      <c r="F6" s="185"/>
      <c r="G6" s="185" t="e">
        <f>G93</f>
        <v>#N/A</v>
      </c>
      <c r="H6" s="185" t="e">
        <f t="shared" ref="H6:AM6" si="8">H93</f>
        <v>#N/A</v>
      </c>
      <c r="I6" s="185" t="e">
        <f t="shared" si="8"/>
        <v>#N/A</v>
      </c>
      <c r="J6" s="185" t="e">
        <f t="shared" si="8"/>
        <v>#N/A</v>
      </c>
      <c r="K6" s="185" t="e">
        <f t="shared" si="8"/>
        <v>#N/A</v>
      </c>
      <c r="L6" s="185" t="e">
        <f t="shared" si="8"/>
        <v>#N/A</v>
      </c>
      <c r="M6" s="185" t="e">
        <f t="shared" si="8"/>
        <v>#N/A</v>
      </c>
      <c r="N6" s="185" t="e">
        <f t="shared" si="8"/>
        <v>#N/A</v>
      </c>
      <c r="O6" s="185" t="e">
        <f t="shared" si="8"/>
        <v>#N/A</v>
      </c>
      <c r="P6" s="185" t="e">
        <f t="shared" si="8"/>
        <v>#N/A</v>
      </c>
      <c r="Q6" s="185" t="e">
        <f t="shared" si="8"/>
        <v>#N/A</v>
      </c>
      <c r="R6" s="185" t="e">
        <f t="shared" si="8"/>
        <v>#N/A</v>
      </c>
      <c r="S6" s="185" t="e">
        <f t="shared" si="8"/>
        <v>#N/A</v>
      </c>
      <c r="T6" s="185" t="e">
        <f t="shared" si="8"/>
        <v>#N/A</v>
      </c>
      <c r="U6" s="185" t="e">
        <f t="shared" si="8"/>
        <v>#N/A</v>
      </c>
      <c r="V6" s="185" t="e">
        <f t="shared" si="8"/>
        <v>#N/A</v>
      </c>
      <c r="W6" s="185" t="e">
        <f t="shared" si="8"/>
        <v>#N/A</v>
      </c>
      <c r="X6" s="185" t="e">
        <f t="shared" si="8"/>
        <v>#N/A</v>
      </c>
      <c r="Y6" s="185" t="e">
        <f t="shared" si="8"/>
        <v>#N/A</v>
      </c>
      <c r="Z6" s="185" t="e">
        <f t="shared" si="8"/>
        <v>#N/A</v>
      </c>
      <c r="AA6" s="185" t="e">
        <f t="shared" si="8"/>
        <v>#N/A</v>
      </c>
      <c r="AB6" s="185" t="e">
        <f t="shared" si="8"/>
        <v>#N/A</v>
      </c>
      <c r="AC6" s="185" t="e">
        <f t="shared" si="8"/>
        <v>#N/A</v>
      </c>
      <c r="AD6" s="185" t="e">
        <f t="shared" si="8"/>
        <v>#N/A</v>
      </c>
      <c r="AE6" s="185" t="e">
        <f t="shared" si="8"/>
        <v>#N/A</v>
      </c>
      <c r="AF6" s="185" t="e">
        <f t="shared" si="8"/>
        <v>#N/A</v>
      </c>
      <c r="AG6" s="185" t="e">
        <f t="shared" si="8"/>
        <v>#N/A</v>
      </c>
      <c r="AH6" s="185" t="e">
        <f t="shared" si="8"/>
        <v>#N/A</v>
      </c>
      <c r="AI6" s="185" t="e">
        <f t="shared" si="8"/>
        <v>#N/A</v>
      </c>
      <c r="AJ6" s="185" t="e">
        <f t="shared" si="8"/>
        <v>#N/A</v>
      </c>
      <c r="AK6" s="185" t="e">
        <f t="shared" si="8"/>
        <v>#N/A</v>
      </c>
      <c r="AL6" s="185" t="e">
        <f t="shared" si="8"/>
        <v>#N/A</v>
      </c>
      <c r="AM6" s="233" t="e">
        <f t="shared" si="8"/>
        <v>#N/A</v>
      </c>
    </row>
    <row r="7" spans="1:39" x14ac:dyDescent="0.25">
      <c r="C7" s="234" t="s">
        <v>188</v>
      </c>
      <c r="D7" s="7" t="s">
        <v>211</v>
      </c>
      <c r="E7" s="235"/>
      <c r="F7" s="235"/>
      <c r="G7" s="235" t="e">
        <f>G101</f>
        <v>#N/A</v>
      </c>
      <c r="H7" s="235" t="e">
        <f t="shared" ref="H7:AM7" si="9">H101</f>
        <v>#N/A</v>
      </c>
      <c r="I7" s="235" t="e">
        <f t="shared" si="9"/>
        <v>#N/A</v>
      </c>
      <c r="J7" s="235" t="e">
        <f t="shared" si="9"/>
        <v>#N/A</v>
      </c>
      <c r="K7" s="235" t="e">
        <f t="shared" si="9"/>
        <v>#N/A</v>
      </c>
      <c r="L7" s="235" t="e">
        <f t="shared" si="9"/>
        <v>#N/A</v>
      </c>
      <c r="M7" s="235" t="e">
        <f t="shared" si="9"/>
        <v>#N/A</v>
      </c>
      <c r="N7" s="235" t="e">
        <f t="shared" si="9"/>
        <v>#N/A</v>
      </c>
      <c r="O7" s="235" t="e">
        <f t="shared" si="9"/>
        <v>#N/A</v>
      </c>
      <c r="P7" s="235" t="e">
        <f t="shared" si="9"/>
        <v>#N/A</v>
      </c>
      <c r="Q7" s="235" t="e">
        <f t="shared" si="9"/>
        <v>#N/A</v>
      </c>
      <c r="R7" s="235" t="e">
        <f t="shared" si="9"/>
        <v>#N/A</v>
      </c>
      <c r="S7" s="235" t="e">
        <f t="shared" si="9"/>
        <v>#N/A</v>
      </c>
      <c r="T7" s="235" t="e">
        <f t="shared" si="9"/>
        <v>#N/A</v>
      </c>
      <c r="U7" s="235" t="e">
        <f t="shared" si="9"/>
        <v>#N/A</v>
      </c>
      <c r="V7" s="235" t="e">
        <f t="shared" si="9"/>
        <v>#N/A</v>
      </c>
      <c r="W7" s="235" t="e">
        <f t="shared" si="9"/>
        <v>#N/A</v>
      </c>
      <c r="X7" s="235" t="e">
        <f t="shared" si="9"/>
        <v>#N/A</v>
      </c>
      <c r="Y7" s="235" t="e">
        <f t="shared" si="9"/>
        <v>#N/A</v>
      </c>
      <c r="Z7" s="235" t="e">
        <f t="shared" si="9"/>
        <v>#N/A</v>
      </c>
      <c r="AA7" s="235" t="e">
        <f t="shared" si="9"/>
        <v>#N/A</v>
      </c>
      <c r="AB7" s="235" t="e">
        <f t="shared" si="9"/>
        <v>#N/A</v>
      </c>
      <c r="AC7" s="235" t="e">
        <f t="shared" si="9"/>
        <v>#N/A</v>
      </c>
      <c r="AD7" s="235" t="e">
        <f t="shared" si="9"/>
        <v>#N/A</v>
      </c>
      <c r="AE7" s="235" t="e">
        <f t="shared" si="9"/>
        <v>#N/A</v>
      </c>
      <c r="AF7" s="235" t="e">
        <f t="shared" si="9"/>
        <v>#N/A</v>
      </c>
      <c r="AG7" s="235" t="e">
        <f t="shared" si="9"/>
        <v>#N/A</v>
      </c>
      <c r="AH7" s="235" t="e">
        <f t="shared" si="9"/>
        <v>#N/A</v>
      </c>
      <c r="AI7" s="235" t="e">
        <f t="shared" si="9"/>
        <v>#N/A</v>
      </c>
      <c r="AJ7" s="235" t="e">
        <f t="shared" si="9"/>
        <v>#N/A</v>
      </c>
      <c r="AK7" s="235" t="e">
        <f t="shared" si="9"/>
        <v>#N/A</v>
      </c>
      <c r="AL7" s="235" t="e">
        <f t="shared" si="9"/>
        <v>#N/A</v>
      </c>
      <c r="AM7" s="236" t="e">
        <f t="shared" si="9"/>
        <v>#N/A</v>
      </c>
    </row>
    <row r="8" spans="1:39" x14ac:dyDescent="0.25">
      <c r="C8" s="182" t="s">
        <v>180</v>
      </c>
      <c r="E8" s="183"/>
      <c r="F8" s="183"/>
      <c r="G8" s="183" t="e">
        <f>SUM(G6:G7)</f>
        <v>#N/A</v>
      </c>
      <c r="H8" s="183" t="e">
        <f t="shared" ref="H8:AM8" si="10">SUM(H6:H7)</f>
        <v>#N/A</v>
      </c>
      <c r="I8" s="183" t="e">
        <f t="shared" si="10"/>
        <v>#N/A</v>
      </c>
      <c r="J8" s="183" t="e">
        <f t="shared" si="10"/>
        <v>#N/A</v>
      </c>
      <c r="K8" s="183" t="e">
        <f t="shared" si="10"/>
        <v>#N/A</v>
      </c>
      <c r="L8" s="183" t="e">
        <f t="shared" si="10"/>
        <v>#N/A</v>
      </c>
      <c r="M8" s="183" t="e">
        <f t="shared" si="10"/>
        <v>#N/A</v>
      </c>
      <c r="N8" s="183" t="e">
        <f t="shared" si="10"/>
        <v>#N/A</v>
      </c>
      <c r="O8" s="183" t="e">
        <f t="shared" si="10"/>
        <v>#N/A</v>
      </c>
      <c r="P8" s="183" t="e">
        <f t="shared" si="10"/>
        <v>#N/A</v>
      </c>
      <c r="Q8" s="183" t="e">
        <f t="shared" si="10"/>
        <v>#N/A</v>
      </c>
      <c r="R8" s="183" t="e">
        <f t="shared" si="10"/>
        <v>#N/A</v>
      </c>
      <c r="S8" s="183" t="e">
        <f t="shared" si="10"/>
        <v>#N/A</v>
      </c>
      <c r="T8" s="183" t="e">
        <f t="shared" si="10"/>
        <v>#N/A</v>
      </c>
      <c r="U8" s="183" t="e">
        <f t="shared" si="10"/>
        <v>#N/A</v>
      </c>
      <c r="V8" s="183" t="e">
        <f t="shared" si="10"/>
        <v>#N/A</v>
      </c>
      <c r="W8" s="183" t="e">
        <f t="shared" si="10"/>
        <v>#N/A</v>
      </c>
      <c r="X8" s="183" t="e">
        <f t="shared" si="10"/>
        <v>#N/A</v>
      </c>
      <c r="Y8" s="183" t="e">
        <f t="shared" si="10"/>
        <v>#N/A</v>
      </c>
      <c r="Z8" s="183" t="e">
        <f t="shared" si="10"/>
        <v>#N/A</v>
      </c>
      <c r="AA8" s="183" t="e">
        <f t="shared" si="10"/>
        <v>#N/A</v>
      </c>
      <c r="AB8" s="183" t="e">
        <f t="shared" si="10"/>
        <v>#N/A</v>
      </c>
      <c r="AC8" s="183" t="e">
        <f t="shared" si="10"/>
        <v>#N/A</v>
      </c>
      <c r="AD8" s="183" t="e">
        <f t="shared" si="10"/>
        <v>#N/A</v>
      </c>
      <c r="AE8" s="183" t="e">
        <f t="shared" si="10"/>
        <v>#N/A</v>
      </c>
      <c r="AF8" s="183" t="e">
        <f t="shared" si="10"/>
        <v>#N/A</v>
      </c>
      <c r="AG8" s="183" t="e">
        <f t="shared" si="10"/>
        <v>#N/A</v>
      </c>
      <c r="AH8" s="183" t="e">
        <f t="shared" si="10"/>
        <v>#N/A</v>
      </c>
      <c r="AI8" s="183" t="e">
        <f t="shared" si="10"/>
        <v>#N/A</v>
      </c>
      <c r="AJ8" s="183" t="e">
        <f t="shared" si="10"/>
        <v>#N/A</v>
      </c>
      <c r="AK8" s="183" t="e">
        <f t="shared" si="10"/>
        <v>#N/A</v>
      </c>
      <c r="AL8" s="183" t="e">
        <f t="shared" si="10"/>
        <v>#N/A</v>
      </c>
      <c r="AM8" s="183" t="e">
        <f t="shared" si="10"/>
        <v>#N/A</v>
      </c>
    </row>
    <row r="12" spans="1:39" x14ac:dyDescent="0.25">
      <c r="C12" s="186"/>
      <c r="E12" s="26"/>
      <c r="F12" s="26"/>
      <c r="G12" s="26"/>
      <c r="H12" s="26"/>
      <c r="I12" s="26">
        <v>2020</v>
      </c>
      <c r="J12" s="118">
        <v>2030</v>
      </c>
      <c r="K12" s="118">
        <v>2050</v>
      </c>
    </row>
    <row r="13" spans="1:39" x14ac:dyDescent="0.25">
      <c r="C13" s="187" t="s">
        <v>183</v>
      </c>
      <c r="E13" s="167"/>
      <c r="F13" s="167"/>
      <c r="G13" s="167"/>
      <c r="H13" s="167"/>
      <c r="I13" s="167" t="e">
        <f>I93</f>
        <v>#N/A</v>
      </c>
      <c r="J13" s="168" t="e">
        <f>S93</f>
        <v>#N/A</v>
      </c>
      <c r="K13" s="168" t="e">
        <f>AM93</f>
        <v>#N/A</v>
      </c>
    </row>
    <row r="14" spans="1:39" x14ac:dyDescent="0.25">
      <c r="C14" s="188" t="s">
        <v>169</v>
      </c>
      <c r="E14" s="189"/>
      <c r="F14" s="189"/>
      <c r="G14" s="189"/>
      <c r="H14" s="189"/>
      <c r="I14" s="189" t="e">
        <f>I93</f>
        <v>#N/A</v>
      </c>
      <c r="J14" s="189" t="e">
        <f>S93</f>
        <v>#N/A</v>
      </c>
      <c r="K14" s="189" t="e">
        <f>AM93</f>
        <v>#N/A</v>
      </c>
    </row>
    <row r="15" spans="1:39" x14ac:dyDescent="0.25">
      <c r="C15" s="187" t="s">
        <v>184</v>
      </c>
      <c r="E15" s="167"/>
      <c r="F15" s="167"/>
      <c r="G15" s="167"/>
      <c r="H15" s="167"/>
      <c r="I15" s="167" t="e">
        <f>I101</f>
        <v>#N/A</v>
      </c>
      <c r="J15" s="167" t="e">
        <f>S101</f>
        <v>#N/A</v>
      </c>
      <c r="K15" s="168" t="e">
        <f>AM101</f>
        <v>#N/A</v>
      </c>
    </row>
    <row r="16" spans="1:39" x14ac:dyDescent="0.25">
      <c r="C16" s="188" t="s">
        <v>166</v>
      </c>
      <c r="E16" s="190"/>
      <c r="F16" s="190"/>
      <c r="G16" s="190"/>
      <c r="H16" s="190"/>
      <c r="I16" s="190" t="e">
        <f>I102+I103</f>
        <v>#N/A</v>
      </c>
      <c r="J16" s="190" t="e">
        <f>S102+S103</f>
        <v>#N/A</v>
      </c>
      <c r="K16" s="190" t="e">
        <f>AM102+AM103</f>
        <v>#N/A</v>
      </c>
    </row>
    <row r="17" spans="1:39" x14ac:dyDescent="0.25">
      <c r="C17" s="191" t="s">
        <v>167</v>
      </c>
      <c r="E17" s="189"/>
      <c r="F17" s="189"/>
      <c r="G17" s="189"/>
      <c r="H17" s="189"/>
      <c r="I17" s="189" t="e">
        <f>I104+I105+I106</f>
        <v>#N/A</v>
      </c>
      <c r="J17" s="189" t="e">
        <f>S104+S105+S106</f>
        <v>#N/A</v>
      </c>
      <c r="K17" s="189" t="e">
        <f>AM104+AM105+AM106</f>
        <v>#N/A</v>
      </c>
    </row>
    <row r="18" spans="1:39" x14ac:dyDescent="0.25">
      <c r="C18" s="191" t="s">
        <v>168</v>
      </c>
      <c r="E18" s="189"/>
      <c r="F18" s="189"/>
      <c r="G18" s="189"/>
      <c r="H18" s="189"/>
      <c r="I18" s="189" t="e">
        <f>I107+I108</f>
        <v>#N/A</v>
      </c>
      <c r="J18" s="189" t="e">
        <f>S107+S108</f>
        <v>#N/A</v>
      </c>
      <c r="K18" s="189" t="e">
        <f>AM107+AM108</f>
        <v>#N/A</v>
      </c>
    </row>
    <row r="19" spans="1:39" x14ac:dyDescent="0.25">
      <c r="C19" s="192" t="s">
        <v>180</v>
      </c>
      <c r="E19" s="193"/>
      <c r="F19" s="193"/>
      <c r="G19" s="193"/>
      <c r="H19" s="193"/>
      <c r="I19" s="193" t="e">
        <f>SUM(I16:I18)</f>
        <v>#N/A</v>
      </c>
      <c r="J19" s="193" t="e">
        <f>SUM(J16:J18)</f>
        <v>#N/A</v>
      </c>
      <c r="K19" s="193" t="e">
        <f>SUM(K16:K18)</f>
        <v>#N/A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189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7">
        <v>2006</v>
      </c>
      <c r="F25" s="117">
        <v>2015</v>
      </c>
      <c r="G25" s="117">
        <v>2018</v>
      </c>
      <c r="H25" s="117">
        <v>2019</v>
      </c>
      <c r="I25" s="117">
        <v>2020</v>
      </c>
      <c r="J25" s="26">
        <v>2021</v>
      </c>
      <c r="K25" s="4">
        <v>2022</v>
      </c>
      <c r="L25" s="4">
        <v>2023</v>
      </c>
      <c r="M25" s="4">
        <v>2024</v>
      </c>
      <c r="N25" s="117">
        <v>2025</v>
      </c>
      <c r="O25" s="26">
        <v>2026</v>
      </c>
      <c r="P25" s="4">
        <v>2027</v>
      </c>
      <c r="Q25" s="4">
        <v>2028</v>
      </c>
      <c r="R25" s="4">
        <v>2029</v>
      </c>
      <c r="S25" s="117">
        <v>2030</v>
      </c>
      <c r="T25" s="4">
        <v>2031</v>
      </c>
      <c r="U25" s="117">
        <v>2032</v>
      </c>
      <c r="V25" s="4">
        <v>2033</v>
      </c>
      <c r="W25" s="117">
        <v>2034</v>
      </c>
      <c r="X25" s="4">
        <v>2035</v>
      </c>
      <c r="Y25" s="117">
        <v>2036</v>
      </c>
      <c r="Z25" s="4">
        <v>2037</v>
      </c>
      <c r="AA25" s="117">
        <v>2038</v>
      </c>
      <c r="AB25" s="4">
        <v>2039</v>
      </c>
      <c r="AC25" s="118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8">
        <v>2050</v>
      </c>
    </row>
    <row r="26" spans="1:39" x14ac:dyDescent="0.25">
      <c r="A26" s="181" t="str">
        <f>Résultats!B1</f>
        <v>TEND</v>
      </c>
      <c r="B26" s="23" t="s">
        <v>190</v>
      </c>
      <c r="C26" s="74" t="s">
        <v>161</v>
      </c>
      <c r="D26" s="74" t="s">
        <v>64</v>
      </c>
      <c r="E26" s="75" t="e">
        <f>VLOOKUP($D26,Résultats!$B$2:$AZ$251,E$2,FALSE)</f>
        <v>#N/A</v>
      </c>
      <c r="F26" s="75" t="e">
        <f>VLOOKUP($D26,Résultats!$B$2:$AZ$251,F$2,FALSE)</f>
        <v>#N/A</v>
      </c>
      <c r="G26" s="75" t="e">
        <f>VLOOKUP($D26,Résultats!$B$2:$AZ$251,G$2,FALSE)</f>
        <v>#N/A</v>
      </c>
      <c r="H26" s="75" t="e">
        <f>VLOOKUP($D26,Résultats!$B$2:$AZ$251,H$2,FALSE)</f>
        <v>#N/A</v>
      </c>
      <c r="I26" s="75" t="e">
        <f>VLOOKUP($D26,Résultats!$B$2:$AZ$251,I$2,FALSE)</f>
        <v>#N/A</v>
      </c>
      <c r="J26" s="75" t="e">
        <f>VLOOKUP($D26,Résultats!$B$2:$AZ$251,J$2,FALSE)</f>
        <v>#N/A</v>
      </c>
      <c r="K26" s="75" t="e">
        <f>VLOOKUP($D26,Résultats!$B$2:$AZ$251,K$2,FALSE)</f>
        <v>#N/A</v>
      </c>
      <c r="L26" s="75" t="e">
        <f>VLOOKUP($D26,Résultats!$B$2:$AZ$251,L$2,FALSE)</f>
        <v>#N/A</v>
      </c>
      <c r="M26" s="75" t="e">
        <f>VLOOKUP($D26,Résultats!$B$2:$AZ$251,M$2,FALSE)</f>
        <v>#N/A</v>
      </c>
      <c r="N26" s="75" t="e">
        <f>VLOOKUP($D26,Résultats!$B$2:$AZ$251,N$2,FALSE)</f>
        <v>#N/A</v>
      </c>
      <c r="O26" s="75" t="e">
        <f>VLOOKUP($D26,Résultats!$B$2:$AZ$251,O$2,FALSE)</f>
        <v>#N/A</v>
      </c>
      <c r="P26" s="75" t="e">
        <f>VLOOKUP($D26,Résultats!$B$2:$AZ$251,P$2,FALSE)</f>
        <v>#N/A</v>
      </c>
      <c r="Q26" s="75" t="e">
        <f>VLOOKUP($D26,Résultats!$B$2:$AZ$251,Q$2,FALSE)</f>
        <v>#N/A</v>
      </c>
      <c r="R26" s="75" t="e">
        <f>VLOOKUP($D26,Résultats!$B$2:$AZ$251,R$2,FALSE)</f>
        <v>#N/A</v>
      </c>
      <c r="S26" s="75" t="e">
        <f>VLOOKUP($D26,Résultats!$B$2:$AZ$251,S$2,FALSE)</f>
        <v>#N/A</v>
      </c>
      <c r="T26" s="75" t="e">
        <f>VLOOKUP($D26,Résultats!$B$2:$AZ$251,T$2,FALSE)</f>
        <v>#N/A</v>
      </c>
      <c r="U26" s="75" t="e">
        <f>VLOOKUP($D26,Résultats!$B$2:$AZ$251,U$2,FALSE)</f>
        <v>#N/A</v>
      </c>
      <c r="V26" s="75" t="e">
        <f>VLOOKUP($D26,Résultats!$B$2:$AZ$251,V$2,FALSE)</f>
        <v>#N/A</v>
      </c>
      <c r="W26" s="75" t="e">
        <f>VLOOKUP($D26,Résultats!$B$2:$AZ$251,W$2,FALSE)</f>
        <v>#N/A</v>
      </c>
      <c r="X26" s="75" t="e">
        <f>VLOOKUP($D26,Résultats!$B$2:$AZ$251,X$2,FALSE)</f>
        <v>#N/A</v>
      </c>
      <c r="Y26" s="75" t="e">
        <f>VLOOKUP($D26,Résultats!$B$2:$AZ$251,Y$2,FALSE)</f>
        <v>#N/A</v>
      </c>
      <c r="Z26" s="75" t="e">
        <f>VLOOKUP($D26,Résultats!$B$2:$AZ$251,Z$2,FALSE)</f>
        <v>#N/A</v>
      </c>
      <c r="AA26" s="75" t="e">
        <f>VLOOKUP($D26,Résultats!$B$2:$AZ$251,AA$2,FALSE)</f>
        <v>#N/A</v>
      </c>
      <c r="AB26" s="75" t="e">
        <f>VLOOKUP($D26,Résultats!$B$2:$AZ$251,AB$2,FALSE)</f>
        <v>#N/A</v>
      </c>
      <c r="AC26" s="75" t="e">
        <f>VLOOKUP($D26,Résultats!$B$2:$AZ$251,AC$2,FALSE)</f>
        <v>#N/A</v>
      </c>
      <c r="AD26" s="75" t="e">
        <f>VLOOKUP($D26,Résultats!$B$2:$AZ$251,AD$2,FALSE)</f>
        <v>#N/A</v>
      </c>
      <c r="AE26" s="75" t="e">
        <f>VLOOKUP($D26,Résultats!$B$2:$AZ$251,AE$2,FALSE)</f>
        <v>#N/A</v>
      </c>
      <c r="AF26" s="75" t="e">
        <f>VLOOKUP($D26,Résultats!$B$2:$AZ$251,AF$2,FALSE)</f>
        <v>#N/A</v>
      </c>
      <c r="AG26" s="75" t="e">
        <f>VLOOKUP($D26,Résultats!$B$2:$AZ$251,AG$2,FALSE)</f>
        <v>#N/A</v>
      </c>
      <c r="AH26" s="75" t="e">
        <f>VLOOKUP($D26,Résultats!$B$2:$AZ$251,AH$2,FALSE)</f>
        <v>#N/A</v>
      </c>
      <c r="AI26" s="75" t="e">
        <f>VLOOKUP($D26,Résultats!$B$2:$AZ$251,AI$2,FALSE)</f>
        <v>#N/A</v>
      </c>
      <c r="AJ26" s="75" t="e">
        <f>VLOOKUP($D26,Résultats!$B$2:$AZ$251,AJ$2,FALSE)</f>
        <v>#N/A</v>
      </c>
      <c r="AK26" s="75" t="e">
        <f>VLOOKUP($D26,Résultats!$B$2:$AZ$251,AK$2,FALSE)</f>
        <v>#N/A</v>
      </c>
      <c r="AL26" s="75" t="e">
        <f>VLOOKUP($D26,Résultats!$B$2:$AZ$251,AL$2,FALSE)</f>
        <v>#N/A</v>
      </c>
      <c r="AM26" s="75" t="e">
        <f>VLOOKUP($D26,Résultats!$B$2:$AZ$251,AM$2,FALSE)</f>
        <v>#N/A</v>
      </c>
    </row>
    <row r="27" spans="1:39" x14ac:dyDescent="0.25">
      <c r="C27" s="76" t="s">
        <v>118</v>
      </c>
      <c r="D27" s="76" t="s">
        <v>73</v>
      </c>
      <c r="E27" s="77" t="e">
        <f>VLOOKUP($D27,Résultats!$B$2:$AZ$251,E$2,FALSE)</f>
        <v>#N/A</v>
      </c>
      <c r="F27" s="77" t="e">
        <f>VLOOKUP($D27,Résultats!$B$2:$AZ$251,F$2,FALSE)</f>
        <v>#N/A</v>
      </c>
      <c r="G27" s="77" t="e">
        <f>VLOOKUP($D27,Résultats!$B$2:$AZ$251,G$2,FALSE)</f>
        <v>#N/A</v>
      </c>
      <c r="H27" s="77" t="e">
        <f>VLOOKUP($D27,Résultats!$B$2:$AZ$251,H$2,FALSE)</f>
        <v>#N/A</v>
      </c>
      <c r="I27" s="77" t="e">
        <f>VLOOKUP($D27,Résultats!$B$2:$AZ$251,I$2,FALSE)</f>
        <v>#N/A</v>
      </c>
      <c r="J27" s="77" t="e">
        <f>VLOOKUP($D27,Résultats!$B$2:$AZ$251,J$2,FALSE)</f>
        <v>#N/A</v>
      </c>
      <c r="K27" s="77" t="e">
        <f>VLOOKUP($D27,Résultats!$B$2:$AZ$251,K$2,FALSE)</f>
        <v>#N/A</v>
      </c>
      <c r="L27" s="77" t="e">
        <f>VLOOKUP($D27,Résultats!$B$2:$AZ$251,L$2,FALSE)</f>
        <v>#N/A</v>
      </c>
      <c r="M27" s="77" t="e">
        <f>VLOOKUP($D27,Résultats!$B$2:$AZ$251,M$2,FALSE)</f>
        <v>#N/A</v>
      </c>
      <c r="N27" s="77" t="e">
        <f>VLOOKUP($D27,Résultats!$B$2:$AZ$251,N$2,FALSE)</f>
        <v>#N/A</v>
      </c>
      <c r="O27" s="77" t="e">
        <f>VLOOKUP($D27,Résultats!$B$2:$AZ$251,O$2,FALSE)</f>
        <v>#N/A</v>
      </c>
      <c r="P27" s="77" t="e">
        <f>VLOOKUP($D27,Résultats!$B$2:$AZ$251,P$2,FALSE)</f>
        <v>#N/A</v>
      </c>
      <c r="Q27" s="77" t="e">
        <f>VLOOKUP($D27,Résultats!$B$2:$AZ$251,Q$2,FALSE)</f>
        <v>#N/A</v>
      </c>
      <c r="R27" s="77" t="e">
        <f>VLOOKUP($D27,Résultats!$B$2:$AZ$251,R$2,FALSE)</f>
        <v>#N/A</v>
      </c>
      <c r="S27" s="77" t="e">
        <f>VLOOKUP($D27,Résultats!$B$2:$AZ$251,S$2,FALSE)</f>
        <v>#N/A</v>
      </c>
      <c r="T27" s="77" t="e">
        <f>VLOOKUP($D27,Résultats!$B$2:$AZ$251,T$2,FALSE)</f>
        <v>#N/A</v>
      </c>
      <c r="U27" s="77" t="e">
        <f>VLOOKUP($D27,Résultats!$B$2:$AZ$251,U$2,FALSE)</f>
        <v>#N/A</v>
      </c>
      <c r="V27" s="77" t="e">
        <f>VLOOKUP($D27,Résultats!$B$2:$AZ$251,V$2,FALSE)</f>
        <v>#N/A</v>
      </c>
      <c r="W27" s="77" t="e">
        <f>VLOOKUP($D27,Résultats!$B$2:$AZ$251,W$2,FALSE)</f>
        <v>#N/A</v>
      </c>
      <c r="X27" s="77" t="e">
        <f>VLOOKUP($D27,Résultats!$B$2:$AZ$251,X$2,FALSE)</f>
        <v>#N/A</v>
      </c>
      <c r="Y27" s="77" t="e">
        <f>VLOOKUP($D27,Résultats!$B$2:$AZ$251,Y$2,FALSE)</f>
        <v>#N/A</v>
      </c>
      <c r="Z27" s="77" t="e">
        <f>VLOOKUP($D27,Résultats!$B$2:$AZ$251,Z$2,FALSE)</f>
        <v>#N/A</v>
      </c>
      <c r="AA27" s="77" t="e">
        <f>VLOOKUP($D27,Résultats!$B$2:$AZ$251,AA$2,FALSE)</f>
        <v>#N/A</v>
      </c>
      <c r="AB27" s="77" t="e">
        <f>VLOOKUP($D27,Résultats!$B$2:$AZ$251,AB$2,FALSE)</f>
        <v>#N/A</v>
      </c>
      <c r="AC27" s="77" t="e">
        <f>VLOOKUP($D27,Résultats!$B$2:$AZ$251,AC$2,FALSE)</f>
        <v>#N/A</v>
      </c>
      <c r="AD27" s="77" t="e">
        <f>VLOOKUP($D27,Résultats!$B$2:$AZ$251,AD$2,FALSE)</f>
        <v>#N/A</v>
      </c>
      <c r="AE27" s="77" t="e">
        <f>VLOOKUP($D27,Résultats!$B$2:$AZ$251,AE$2,FALSE)</f>
        <v>#N/A</v>
      </c>
      <c r="AF27" s="77" t="e">
        <f>VLOOKUP($D27,Résultats!$B$2:$AZ$251,AF$2,FALSE)</f>
        <v>#N/A</v>
      </c>
      <c r="AG27" s="77" t="e">
        <f>VLOOKUP($D27,Résultats!$B$2:$AZ$251,AG$2,FALSE)</f>
        <v>#N/A</v>
      </c>
      <c r="AH27" s="77" t="e">
        <f>VLOOKUP($D27,Résultats!$B$2:$AZ$251,AH$2,FALSE)</f>
        <v>#N/A</v>
      </c>
      <c r="AI27" s="77" t="e">
        <f>VLOOKUP($D27,Résultats!$B$2:$AZ$251,AI$2,FALSE)</f>
        <v>#N/A</v>
      </c>
      <c r="AJ27" s="77" t="e">
        <f>VLOOKUP($D27,Résultats!$B$2:$AZ$251,AJ$2,FALSE)</f>
        <v>#N/A</v>
      </c>
      <c r="AK27" s="77" t="e">
        <f>VLOOKUP($D27,Résultats!$B$2:$AZ$251,AK$2,FALSE)</f>
        <v>#N/A</v>
      </c>
      <c r="AL27" s="77" t="e">
        <f>VLOOKUP($D27,Résultats!$B$2:$AZ$251,AL$2,FALSE)</f>
        <v>#N/A</v>
      </c>
      <c r="AM27" s="77" t="e">
        <f>VLOOKUP($D27,Résultats!$B$2:$AZ$251,AM$2,FALSE)</f>
        <v>#N/A</v>
      </c>
    </row>
    <row r="28" spans="1:39" x14ac:dyDescent="0.25">
      <c r="C28" s="56" t="s">
        <v>27</v>
      </c>
      <c r="D28" s="78" t="s">
        <v>74</v>
      </c>
      <c r="E28" s="31" t="e">
        <f>VLOOKUP($D28,Résultats!$B$2:$AZ$251,E$2,FALSE)</f>
        <v>#N/A</v>
      </c>
      <c r="F28" s="31" t="e">
        <f>VLOOKUP($D28,Résultats!$B$2:$AZ$251,F$2,FALSE)</f>
        <v>#N/A</v>
      </c>
      <c r="G28" s="31" t="e">
        <f>VLOOKUP($D28,Résultats!$B$2:$AZ$251,G$2,FALSE)</f>
        <v>#N/A</v>
      </c>
      <c r="H28" s="31" t="e">
        <f>VLOOKUP($D28,Résultats!$B$2:$AZ$251,H$2,FALSE)</f>
        <v>#N/A</v>
      </c>
      <c r="I28" s="31" t="e">
        <f>VLOOKUP($D28,Résultats!$B$2:$AZ$251,I$2,FALSE)</f>
        <v>#N/A</v>
      </c>
      <c r="J28" s="31" t="e">
        <f>VLOOKUP($D28,Résultats!$B$2:$AZ$251,J$2,FALSE)</f>
        <v>#N/A</v>
      </c>
      <c r="K28" s="31" t="e">
        <f>VLOOKUP($D28,Résultats!$B$2:$AZ$251,K$2,FALSE)</f>
        <v>#N/A</v>
      </c>
      <c r="L28" s="31" t="e">
        <f>VLOOKUP($D28,Résultats!$B$2:$AZ$251,L$2,FALSE)</f>
        <v>#N/A</v>
      </c>
      <c r="M28" s="31" t="e">
        <f>VLOOKUP($D28,Résultats!$B$2:$AZ$251,M$2,FALSE)</f>
        <v>#N/A</v>
      </c>
      <c r="N28" s="31" t="e">
        <f>VLOOKUP($D28,Résultats!$B$2:$AZ$251,N$2,FALSE)</f>
        <v>#N/A</v>
      </c>
      <c r="O28" s="31" t="e">
        <f>VLOOKUP($D28,Résultats!$B$2:$AZ$251,O$2,FALSE)</f>
        <v>#N/A</v>
      </c>
      <c r="P28" s="31" t="e">
        <f>VLOOKUP($D28,Résultats!$B$2:$AZ$251,P$2,FALSE)</f>
        <v>#N/A</v>
      </c>
      <c r="Q28" s="31" t="e">
        <f>VLOOKUP($D28,Résultats!$B$2:$AZ$251,Q$2,FALSE)</f>
        <v>#N/A</v>
      </c>
      <c r="R28" s="31" t="e">
        <f>VLOOKUP($D28,Résultats!$B$2:$AZ$251,R$2,FALSE)</f>
        <v>#N/A</v>
      </c>
      <c r="S28" s="31" t="e">
        <f>VLOOKUP($D28,Résultats!$B$2:$AZ$251,S$2,FALSE)</f>
        <v>#N/A</v>
      </c>
      <c r="T28" s="31" t="e">
        <f>VLOOKUP($D28,Résultats!$B$2:$AZ$251,T$2,FALSE)</f>
        <v>#N/A</v>
      </c>
      <c r="U28" s="31" t="e">
        <f>VLOOKUP($D28,Résultats!$B$2:$AZ$251,U$2,FALSE)</f>
        <v>#N/A</v>
      </c>
      <c r="V28" s="31" t="e">
        <f>VLOOKUP($D28,Résultats!$B$2:$AZ$251,V$2,FALSE)</f>
        <v>#N/A</v>
      </c>
      <c r="W28" s="31" t="e">
        <f>VLOOKUP($D28,Résultats!$B$2:$AZ$251,W$2,FALSE)</f>
        <v>#N/A</v>
      </c>
      <c r="X28" s="31" t="e">
        <f>VLOOKUP($D28,Résultats!$B$2:$AZ$251,X$2,FALSE)</f>
        <v>#N/A</v>
      </c>
      <c r="Y28" s="31" t="e">
        <f>VLOOKUP($D28,Résultats!$B$2:$AZ$251,Y$2,FALSE)</f>
        <v>#N/A</v>
      </c>
      <c r="Z28" s="31" t="e">
        <f>VLOOKUP($D28,Résultats!$B$2:$AZ$251,Z$2,FALSE)</f>
        <v>#N/A</v>
      </c>
      <c r="AA28" s="31" t="e">
        <f>VLOOKUP($D28,Résultats!$B$2:$AZ$251,AA$2,FALSE)</f>
        <v>#N/A</v>
      </c>
      <c r="AB28" s="31" t="e">
        <f>VLOOKUP($D28,Résultats!$B$2:$AZ$251,AB$2,FALSE)</f>
        <v>#N/A</v>
      </c>
      <c r="AC28" s="31" t="e">
        <f>VLOOKUP($D28,Résultats!$B$2:$AZ$251,AC$2,FALSE)</f>
        <v>#N/A</v>
      </c>
      <c r="AD28" s="31" t="e">
        <f>VLOOKUP($D28,Résultats!$B$2:$AZ$251,AD$2,FALSE)</f>
        <v>#N/A</v>
      </c>
      <c r="AE28" s="31" t="e">
        <f>VLOOKUP($D28,Résultats!$B$2:$AZ$251,AE$2,FALSE)</f>
        <v>#N/A</v>
      </c>
      <c r="AF28" s="31" t="e">
        <f>VLOOKUP($D28,Résultats!$B$2:$AZ$251,AF$2,FALSE)</f>
        <v>#N/A</v>
      </c>
      <c r="AG28" s="31" t="e">
        <f>VLOOKUP($D28,Résultats!$B$2:$AZ$251,AG$2,FALSE)</f>
        <v>#N/A</v>
      </c>
      <c r="AH28" s="31" t="e">
        <f>VLOOKUP($D28,Résultats!$B$2:$AZ$251,AH$2,FALSE)</f>
        <v>#N/A</v>
      </c>
      <c r="AI28" s="31" t="e">
        <f>VLOOKUP($D28,Résultats!$B$2:$AZ$251,AI$2,FALSE)</f>
        <v>#N/A</v>
      </c>
      <c r="AJ28" s="31" t="e">
        <f>VLOOKUP($D28,Résultats!$B$2:$AZ$251,AJ$2,FALSE)</f>
        <v>#N/A</v>
      </c>
      <c r="AK28" s="31" t="e">
        <f>VLOOKUP($D28,Résultats!$B$2:$AZ$251,AK$2,FALSE)</f>
        <v>#N/A</v>
      </c>
      <c r="AL28" s="31" t="e">
        <f>VLOOKUP($D28,Résultats!$B$2:$AZ$251,AL$2,FALSE)</f>
        <v>#N/A</v>
      </c>
      <c r="AM28" s="31" t="e">
        <f>VLOOKUP($D28,Résultats!$B$2:$AZ$251,AM$2,FALSE)</f>
        <v>#N/A</v>
      </c>
    </row>
    <row r="29" spans="1:39" x14ac:dyDescent="0.25">
      <c r="C29" s="56" t="s">
        <v>28</v>
      </c>
      <c r="D29" s="78" t="s">
        <v>75</v>
      </c>
      <c r="E29" s="31" t="e">
        <f>VLOOKUP($D29,Résultats!$B$2:$AZ$251,E$2,FALSE)</f>
        <v>#N/A</v>
      </c>
      <c r="F29" s="31" t="e">
        <f>VLOOKUP($D29,Résultats!$B$2:$AZ$251,F$2,FALSE)</f>
        <v>#N/A</v>
      </c>
      <c r="G29" s="31" t="e">
        <f>VLOOKUP($D29,Résultats!$B$2:$AZ$251,G$2,FALSE)</f>
        <v>#N/A</v>
      </c>
      <c r="H29" s="31" t="e">
        <f>VLOOKUP($D29,Résultats!$B$2:$AZ$251,H$2,FALSE)</f>
        <v>#N/A</v>
      </c>
      <c r="I29" s="31" t="e">
        <f>VLOOKUP($D29,Résultats!$B$2:$AZ$251,I$2,FALSE)</f>
        <v>#N/A</v>
      </c>
      <c r="J29" s="31" t="e">
        <f>VLOOKUP($D29,Résultats!$B$2:$AZ$251,J$2,FALSE)</f>
        <v>#N/A</v>
      </c>
      <c r="K29" s="31" t="e">
        <f>VLOOKUP($D29,Résultats!$B$2:$AZ$251,K$2,FALSE)</f>
        <v>#N/A</v>
      </c>
      <c r="L29" s="31" t="e">
        <f>VLOOKUP($D29,Résultats!$B$2:$AZ$251,L$2,FALSE)</f>
        <v>#N/A</v>
      </c>
      <c r="M29" s="31" t="e">
        <f>VLOOKUP($D29,Résultats!$B$2:$AZ$251,M$2,FALSE)</f>
        <v>#N/A</v>
      </c>
      <c r="N29" s="31" t="e">
        <f>VLOOKUP($D29,Résultats!$B$2:$AZ$251,N$2,FALSE)</f>
        <v>#N/A</v>
      </c>
      <c r="O29" s="31" t="e">
        <f>VLOOKUP($D29,Résultats!$B$2:$AZ$251,O$2,FALSE)</f>
        <v>#N/A</v>
      </c>
      <c r="P29" s="31" t="e">
        <f>VLOOKUP($D29,Résultats!$B$2:$AZ$251,P$2,FALSE)</f>
        <v>#N/A</v>
      </c>
      <c r="Q29" s="31" t="e">
        <f>VLOOKUP($D29,Résultats!$B$2:$AZ$251,Q$2,FALSE)</f>
        <v>#N/A</v>
      </c>
      <c r="R29" s="31" t="e">
        <f>VLOOKUP($D29,Résultats!$B$2:$AZ$251,R$2,FALSE)</f>
        <v>#N/A</v>
      </c>
      <c r="S29" s="31" t="e">
        <f>VLOOKUP($D29,Résultats!$B$2:$AZ$251,S$2,FALSE)</f>
        <v>#N/A</v>
      </c>
      <c r="T29" s="31" t="e">
        <f>VLOOKUP($D29,Résultats!$B$2:$AZ$251,T$2,FALSE)</f>
        <v>#N/A</v>
      </c>
      <c r="U29" s="31" t="e">
        <f>VLOOKUP($D29,Résultats!$B$2:$AZ$251,U$2,FALSE)</f>
        <v>#N/A</v>
      </c>
      <c r="V29" s="31" t="e">
        <f>VLOOKUP($D29,Résultats!$B$2:$AZ$251,V$2,FALSE)</f>
        <v>#N/A</v>
      </c>
      <c r="W29" s="31" t="e">
        <f>VLOOKUP($D29,Résultats!$B$2:$AZ$251,W$2,FALSE)</f>
        <v>#N/A</v>
      </c>
      <c r="X29" s="31" t="e">
        <f>VLOOKUP($D29,Résultats!$B$2:$AZ$251,X$2,FALSE)</f>
        <v>#N/A</v>
      </c>
      <c r="Y29" s="31" t="e">
        <f>VLOOKUP($D29,Résultats!$B$2:$AZ$251,Y$2,FALSE)</f>
        <v>#N/A</v>
      </c>
      <c r="Z29" s="31" t="e">
        <f>VLOOKUP($D29,Résultats!$B$2:$AZ$251,Z$2,FALSE)</f>
        <v>#N/A</v>
      </c>
      <c r="AA29" s="31" t="e">
        <f>VLOOKUP($D29,Résultats!$B$2:$AZ$251,AA$2,FALSE)</f>
        <v>#N/A</v>
      </c>
      <c r="AB29" s="31" t="e">
        <f>VLOOKUP($D29,Résultats!$B$2:$AZ$251,AB$2,FALSE)</f>
        <v>#N/A</v>
      </c>
      <c r="AC29" s="31" t="e">
        <f>VLOOKUP($D29,Résultats!$B$2:$AZ$251,AC$2,FALSE)</f>
        <v>#N/A</v>
      </c>
      <c r="AD29" s="31" t="e">
        <f>VLOOKUP($D29,Résultats!$B$2:$AZ$251,AD$2,FALSE)</f>
        <v>#N/A</v>
      </c>
      <c r="AE29" s="31" t="e">
        <f>VLOOKUP($D29,Résultats!$B$2:$AZ$251,AE$2,FALSE)</f>
        <v>#N/A</v>
      </c>
      <c r="AF29" s="31" t="e">
        <f>VLOOKUP($D29,Résultats!$B$2:$AZ$251,AF$2,FALSE)</f>
        <v>#N/A</v>
      </c>
      <c r="AG29" s="31" t="e">
        <f>VLOOKUP($D29,Résultats!$B$2:$AZ$251,AG$2,FALSE)</f>
        <v>#N/A</v>
      </c>
      <c r="AH29" s="31" t="e">
        <f>VLOOKUP($D29,Résultats!$B$2:$AZ$251,AH$2,FALSE)</f>
        <v>#N/A</v>
      </c>
      <c r="AI29" s="31" t="e">
        <f>VLOOKUP($D29,Résultats!$B$2:$AZ$251,AI$2,FALSE)</f>
        <v>#N/A</v>
      </c>
      <c r="AJ29" s="31" t="e">
        <f>VLOOKUP($D29,Résultats!$B$2:$AZ$251,AJ$2,FALSE)</f>
        <v>#N/A</v>
      </c>
      <c r="AK29" s="31" t="e">
        <f>VLOOKUP($D29,Résultats!$B$2:$AZ$251,AK$2,FALSE)</f>
        <v>#N/A</v>
      </c>
      <c r="AL29" s="31" t="e">
        <f>VLOOKUP($D29,Résultats!$B$2:$AZ$251,AL$2,FALSE)</f>
        <v>#N/A</v>
      </c>
      <c r="AM29" s="31" t="e">
        <f>VLOOKUP($D29,Résultats!$B$2:$AZ$251,AM$2,FALSE)</f>
        <v>#N/A</v>
      </c>
    </row>
    <row r="30" spans="1:39" x14ac:dyDescent="0.25">
      <c r="C30" s="56" t="s">
        <v>29</v>
      </c>
      <c r="D30" s="78" t="s">
        <v>76</v>
      </c>
      <c r="E30" s="31" t="e">
        <f>VLOOKUP($D30,Résultats!$B$2:$AZ$251,E$2,FALSE)</f>
        <v>#N/A</v>
      </c>
      <c r="F30" s="31" t="e">
        <f>VLOOKUP($D30,Résultats!$B$2:$AZ$251,F$2,FALSE)</f>
        <v>#N/A</v>
      </c>
      <c r="G30" s="31" t="e">
        <f>VLOOKUP($D30,Résultats!$B$2:$AZ$251,G$2,FALSE)</f>
        <v>#N/A</v>
      </c>
      <c r="H30" s="31" t="e">
        <f>VLOOKUP($D30,Résultats!$B$2:$AZ$251,H$2,FALSE)</f>
        <v>#N/A</v>
      </c>
      <c r="I30" s="31" t="e">
        <f>VLOOKUP($D30,Résultats!$B$2:$AZ$251,I$2,FALSE)</f>
        <v>#N/A</v>
      </c>
      <c r="J30" s="31" t="e">
        <f>VLOOKUP($D30,Résultats!$B$2:$AZ$251,J$2,FALSE)</f>
        <v>#N/A</v>
      </c>
      <c r="K30" s="31" t="e">
        <f>VLOOKUP($D30,Résultats!$B$2:$AZ$251,K$2,FALSE)</f>
        <v>#N/A</v>
      </c>
      <c r="L30" s="31" t="e">
        <f>VLOOKUP($D30,Résultats!$B$2:$AZ$251,L$2,FALSE)</f>
        <v>#N/A</v>
      </c>
      <c r="M30" s="31" t="e">
        <f>VLOOKUP($D30,Résultats!$B$2:$AZ$251,M$2,FALSE)</f>
        <v>#N/A</v>
      </c>
      <c r="N30" s="31" t="e">
        <f>VLOOKUP($D30,Résultats!$B$2:$AZ$251,N$2,FALSE)</f>
        <v>#N/A</v>
      </c>
      <c r="O30" s="31" t="e">
        <f>VLOOKUP($D30,Résultats!$B$2:$AZ$251,O$2,FALSE)</f>
        <v>#N/A</v>
      </c>
      <c r="P30" s="31" t="e">
        <f>VLOOKUP($D30,Résultats!$B$2:$AZ$251,P$2,FALSE)</f>
        <v>#N/A</v>
      </c>
      <c r="Q30" s="31" t="e">
        <f>VLOOKUP($D30,Résultats!$B$2:$AZ$251,Q$2,FALSE)</f>
        <v>#N/A</v>
      </c>
      <c r="R30" s="31" t="e">
        <f>VLOOKUP($D30,Résultats!$B$2:$AZ$251,R$2,FALSE)</f>
        <v>#N/A</v>
      </c>
      <c r="S30" s="31" t="e">
        <f>VLOOKUP($D30,Résultats!$B$2:$AZ$251,S$2,FALSE)</f>
        <v>#N/A</v>
      </c>
      <c r="T30" s="31" t="e">
        <f>VLOOKUP($D30,Résultats!$B$2:$AZ$251,T$2,FALSE)</f>
        <v>#N/A</v>
      </c>
      <c r="U30" s="31" t="e">
        <f>VLOOKUP($D30,Résultats!$B$2:$AZ$251,U$2,FALSE)</f>
        <v>#N/A</v>
      </c>
      <c r="V30" s="31" t="e">
        <f>VLOOKUP($D30,Résultats!$B$2:$AZ$251,V$2,FALSE)</f>
        <v>#N/A</v>
      </c>
      <c r="W30" s="31" t="e">
        <f>VLOOKUP($D30,Résultats!$B$2:$AZ$251,W$2,FALSE)</f>
        <v>#N/A</v>
      </c>
      <c r="X30" s="31" t="e">
        <f>VLOOKUP($D30,Résultats!$B$2:$AZ$251,X$2,FALSE)</f>
        <v>#N/A</v>
      </c>
      <c r="Y30" s="31" t="e">
        <f>VLOOKUP($D30,Résultats!$B$2:$AZ$251,Y$2,FALSE)</f>
        <v>#N/A</v>
      </c>
      <c r="Z30" s="31" t="e">
        <f>VLOOKUP($D30,Résultats!$B$2:$AZ$251,Z$2,FALSE)</f>
        <v>#N/A</v>
      </c>
      <c r="AA30" s="31" t="e">
        <f>VLOOKUP($D30,Résultats!$B$2:$AZ$251,AA$2,FALSE)</f>
        <v>#N/A</v>
      </c>
      <c r="AB30" s="31" t="e">
        <f>VLOOKUP($D30,Résultats!$B$2:$AZ$251,AB$2,FALSE)</f>
        <v>#N/A</v>
      </c>
      <c r="AC30" s="31" t="e">
        <f>VLOOKUP($D30,Résultats!$B$2:$AZ$251,AC$2,FALSE)</f>
        <v>#N/A</v>
      </c>
      <c r="AD30" s="31" t="e">
        <f>VLOOKUP($D30,Résultats!$B$2:$AZ$251,AD$2,FALSE)</f>
        <v>#N/A</v>
      </c>
      <c r="AE30" s="31" t="e">
        <f>VLOOKUP($D30,Résultats!$B$2:$AZ$251,AE$2,FALSE)</f>
        <v>#N/A</v>
      </c>
      <c r="AF30" s="31" t="e">
        <f>VLOOKUP($D30,Résultats!$B$2:$AZ$251,AF$2,FALSE)</f>
        <v>#N/A</v>
      </c>
      <c r="AG30" s="31" t="e">
        <f>VLOOKUP($D30,Résultats!$B$2:$AZ$251,AG$2,FALSE)</f>
        <v>#N/A</v>
      </c>
      <c r="AH30" s="31" t="e">
        <f>VLOOKUP($D30,Résultats!$B$2:$AZ$251,AH$2,FALSE)</f>
        <v>#N/A</v>
      </c>
      <c r="AI30" s="31" t="e">
        <f>VLOOKUP($D30,Résultats!$B$2:$AZ$251,AI$2,FALSE)</f>
        <v>#N/A</v>
      </c>
      <c r="AJ30" s="31" t="e">
        <f>VLOOKUP($D30,Résultats!$B$2:$AZ$251,AJ$2,FALSE)</f>
        <v>#N/A</v>
      </c>
      <c r="AK30" s="31" t="e">
        <f>VLOOKUP($D30,Résultats!$B$2:$AZ$251,AK$2,FALSE)</f>
        <v>#N/A</v>
      </c>
      <c r="AL30" s="31" t="e">
        <f>VLOOKUP($D30,Résultats!$B$2:$AZ$251,AL$2,FALSE)</f>
        <v>#N/A</v>
      </c>
      <c r="AM30" s="31" t="e">
        <f>VLOOKUP($D30,Résultats!$B$2:$AZ$251,AM$2,FALSE)</f>
        <v>#N/A</v>
      </c>
    </row>
    <row r="31" spans="1:39" x14ac:dyDescent="0.25">
      <c r="C31" s="56" t="s">
        <v>30</v>
      </c>
      <c r="D31" s="78" t="s">
        <v>77</v>
      </c>
      <c r="E31" s="31" t="e">
        <f>VLOOKUP($D31,Résultats!$B$2:$AZ$251,E$2,FALSE)</f>
        <v>#N/A</v>
      </c>
      <c r="F31" s="31" t="e">
        <f>VLOOKUP($D31,Résultats!$B$2:$AZ$251,F$2,FALSE)</f>
        <v>#N/A</v>
      </c>
      <c r="G31" s="31" t="e">
        <f>VLOOKUP($D31,Résultats!$B$2:$AZ$251,G$2,FALSE)</f>
        <v>#N/A</v>
      </c>
      <c r="H31" s="31" t="e">
        <f>VLOOKUP($D31,Résultats!$B$2:$AZ$251,H$2,FALSE)</f>
        <v>#N/A</v>
      </c>
      <c r="I31" s="31" t="e">
        <f>VLOOKUP($D31,Résultats!$B$2:$AZ$251,I$2,FALSE)</f>
        <v>#N/A</v>
      </c>
      <c r="J31" s="31" t="e">
        <f>VLOOKUP($D31,Résultats!$B$2:$AZ$251,J$2,FALSE)</f>
        <v>#N/A</v>
      </c>
      <c r="K31" s="31" t="e">
        <f>VLOOKUP($D31,Résultats!$B$2:$AZ$251,K$2,FALSE)</f>
        <v>#N/A</v>
      </c>
      <c r="L31" s="31" t="e">
        <f>VLOOKUP($D31,Résultats!$B$2:$AZ$251,L$2,FALSE)</f>
        <v>#N/A</v>
      </c>
      <c r="M31" s="31" t="e">
        <f>VLOOKUP($D31,Résultats!$B$2:$AZ$251,M$2,FALSE)</f>
        <v>#N/A</v>
      </c>
      <c r="N31" s="31" t="e">
        <f>VLOOKUP($D31,Résultats!$B$2:$AZ$251,N$2,FALSE)</f>
        <v>#N/A</v>
      </c>
      <c r="O31" s="31" t="e">
        <f>VLOOKUP($D31,Résultats!$B$2:$AZ$251,O$2,FALSE)</f>
        <v>#N/A</v>
      </c>
      <c r="P31" s="31" t="e">
        <f>VLOOKUP($D31,Résultats!$B$2:$AZ$251,P$2,FALSE)</f>
        <v>#N/A</v>
      </c>
      <c r="Q31" s="31" t="e">
        <f>VLOOKUP($D31,Résultats!$B$2:$AZ$251,Q$2,FALSE)</f>
        <v>#N/A</v>
      </c>
      <c r="R31" s="31" t="e">
        <f>VLOOKUP($D31,Résultats!$B$2:$AZ$251,R$2,FALSE)</f>
        <v>#N/A</v>
      </c>
      <c r="S31" s="31" t="e">
        <f>VLOOKUP($D31,Résultats!$B$2:$AZ$251,S$2,FALSE)</f>
        <v>#N/A</v>
      </c>
      <c r="T31" s="31" t="e">
        <f>VLOOKUP($D31,Résultats!$B$2:$AZ$251,T$2,FALSE)</f>
        <v>#N/A</v>
      </c>
      <c r="U31" s="31" t="e">
        <f>VLOOKUP($D31,Résultats!$B$2:$AZ$251,U$2,FALSE)</f>
        <v>#N/A</v>
      </c>
      <c r="V31" s="31" t="e">
        <f>VLOOKUP($D31,Résultats!$B$2:$AZ$251,V$2,FALSE)</f>
        <v>#N/A</v>
      </c>
      <c r="W31" s="31" t="e">
        <f>VLOOKUP($D31,Résultats!$B$2:$AZ$251,W$2,FALSE)</f>
        <v>#N/A</v>
      </c>
      <c r="X31" s="31" t="e">
        <f>VLOOKUP($D31,Résultats!$B$2:$AZ$251,X$2,FALSE)</f>
        <v>#N/A</v>
      </c>
      <c r="Y31" s="31" t="e">
        <f>VLOOKUP($D31,Résultats!$B$2:$AZ$251,Y$2,FALSE)</f>
        <v>#N/A</v>
      </c>
      <c r="Z31" s="31" t="e">
        <f>VLOOKUP($D31,Résultats!$B$2:$AZ$251,Z$2,FALSE)</f>
        <v>#N/A</v>
      </c>
      <c r="AA31" s="31" t="e">
        <f>VLOOKUP($D31,Résultats!$B$2:$AZ$251,AA$2,FALSE)</f>
        <v>#N/A</v>
      </c>
      <c r="AB31" s="31" t="e">
        <f>VLOOKUP($D31,Résultats!$B$2:$AZ$251,AB$2,FALSE)</f>
        <v>#N/A</v>
      </c>
      <c r="AC31" s="31" t="e">
        <f>VLOOKUP($D31,Résultats!$B$2:$AZ$251,AC$2,FALSE)</f>
        <v>#N/A</v>
      </c>
      <c r="AD31" s="31" t="e">
        <f>VLOOKUP($D31,Résultats!$B$2:$AZ$251,AD$2,FALSE)</f>
        <v>#N/A</v>
      </c>
      <c r="AE31" s="31" t="e">
        <f>VLOOKUP($D31,Résultats!$B$2:$AZ$251,AE$2,FALSE)</f>
        <v>#N/A</v>
      </c>
      <c r="AF31" s="31" t="e">
        <f>VLOOKUP($D31,Résultats!$B$2:$AZ$251,AF$2,FALSE)</f>
        <v>#N/A</v>
      </c>
      <c r="AG31" s="31" t="e">
        <f>VLOOKUP($D31,Résultats!$B$2:$AZ$251,AG$2,FALSE)</f>
        <v>#N/A</v>
      </c>
      <c r="AH31" s="31" t="e">
        <f>VLOOKUP($D31,Résultats!$B$2:$AZ$251,AH$2,FALSE)</f>
        <v>#N/A</v>
      </c>
      <c r="AI31" s="31" t="e">
        <f>VLOOKUP($D31,Résultats!$B$2:$AZ$251,AI$2,FALSE)</f>
        <v>#N/A</v>
      </c>
      <c r="AJ31" s="31" t="e">
        <f>VLOOKUP($D31,Résultats!$B$2:$AZ$251,AJ$2,FALSE)</f>
        <v>#N/A</v>
      </c>
      <c r="AK31" s="31" t="e">
        <f>VLOOKUP($D31,Résultats!$B$2:$AZ$251,AK$2,FALSE)</f>
        <v>#N/A</v>
      </c>
      <c r="AL31" s="31" t="e">
        <f>VLOOKUP($D31,Résultats!$B$2:$AZ$251,AL$2,FALSE)</f>
        <v>#N/A</v>
      </c>
      <c r="AM31" s="31" t="e">
        <f>VLOOKUP($D31,Résultats!$B$2:$AZ$251,AM$2,FALSE)</f>
        <v>#N/A</v>
      </c>
    </row>
    <row r="32" spans="1:39" x14ac:dyDescent="0.25">
      <c r="C32" s="56" t="s">
        <v>31</v>
      </c>
      <c r="D32" s="78" t="s">
        <v>78</v>
      </c>
      <c r="E32" s="31" t="e">
        <f>VLOOKUP($D32,Résultats!$B$2:$AZ$251,E$2,FALSE)</f>
        <v>#N/A</v>
      </c>
      <c r="F32" s="31" t="e">
        <f>VLOOKUP($D32,Résultats!$B$2:$AZ$251,F$2,FALSE)</f>
        <v>#N/A</v>
      </c>
      <c r="G32" s="31" t="e">
        <f>VLOOKUP($D32,Résultats!$B$2:$AZ$251,G$2,FALSE)</f>
        <v>#N/A</v>
      </c>
      <c r="H32" s="31" t="e">
        <f>VLOOKUP($D32,Résultats!$B$2:$AZ$251,H$2,FALSE)</f>
        <v>#N/A</v>
      </c>
      <c r="I32" s="31" t="e">
        <f>VLOOKUP($D32,Résultats!$B$2:$AZ$251,I$2,FALSE)</f>
        <v>#N/A</v>
      </c>
      <c r="J32" s="31" t="e">
        <f>VLOOKUP($D32,Résultats!$B$2:$AZ$251,J$2,FALSE)</f>
        <v>#N/A</v>
      </c>
      <c r="K32" s="31" t="e">
        <f>VLOOKUP($D32,Résultats!$B$2:$AZ$251,K$2,FALSE)</f>
        <v>#N/A</v>
      </c>
      <c r="L32" s="31" t="e">
        <f>VLOOKUP($D32,Résultats!$B$2:$AZ$251,L$2,FALSE)</f>
        <v>#N/A</v>
      </c>
      <c r="M32" s="31" t="e">
        <f>VLOOKUP($D32,Résultats!$B$2:$AZ$251,M$2,FALSE)</f>
        <v>#N/A</v>
      </c>
      <c r="N32" s="31" t="e">
        <f>VLOOKUP($D32,Résultats!$B$2:$AZ$251,N$2,FALSE)</f>
        <v>#N/A</v>
      </c>
      <c r="O32" s="31" t="e">
        <f>VLOOKUP($D32,Résultats!$B$2:$AZ$251,O$2,FALSE)</f>
        <v>#N/A</v>
      </c>
      <c r="P32" s="31" t="e">
        <f>VLOOKUP($D32,Résultats!$B$2:$AZ$251,P$2,FALSE)</f>
        <v>#N/A</v>
      </c>
      <c r="Q32" s="31" t="e">
        <f>VLOOKUP($D32,Résultats!$B$2:$AZ$251,Q$2,FALSE)</f>
        <v>#N/A</v>
      </c>
      <c r="R32" s="31" t="e">
        <f>VLOOKUP($D32,Résultats!$B$2:$AZ$251,R$2,FALSE)</f>
        <v>#N/A</v>
      </c>
      <c r="S32" s="31" t="e">
        <f>VLOOKUP($D32,Résultats!$B$2:$AZ$251,S$2,FALSE)</f>
        <v>#N/A</v>
      </c>
      <c r="T32" s="31" t="e">
        <f>VLOOKUP($D32,Résultats!$B$2:$AZ$251,T$2,FALSE)</f>
        <v>#N/A</v>
      </c>
      <c r="U32" s="31" t="e">
        <f>VLOOKUP($D32,Résultats!$B$2:$AZ$251,U$2,FALSE)</f>
        <v>#N/A</v>
      </c>
      <c r="V32" s="31" t="e">
        <f>VLOOKUP($D32,Résultats!$B$2:$AZ$251,V$2,FALSE)</f>
        <v>#N/A</v>
      </c>
      <c r="W32" s="31" t="e">
        <f>VLOOKUP($D32,Résultats!$B$2:$AZ$251,W$2,FALSE)</f>
        <v>#N/A</v>
      </c>
      <c r="X32" s="31" t="e">
        <f>VLOOKUP($D32,Résultats!$B$2:$AZ$251,X$2,FALSE)</f>
        <v>#N/A</v>
      </c>
      <c r="Y32" s="31" t="e">
        <f>VLOOKUP($D32,Résultats!$B$2:$AZ$251,Y$2,FALSE)</f>
        <v>#N/A</v>
      </c>
      <c r="Z32" s="31" t="e">
        <f>VLOOKUP($D32,Résultats!$B$2:$AZ$251,Z$2,FALSE)</f>
        <v>#N/A</v>
      </c>
      <c r="AA32" s="31" t="e">
        <f>VLOOKUP($D32,Résultats!$B$2:$AZ$251,AA$2,FALSE)</f>
        <v>#N/A</v>
      </c>
      <c r="AB32" s="31" t="e">
        <f>VLOOKUP($D32,Résultats!$B$2:$AZ$251,AB$2,FALSE)</f>
        <v>#N/A</v>
      </c>
      <c r="AC32" s="31" t="e">
        <f>VLOOKUP($D32,Résultats!$B$2:$AZ$251,AC$2,FALSE)</f>
        <v>#N/A</v>
      </c>
      <c r="AD32" s="31" t="e">
        <f>VLOOKUP($D32,Résultats!$B$2:$AZ$251,AD$2,FALSE)</f>
        <v>#N/A</v>
      </c>
      <c r="AE32" s="31" t="e">
        <f>VLOOKUP($D32,Résultats!$B$2:$AZ$251,AE$2,FALSE)</f>
        <v>#N/A</v>
      </c>
      <c r="AF32" s="31" t="e">
        <f>VLOOKUP($D32,Résultats!$B$2:$AZ$251,AF$2,FALSE)</f>
        <v>#N/A</v>
      </c>
      <c r="AG32" s="31" t="e">
        <f>VLOOKUP($D32,Résultats!$B$2:$AZ$251,AG$2,FALSE)</f>
        <v>#N/A</v>
      </c>
      <c r="AH32" s="31" t="e">
        <f>VLOOKUP($D32,Résultats!$B$2:$AZ$251,AH$2,FALSE)</f>
        <v>#N/A</v>
      </c>
      <c r="AI32" s="31" t="e">
        <f>VLOOKUP($D32,Résultats!$B$2:$AZ$251,AI$2,FALSE)</f>
        <v>#N/A</v>
      </c>
      <c r="AJ32" s="31" t="e">
        <f>VLOOKUP($D32,Résultats!$B$2:$AZ$251,AJ$2,FALSE)</f>
        <v>#N/A</v>
      </c>
      <c r="AK32" s="31" t="e">
        <f>VLOOKUP($D32,Résultats!$B$2:$AZ$251,AK$2,FALSE)</f>
        <v>#N/A</v>
      </c>
      <c r="AL32" s="31" t="e">
        <f>VLOOKUP($D32,Résultats!$B$2:$AZ$251,AL$2,FALSE)</f>
        <v>#N/A</v>
      </c>
      <c r="AM32" s="31" t="e">
        <f>VLOOKUP($D32,Résultats!$B$2:$AZ$251,AM$2,FALSE)</f>
        <v>#N/A</v>
      </c>
    </row>
    <row r="33" spans="2:39" x14ac:dyDescent="0.25">
      <c r="C33" s="56" t="s">
        <v>32</v>
      </c>
      <c r="D33" s="78" t="s">
        <v>79</v>
      </c>
      <c r="E33" s="31" t="e">
        <f>VLOOKUP($D33,Résultats!$B$2:$AZ$251,E$2,FALSE)</f>
        <v>#N/A</v>
      </c>
      <c r="F33" s="31" t="e">
        <f>VLOOKUP($D33,Résultats!$B$2:$AZ$251,F$2,FALSE)</f>
        <v>#N/A</v>
      </c>
      <c r="G33" s="31" t="e">
        <f>VLOOKUP($D33,Résultats!$B$2:$AZ$251,G$2,FALSE)</f>
        <v>#N/A</v>
      </c>
      <c r="H33" s="31" t="e">
        <f>VLOOKUP($D33,Résultats!$B$2:$AZ$251,H$2,FALSE)</f>
        <v>#N/A</v>
      </c>
      <c r="I33" s="31" t="e">
        <f>VLOOKUP($D33,Résultats!$B$2:$AZ$251,I$2,FALSE)</f>
        <v>#N/A</v>
      </c>
      <c r="J33" s="31" t="e">
        <f>VLOOKUP($D33,Résultats!$B$2:$AZ$251,J$2,FALSE)</f>
        <v>#N/A</v>
      </c>
      <c r="K33" s="31" t="e">
        <f>VLOOKUP($D33,Résultats!$B$2:$AZ$251,K$2,FALSE)</f>
        <v>#N/A</v>
      </c>
      <c r="L33" s="31" t="e">
        <f>VLOOKUP($D33,Résultats!$B$2:$AZ$251,L$2,FALSE)</f>
        <v>#N/A</v>
      </c>
      <c r="M33" s="31" t="e">
        <f>VLOOKUP($D33,Résultats!$B$2:$AZ$251,M$2,FALSE)</f>
        <v>#N/A</v>
      </c>
      <c r="N33" s="31" t="e">
        <f>VLOOKUP($D33,Résultats!$B$2:$AZ$251,N$2,FALSE)</f>
        <v>#N/A</v>
      </c>
      <c r="O33" s="31" t="e">
        <f>VLOOKUP($D33,Résultats!$B$2:$AZ$251,O$2,FALSE)</f>
        <v>#N/A</v>
      </c>
      <c r="P33" s="31" t="e">
        <f>VLOOKUP($D33,Résultats!$B$2:$AZ$251,P$2,FALSE)</f>
        <v>#N/A</v>
      </c>
      <c r="Q33" s="31" t="e">
        <f>VLOOKUP($D33,Résultats!$B$2:$AZ$251,Q$2,FALSE)</f>
        <v>#N/A</v>
      </c>
      <c r="R33" s="31" t="e">
        <f>VLOOKUP($D33,Résultats!$B$2:$AZ$251,R$2,FALSE)</f>
        <v>#N/A</v>
      </c>
      <c r="S33" s="31" t="e">
        <f>VLOOKUP($D33,Résultats!$B$2:$AZ$251,S$2,FALSE)</f>
        <v>#N/A</v>
      </c>
      <c r="T33" s="31" t="e">
        <f>VLOOKUP($D33,Résultats!$B$2:$AZ$251,T$2,FALSE)</f>
        <v>#N/A</v>
      </c>
      <c r="U33" s="31" t="e">
        <f>VLOOKUP($D33,Résultats!$B$2:$AZ$251,U$2,FALSE)</f>
        <v>#N/A</v>
      </c>
      <c r="V33" s="31" t="e">
        <f>VLOOKUP($D33,Résultats!$B$2:$AZ$251,V$2,FALSE)</f>
        <v>#N/A</v>
      </c>
      <c r="W33" s="31" t="e">
        <f>VLOOKUP($D33,Résultats!$B$2:$AZ$251,W$2,FALSE)</f>
        <v>#N/A</v>
      </c>
      <c r="X33" s="31" t="e">
        <f>VLOOKUP($D33,Résultats!$B$2:$AZ$251,X$2,FALSE)</f>
        <v>#N/A</v>
      </c>
      <c r="Y33" s="31" t="e">
        <f>VLOOKUP($D33,Résultats!$B$2:$AZ$251,Y$2,FALSE)</f>
        <v>#N/A</v>
      </c>
      <c r="Z33" s="31" t="e">
        <f>VLOOKUP($D33,Résultats!$B$2:$AZ$251,Z$2,FALSE)</f>
        <v>#N/A</v>
      </c>
      <c r="AA33" s="31" t="e">
        <f>VLOOKUP($D33,Résultats!$B$2:$AZ$251,AA$2,FALSE)</f>
        <v>#N/A</v>
      </c>
      <c r="AB33" s="31" t="e">
        <f>VLOOKUP($D33,Résultats!$B$2:$AZ$251,AB$2,FALSE)</f>
        <v>#N/A</v>
      </c>
      <c r="AC33" s="31" t="e">
        <f>VLOOKUP($D33,Résultats!$B$2:$AZ$251,AC$2,FALSE)</f>
        <v>#N/A</v>
      </c>
      <c r="AD33" s="31" t="e">
        <f>VLOOKUP($D33,Résultats!$B$2:$AZ$251,AD$2,FALSE)</f>
        <v>#N/A</v>
      </c>
      <c r="AE33" s="31" t="e">
        <f>VLOOKUP($D33,Résultats!$B$2:$AZ$251,AE$2,FALSE)</f>
        <v>#N/A</v>
      </c>
      <c r="AF33" s="31" t="e">
        <f>VLOOKUP($D33,Résultats!$B$2:$AZ$251,AF$2,FALSE)</f>
        <v>#N/A</v>
      </c>
      <c r="AG33" s="31" t="e">
        <f>VLOOKUP($D33,Résultats!$B$2:$AZ$251,AG$2,FALSE)</f>
        <v>#N/A</v>
      </c>
      <c r="AH33" s="31" t="e">
        <f>VLOOKUP($D33,Résultats!$B$2:$AZ$251,AH$2,FALSE)</f>
        <v>#N/A</v>
      </c>
      <c r="AI33" s="31" t="e">
        <f>VLOOKUP($D33,Résultats!$B$2:$AZ$251,AI$2,FALSE)</f>
        <v>#N/A</v>
      </c>
      <c r="AJ33" s="31" t="e">
        <f>VLOOKUP($D33,Résultats!$B$2:$AZ$251,AJ$2,FALSE)</f>
        <v>#N/A</v>
      </c>
      <c r="AK33" s="31" t="e">
        <f>VLOOKUP($D33,Résultats!$B$2:$AZ$251,AK$2,FALSE)</f>
        <v>#N/A</v>
      </c>
      <c r="AL33" s="31" t="e">
        <f>VLOOKUP($D33,Résultats!$B$2:$AZ$251,AL$2,FALSE)</f>
        <v>#N/A</v>
      </c>
      <c r="AM33" s="31" t="e">
        <f>VLOOKUP($D33,Résultats!$B$2:$AZ$251,AM$2,FALSE)</f>
        <v>#N/A</v>
      </c>
    </row>
    <row r="34" spans="2:39" x14ac:dyDescent="0.25">
      <c r="C34" s="56" t="s">
        <v>33</v>
      </c>
      <c r="D34" s="78" t="s">
        <v>80</v>
      </c>
      <c r="E34" s="79" t="e">
        <f>VLOOKUP($D34,Résultats!$B$2:$AZ$251,E$2,FALSE)</f>
        <v>#N/A</v>
      </c>
      <c r="F34" s="79" t="e">
        <f>VLOOKUP($D34,Résultats!$B$2:$AZ$251,F$2,FALSE)</f>
        <v>#N/A</v>
      </c>
      <c r="G34" s="79" t="e">
        <f>VLOOKUP($D34,Résultats!$B$2:$AZ$251,G$2,FALSE)</f>
        <v>#N/A</v>
      </c>
      <c r="H34" s="79" t="e">
        <f>VLOOKUP($D34,Résultats!$B$2:$AZ$251,H$2,FALSE)</f>
        <v>#N/A</v>
      </c>
      <c r="I34" s="79" t="e">
        <f>VLOOKUP($D34,Résultats!$B$2:$AZ$251,I$2,FALSE)</f>
        <v>#N/A</v>
      </c>
      <c r="J34" s="79" t="e">
        <f>VLOOKUP($D34,Résultats!$B$2:$AZ$251,J$2,FALSE)</f>
        <v>#N/A</v>
      </c>
      <c r="K34" s="79" t="e">
        <f>VLOOKUP($D34,Résultats!$B$2:$AZ$251,K$2,FALSE)</f>
        <v>#N/A</v>
      </c>
      <c r="L34" s="79" t="e">
        <f>VLOOKUP($D34,Résultats!$B$2:$AZ$251,L$2,FALSE)</f>
        <v>#N/A</v>
      </c>
      <c r="M34" s="79" t="e">
        <f>VLOOKUP($D34,Résultats!$B$2:$AZ$251,M$2,FALSE)</f>
        <v>#N/A</v>
      </c>
      <c r="N34" s="79" t="e">
        <f>VLOOKUP($D34,Résultats!$B$2:$AZ$251,N$2,FALSE)</f>
        <v>#N/A</v>
      </c>
      <c r="O34" s="79" t="e">
        <f>VLOOKUP($D34,Résultats!$B$2:$AZ$251,O$2,FALSE)</f>
        <v>#N/A</v>
      </c>
      <c r="P34" s="79" t="e">
        <f>VLOOKUP($D34,Résultats!$B$2:$AZ$251,P$2,FALSE)</f>
        <v>#N/A</v>
      </c>
      <c r="Q34" s="79" t="e">
        <f>VLOOKUP($D34,Résultats!$B$2:$AZ$251,Q$2,FALSE)</f>
        <v>#N/A</v>
      </c>
      <c r="R34" s="79" t="e">
        <f>VLOOKUP($D34,Résultats!$B$2:$AZ$251,R$2,FALSE)</f>
        <v>#N/A</v>
      </c>
      <c r="S34" s="79" t="e">
        <f>VLOOKUP($D34,Résultats!$B$2:$AZ$251,S$2,FALSE)</f>
        <v>#N/A</v>
      </c>
      <c r="T34" s="79" t="e">
        <f>VLOOKUP($D34,Résultats!$B$2:$AZ$251,T$2,FALSE)</f>
        <v>#N/A</v>
      </c>
      <c r="U34" s="79" t="e">
        <f>VLOOKUP($D34,Résultats!$B$2:$AZ$251,U$2,FALSE)</f>
        <v>#N/A</v>
      </c>
      <c r="V34" s="79" t="e">
        <f>VLOOKUP($D34,Résultats!$B$2:$AZ$251,V$2,FALSE)</f>
        <v>#N/A</v>
      </c>
      <c r="W34" s="79" t="e">
        <f>VLOOKUP($D34,Résultats!$B$2:$AZ$251,W$2,FALSE)</f>
        <v>#N/A</v>
      </c>
      <c r="X34" s="79" t="e">
        <f>VLOOKUP($D34,Résultats!$B$2:$AZ$251,X$2,FALSE)</f>
        <v>#N/A</v>
      </c>
      <c r="Y34" s="79" t="e">
        <f>VLOOKUP($D34,Résultats!$B$2:$AZ$251,Y$2,FALSE)</f>
        <v>#N/A</v>
      </c>
      <c r="Z34" s="79" t="e">
        <f>VLOOKUP($D34,Résultats!$B$2:$AZ$251,Z$2,FALSE)</f>
        <v>#N/A</v>
      </c>
      <c r="AA34" s="79" t="e">
        <f>VLOOKUP($D34,Résultats!$B$2:$AZ$251,AA$2,FALSE)</f>
        <v>#N/A</v>
      </c>
      <c r="AB34" s="79" t="e">
        <f>VLOOKUP($D34,Résultats!$B$2:$AZ$251,AB$2,FALSE)</f>
        <v>#N/A</v>
      </c>
      <c r="AC34" s="79" t="e">
        <f>VLOOKUP($D34,Résultats!$B$2:$AZ$251,AC$2,FALSE)</f>
        <v>#N/A</v>
      </c>
      <c r="AD34" s="79" t="e">
        <f>VLOOKUP($D34,Résultats!$B$2:$AZ$251,AD$2,FALSE)</f>
        <v>#N/A</v>
      </c>
      <c r="AE34" s="79" t="e">
        <f>VLOOKUP($D34,Résultats!$B$2:$AZ$251,AE$2,FALSE)</f>
        <v>#N/A</v>
      </c>
      <c r="AF34" s="79" t="e">
        <f>VLOOKUP($D34,Résultats!$B$2:$AZ$251,AF$2,FALSE)</f>
        <v>#N/A</v>
      </c>
      <c r="AG34" s="79" t="e">
        <f>VLOOKUP($D34,Résultats!$B$2:$AZ$251,AG$2,FALSE)</f>
        <v>#N/A</v>
      </c>
      <c r="AH34" s="79" t="e">
        <f>VLOOKUP($D34,Résultats!$B$2:$AZ$251,AH$2,FALSE)</f>
        <v>#N/A</v>
      </c>
      <c r="AI34" s="79" t="e">
        <f>VLOOKUP($D34,Résultats!$B$2:$AZ$251,AI$2,FALSE)</f>
        <v>#N/A</v>
      </c>
      <c r="AJ34" s="79" t="e">
        <f>VLOOKUP($D34,Résultats!$B$2:$AZ$251,AJ$2,FALSE)</f>
        <v>#N/A</v>
      </c>
      <c r="AK34" s="79" t="e">
        <f>VLOOKUP($D34,Résultats!$B$2:$AZ$251,AK$2,FALSE)</f>
        <v>#N/A</v>
      </c>
      <c r="AL34" s="79" t="e">
        <f>VLOOKUP($D34,Résultats!$B$2:$AZ$251,AL$2,FALSE)</f>
        <v>#N/A</v>
      </c>
      <c r="AM34" s="79" t="e">
        <f>VLOOKUP($D34,Résultats!$B$2:$AZ$251,AM$2,FALSE)</f>
        <v>#N/A</v>
      </c>
    </row>
    <row r="35" spans="2:39" x14ac:dyDescent="0.25">
      <c r="C35" s="76" t="s">
        <v>119</v>
      </c>
      <c r="D35" s="76" t="s">
        <v>65</v>
      </c>
      <c r="E35" s="77" t="e">
        <f>VLOOKUP($D35,Résultats!$B$2:$AZ$251,E$2,FALSE)</f>
        <v>#N/A</v>
      </c>
      <c r="F35" s="77" t="e">
        <f>VLOOKUP($D35,Résultats!$B$2:$AZ$251,F$2,FALSE)</f>
        <v>#N/A</v>
      </c>
      <c r="G35" s="77" t="e">
        <f>VLOOKUP($D35,Résultats!$B$2:$AZ$251,G$2,FALSE)</f>
        <v>#N/A</v>
      </c>
      <c r="H35" s="77" t="e">
        <f>VLOOKUP($D35,Résultats!$B$2:$AZ$251,H$2,FALSE)</f>
        <v>#N/A</v>
      </c>
      <c r="I35" s="77" t="e">
        <f>VLOOKUP($D35,Résultats!$B$2:$AZ$251,I$2,FALSE)</f>
        <v>#N/A</v>
      </c>
      <c r="J35" s="77" t="e">
        <f>VLOOKUP($D35,Résultats!$B$2:$AZ$251,J$2,FALSE)</f>
        <v>#N/A</v>
      </c>
      <c r="K35" s="77" t="e">
        <f>VLOOKUP($D35,Résultats!$B$2:$AZ$251,K$2,FALSE)</f>
        <v>#N/A</v>
      </c>
      <c r="L35" s="77" t="e">
        <f>VLOOKUP($D35,Résultats!$B$2:$AZ$251,L$2,FALSE)</f>
        <v>#N/A</v>
      </c>
      <c r="M35" s="77" t="e">
        <f>VLOOKUP($D35,Résultats!$B$2:$AZ$251,M$2,FALSE)</f>
        <v>#N/A</v>
      </c>
      <c r="N35" s="77" t="e">
        <f>VLOOKUP($D35,Résultats!$B$2:$AZ$251,N$2,FALSE)</f>
        <v>#N/A</v>
      </c>
      <c r="O35" s="77" t="e">
        <f>VLOOKUP($D35,Résultats!$B$2:$AZ$251,O$2,FALSE)</f>
        <v>#N/A</v>
      </c>
      <c r="P35" s="77" t="e">
        <f>VLOOKUP($D35,Résultats!$B$2:$AZ$251,P$2,FALSE)</f>
        <v>#N/A</v>
      </c>
      <c r="Q35" s="77" t="e">
        <f>VLOOKUP($D35,Résultats!$B$2:$AZ$251,Q$2,FALSE)</f>
        <v>#N/A</v>
      </c>
      <c r="R35" s="77" t="e">
        <f>VLOOKUP($D35,Résultats!$B$2:$AZ$251,R$2,FALSE)</f>
        <v>#N/A</v>
      </c>
      <c r="S35" s="77" t="e">
        <f>VLOOKUP($D35,Résultats!$B$2:$AZ$251,S$2,FALSE)</f>
        <v>#N/A</v>
      </c>
      <c r="T35" s="77" t="e">
        <f>VLOOKUP($D35,Résultats!$B$2:$AZ$251,T$2,FALSE)</f>
        <v>#N/A</v>
      </c>
      <c r="U35" s="77" t="e">
        <f>VLOOKUP($D35,Résultats!$B$2:$AZ$251,U$2,FALSE)</f>
        <v>#N/A</v>
      </c>
      <c r="V35" s="77" t="e">
        <f>VLOOKUP($D35,Résultats!$B$2:$AZ$251,V$2,FALSE)</f>
        <v>#N/A</v>
      </c>
      <c r="W35" s="77" t="e">
        <f>VLOOKUP($D35,Résultats!$B$2:$AZ$251,W$2,FALSE)</f>
        <v>#N/A</v>
      </c>
      <c r="X35" s="77" t="e">
        <f>VLOOKUP($D35,Résultats!$B$2:$AZ$251,X$2,FALSE)</f>
        <v>#N/A</v>
      </c>
      <c r="Y35" s="77" t="e">
        <f>VLOOKUP($D35,Résultats!$B$2:$AZ$251,Y$2,FALSE)</f>
        <v>#N/A</v>
      </c>
      <c r="Z35" s="77" t="e">
        <f>VLOOKUP($D35,Résultats!$B$2:$AZ$251,Z$2,FALSE)</f>
        <v>#N/A</v>
      </c>
      <c r="AA35" s="77" t="e">
        <f>VLOOKUP($D35,Résultats!$B$2:$AZ$251,AA$2,FALSE)</f>
        <v>#N/A</v>
      </c>
      <c r="AB35" s="77" t="e">
        <f>VLOOKUP($D35,Résultats!$B$2:$AZ$251,AB$2,FALSE)</f>
        <v>#N/A</v>
      </c>
      <c r="AC35" s="77" t="e">
        <f>VLOOKUP($D35,Résultats!$B$2:$AZ$251,AC$2,FALSE)</f>
        <v>#N/A</v>
      </c>
      <c r="AD35" s="77" t="e">
        <f>VLOOKUP($D35,Résultats!$B$2:$AZ$251,AD$2,FALSE)</f>
        <v>#N/A</v>
      </c>
      <c r="AE35" s="77" t="e">
        <f>VLOOKUP($D35,Résultats!$B$2:$AZ$251,AE$2,FALSE)</f>
        <v>#N/A</v>
      </c>
      <c r="AF35" s="77" t="e">
        <f>VLOOKUP($D35,Résultats!$B$2:$AZ$251,AF$2,FALSE)</f>
        <v>#N/A</v>
      </c>
      <c r="AG35" s="77" t="e">
        <f>VLOOKUP($D35,Résultats!$B$2:$AZ$251,AG$2,FALSE)</f>
        <v>#N/A</v>
      </c>
      <c r="AH35" s="77" t="e">
        <f>VLOOKUP($D35,Résultats!$B$2:$AZ$251,AH$2,FALSE)</f>
        <v>#N/A</v>
      </c>
      <c r="AI35" s="77" t="e">
        <f>VLOOKUP($D35,Résultats!$B$2:$AZ$251,AI$2,FALSE)</f>
        <v>#N/A</v>
      </c>
      <c r="AJ35" s="77" t="e">
        <f>VLOOKUP($D35,Résultats!$B$2:$AZ$251,AJ$2,FALSE)</f>
        <v>#N/A</v>
      </c>
      <c r="AK35" s="77" t="e">
        <f>VLOOKUP($D35,Résultats!$B$2:$AZ$251,AK$2,FALSE)</f>
        <v>#N/A</v>
      </c>
      <c r="AL35" s="77" t="e">
        <f>VLOOKUP($D35,Résultats!$B$2:$AZ$251,AL$2,FALSE)</f>
        <v>#N/A</v>
      </c>
      <c r="AM35" s="77" t="e">
        <f>VLOOKUP($D35,Résultats!$B$2:$AZ$251,AM$2,FALSE)</f>
        <v>#N/A</v>
      </c>
    </row>
    <row r="36" spans="2:39" x14ac:dyDescent="0.25">
      <c r="C36" s="56" t="s">
        <v>27</v>
      </c>
      <c r="D36" s="3" t="s">
        <v>66</v>
      </c>
      <c r="E36" s="31" t="e">
        <f>VLOOKUP($D36,Résultats!$B$2:$AZ$251,E$2,FALSE)</f>
        <v>#N/A</v>
      </c>
      <c r="F36" s="31" t="e">
        <f>VLOOKUP($D36,Résultats!$B$2:$AZ$251,F$2,FALSE)</f>
        <v>#N/A</v>
      </c>
      <c r="G36" s="31" t="e">
        <f>VLOOKUP($D36,Résultats!$B$2:$AZ$251,G$2,FALSE)</f>
        <v>#N/A</v>
      </c>
      <c r="H36" s="31" t="e">
        <f>VLOOKUP($D36,Résultats!$B$2:$AZ$251,H$2,FALSE)</f>
        <v>#N/A</v>
      </c>
      <c r="I36" s="31" t="e">
        <f>VLOOKUP($D36,Résultats!$B$2:$AZ$251,I$2,FALSE)</f>
        <v>#N/A</v>
      </c>
      <c r="J36" s="31" t="e">
        <f>VLOOKUP($D36,Résultats!$B$2:$AZ$251,J$2,FALSE)</f>
        <v>#N/A</v>
      </c>
      <c r="K36" s="31" t="e">
        <f>VLOOKUP($D36,Résultats!$B$2:$AZ$251,K$2,FALSE)</f>
        <v>#N/A</v>
      </c>
      <c r="L36" s="31" t="e">
        <f>VLOOKUP($D36,Résultats!$B$2:$AZ$251,L$2,FALSE)</f>
        <v>#N/A</v>
      </c>
      <c r="M36" s="31" t="e">
        <f>VLOOKUP($D36,Résultats!$B$2:$AZ$251,M$2,FALSE)</f>
        <v>#N/A</v>
      </c>
      <c r="N36" s="31" t="e">
        <f>VLOOKUP($D36,Résultats!$B$2:$AZ$251,N$2,FALSE)</f>
        <v>#N/A</v>
      </c>
      <c r="O36" s="31" t="e">
        <f>VLOOKUP($D36,Résultats!$B$2:$AZ$251,O$2,FALSE)</f>
        <v>#N/A</v>
      </c>
      <c r="P36" s="31" t="e">
        <f>VLOOKUP($D36,Résultats!$B$2:$AZ$251,P$2,FALSE)</f>
        <v>#N/A</v>
      </c>
      <c r="Q36" s="31" t="e">
        <f>VLOOKUP($D36,Résultats!$B$2:$AZ$251,Q$2,FALSE)</f>
        <v>#N/A</v>
      </c>
      <c r="R36" s="31" t="e">
        <f>VLOOKUP($D36,Résultats!$B$2:$AZ$251,R$2,FALSE)</f>
        <v>#N/A</v>
      </c>
      <c r="S36" s="31" t="e">
        <f>VLOOKUP($D36,Résultats!$B$2:$AZ$251,S$2,FALSE)</f>
        <v>#N/A</v>
      </c>
      <c r="T36" s="31" t="e">
        <f>VLOOKUP($D36,Résultats!$B$2:$AZ$251,T$2,FALSE)</f>
        <v>#N/A</v>
      </c>
      <c r="U36" s="31" t="e">
        <f>VLOOKUP($D36,Résultats!$B$2:$AZ$251,U$2,FALSE)</f>
        <v>#N/A</v>
      </c>
      <c r="V36" s="31" t="e">
        <f>VLOOKUP($D36,Résultats!$B$2:$AZ$251,V$2,FALSE)</f>
        <v>#N/A</v>
      </c>
      <c r="W36" s="31" t="e">
        <f>VLOOKUP($D36,Résultats!$B$2:$AZ$251,W$2,FALSE)</f>
        <v>#N/A</v>
      </c>
      <c r="X36" s="31" t="e">
        <f>VLOOKUP($D36,Résultats!$B$2:$AZ$251,X$2,FALSE)</f>
        <v>#N/A</v>
      </c>
      <c r="Y36" s="31" t="e">
        <f>VLOOKUP($D36,Résultats!$B$2:$AZ$251,Y$2,FALSE)</f>
        <v>#N/A</v>
      </c>
      <c r="Z36" s="31" t="e">
        <f>VLOOKUP($D36,Résultats!$B$2:$AZ$251,Z$2,FALSE)</f>
        <v>#N/A</v>
      </c>
      <c r="AA36" s="31" t="e">
        <f>VLOOKUP($D36,Résultats!$B$2:$AZ$251,AA$2,FALSE)</f>
        <v>#N/A</v>
      </c>
      <c r="AB36" s="31" t="e">
        <f>VLOOKUP($D36,Résultats!$B$2:$AZ$251,AB$2,FALSE)</f>
        <v>#N/A</v>
      </c>
      <c r="AC36" s="31" t="e">
        <f>VLOOKUP($D36,Résultats!$B$2:$AZ$251,AC$2,FALSE)</f>
        <v>#N/A</v>
      </c>
      <c r="AD36" s="31" t="e">
        <f>VLOOKUP($D36,Résultats!$B$2:$AZ$251,AD$2,FALSE)</f>
        <v>#N/A</v>
      </c>
      <c r="AE36" s="31" t="e">
        <f>VLOOKUP($D36,Résultats!$B$2:$AZ$251,AE$2,FALSE)</f>
        <v>#N/A</v>
      </c>
      <c r="AF36" s="31" t="e">
        <f>VLOOKUP($D36,Résultats!$B$2:$AZ$251,AF$2,FALSE)</f>
        <v>#N/A</v>
      </c>
      <c r="AG36" s="31" t="e">
        <f>VLOOKUP($D36,Résultats!$B$2:$AZ$251,AG$2,FALSE)</f>
        <v>#N/A</v>
      </c>
      <c r="AH36" s="31" t="e">
        <f>VLOOKUP($D36,Résultats!$B$2:$AZ$251,AH$2,FALSE)</f>
        <v>#N/A</v>
      </c>
      <c r="AI36" s="31" t="e">
        <f>VLOOKUP($D36,Résultats!$B$2:$AZ$251,AI$2,FALSE)</f>
        <v>#N/A</v>
      </c>
      <c r="AJ36" s="31" t="e">
        <f>VLOOKUP($D36,Résultats!$B$2:$AZ$251,AJ$2,FALSE)</f>
        <v>#N/A</v>
      </c>
      <c r="AK36" s="31" t="e">
        <f>VLOOKUP($D36,Résultats!$B$2:$AZ$251,AK$2,FALSE)</f>
        <v>#N/A</v>
      </c>
      <c r="AL36" s="31" t="e">
        <f>VLOOKUP($D36,Résultats!$B$2:$AZ$251,AL$2,FALSE)</f>
        <v>#N/A</v>
      </c>
      <c r="AM36" s="31" t="e">
        <f>VLOOKUP($D36,Résultats!$B$2:$AZ$251,AM$2,FALSE)</f>
        <v>#N/A</v>
      </c>
    </row>
    <row r="37" spans="2:39" x14ac:dyDescent="0.25">
      <c r="C37" s="56" t="s">
        <v>28</v>
      </c>
      <c r="D37" s="3" t="s">
        <v>67</v>
      </c>
      <c r="E37" s="31" t="e">
        <f>VLOOKUP($D37,Résultats!$B$2:$AZ$251,E$2,FALSE)</f>
        <v>#N/A</v>
      </c>
      <c r="F37" s="31" t="e">
        <f>VLOOKUP($D37,Résultats!$B$2:$AZ$251,F$2,FALSE)</f>
        <v>#N/A</v>
      </c>
      <c r="G37" s="31" t="e">
        <f>VLOOKUP($D37,Résultats!$B$2:$AZ$251,G$2,FALSE)</f>
        <v>#N/A</v>
      </c>
      <c r="H37" s="31" t="e">
        <f>VLOOKUP($D37,Résultats!$B$2:$AZ$251,H$2,FALSE)</f>
        <v>#N/A</v>
      </c>
      <c r="I37" s="31" t="e">
        <f>VLOOKUP($D37,Résultats!$B$2:$AZ$251,I$2,FALSE)</f>
        <v>#N/A</v>
      </c>
      <c r="J37" s="31" t="e">
        <f>VLOOKUP($D37,Résultats!$B$2:$AZ$251,J$2,FALSE)</f>
        <v>#N/A</v>
      </c>
      <c r="K37" s="31" t="e">
        <f>VLOOKUP($D37,Résultats!$B$2:$AZ$251,K$2,FALSE)</f>
        <v>#N/A</v>
      </c>
      <c r="L37" s="31" t="e">
        <f>VLOOKUP($D37,Résultats!$B$2:$AZ$251,L$2,FALSE)</f>
        <v>#N/A</v>
      </c>
      <c r="M37" s="31" t="e">
        <f>VLOOKUP($D37,Résultats!$B$2:$AZ$251,M$2,FALSE)</f>
        <v>#N/A</v>
      </c>
      <c r="N37" s="31" t="e">
        <f>VLOOKUP($D37,Résultats!$B$2:$AZ$251,N$2,FALSE)</f>
        <v>#N/A</v>
      </c>
      <c r="O37" s="31" t="e">
        <f>VLOOKUP($D37,Résultats!$B$2:$AZ$251,O$2,FALSE)</f>
        <v>#N/A</v>
      </c>
      <c r="P37" s="31" t="e">
        <f>VLOOKUP($D37,Résultats!$B$2:$AZ$251,P$2,FALSE)</f>
        <v>#N/A</v>
      </c>
      <c r="Q37" s="31" t="e">
        <f>VLOOKUP($D37,Résultats!$B$2:$AZ$251,Q$2,FALSE)</f>
        <v>#N/A</v>
      </c>
      <c r="R37" s="31" t="e">
        <f>VLOOKUP($D37,Résultats!$B$2:$AZ$251,R$2,FALSE)</f>
        <v>#N/A</v>
      </c>
      <c r="S37" s="31" t="e">
        <f>VLOOKUP($D37,Résultats!$B$2:$AZ$251,S$2,FALSE)</f>
        <v>#N/A</v>
      </c>
      <c r="T37" s="31" t="e">
        <f>VLOOKUP($D37,Résultats!$B$2:$AZ$251,T$2,FALSE)</f>
        <v>#N/A</v>
      </c>
      <c r="U37" s="31" t="e">
        <f>VLOOKUP($D37,Résultats!$B$2:$AZ$251,U$2,FALSE)</f>
        <v>#N/A</v>
      </c>
      <c r="V37" s="31" t="e">
        <f>VLOOKUP($D37,Résultats!$B$2:$AZ$251,V$2,FALSE)</f>
        <v>#N/A</v>
      </c>
      <c r="W37" s="31" t="e">
        <f>VLOOKUP($D37,Résultats!$B$2:$AZ$251,W$2,FALSE)</f>
        <v>#N/A</v>
      </c>
      <c r="X37" s="31" t="e">
        <f>VLOOKUP($D37,Résultats!$B$2:$AZ$251,X$2,FALSE)</f>
        <v>#N/A</v>
      </c>
      <c r="Y37" s="31" t="e">
        <f>VLOOKUP($D37,Résultats!$B$2:$AZ$251,Y$2,FALSE)</f>
        <v>#N/A</v>
      </c>
      <c r="Z37" s="31" t="e">
        <f>VLOOKUP($D37,Résultats!$B$2:$AZ$251,Z$2,FALSE)</f>
        <v>#N/A</v>
      </c>
      <c r="AA37" s="31" t="e">
        <f>VLOOKUP($D37,Résultats!$B$2:$AZ$251,AA$2,FALSE)</f>
        <v>#N/A</v>
      </c>
      <c r="AB37" s="31" t="e">
        <f>VLOOKUP($D37,Résultats!$B$2:$AZ$251,AB$2,FALSE)</f>
        <v>#N/A</v>
      </c>
      <c r="AC37" s="31" t="e">
        <f>VLOOKUP($D37,Résultats!$B$2:$AZ$251,AC$2,FALSE)</f>
        <v>#N/A</v>
      </c>
      <c r="AD37" s="31" t="e">
        <f>VLOOKUP($D37,Résultats!$B$2:$AZ$251,AD$2,FALSE)</f>
        <v>#N/A</v>
      </c>
      <c r="AE37" s="31" t="e">
        <f>VLOOKUP($D37,Résultats!$B$2:$AZ$251,AE$2,FALSE)</f>
        <v>#N/A</v>
      </c>
      <c r="AF37" s="31" t="e">
        <f>VLOOKUP($D37,Résultats!$B$2:$AZ$251,AF$2,FALSE)</f>
        <v>#N/A</v>
      </c>
      <c r="AG37" s="31" t="e">
        <f>VLOOKUP($D37,Résultats!$B$2:$AZ$251,AG$2,FALSE)</f>
        <v>#N/A</v>
      </c>
      <c r="AH37" s="31" t="e">
        <f>VLOOKUP($D37,Résultats!$B$2:$AZ$251,AH$2,FALSE)</f>
        <v>#N/A</v>
      </c>
      <c r="AI37" s="31" t="e">
        <f>VLOOKUP($D37,Résultats!$B$2:$AZ$251,AI$2,FALSE)</f>
        <v>#N/A</v>
      </c>
      <c r="AJ37" s="31" t="e">
        <f>VLOOKUP($D37,Résultats!$B$2:$AZ$251,AJ$2,FALSE)</f>
        <v>#N/A</v>
      </c>
      <c r="AK37" s="31" t="e">
        <f>VLOOKUP($D37,Résultats!$B$2:$AZ$251,AK$2,FALSE)</f>
        <v>#N/A</v>
      </c>
      <c r="AL37" s="31" t="e">
        <f>VLOOKUP($D37,Résultats!$B$2:$AZ$251,AL$2,FALSE)</f>
        <v>#N/A</v>
      </c>
      <c r="AM37" s="31" t="e">
        <f>VLOOKUP($D37,Résultats!$B$2:$AZ$251,AM$2,FALSE)</f>
        <v>#N/A</v>
      </c>
    </row>
    <row r="38" spans="2:39" x14ac:dyDescent="0.25">
      <c r="C38" s="56" t="s">
        <v>29</v>
      </c>
      <c r="D38" s="3" t="s">
        <v>68</v>
      </c>
      <c r="E38" s="31" t="e">
        <f>VLOOKUP($D38,Résultats!$B$2:$AZ$251,E$2,FALSE)</f>
        <v>#N/A</v>
      </c>
      <c r="F38" s="31" t="e">
        <f>VLOOKUP($D38,Résultats!$B$2:$AZ$251,F$2,FALSE)</f>
        <v>#N/A</v>
      </c>
      <c r="G38" s="31" t="e">
        <f>VLOOKUP($D38,Résultats!$B$2:$AZ$251,G$2,FALSE)</f>
        <v>#N/A</v>
      </c>
      <c r="H38" s="31" t="e">
        <f>VLOOKUP($D38,Résultats!$B$2:$AZ$251,H$2,FALSE)</f>
        <v>#N/A</v>
      </c>
      <c r="I38" s="31" t="e">
        <f>VLOOKUP($D38,Résultats!$B$2:$AZ$251,I$2,FALSE)</f>
        <v>#N/A</v>
      </c>
      <c r="J38" s="31" t="e">
        <f>VLOOKUP($D38,Résultats!$B$2:$AZ$251,J$2,FALSE)</f>
        <v>#N/A</v>
      </c>
      <c r="K38" s="31" t="e">
        <f>VLOOKUP($D38,Résultats!$B$2:$AZ$251,K$2,FALSE)</f>
        <v>#N/A</v>
      </c>
      <c r="L38" s="31" t="e">
        <f>VLOOKUP($D38,Résultats!$B$2:$AZ$251,L$2,FALSE)</f>
        <v>#N/A</v>
      </c>
      <c r="M38" s="31" t="e">
        <f>VLOOKUP($D38,Résultats!$B$2:$AZ$251,M$2,FALSE)</f>
        <v>#N/A</v>
      </c>
      <c r="N38" s="31" t="e">
        <f>VLOOKUP($D38,Résultats!$B$2:$AZ$251,N$2,FALSE)</f>
        <v>#N/A</v>
      </c>
      <c r="O38" s="31" t="e">
        <f>VLOOKUP($D38,Résultats!$B$2:$AZ$251,O$2,FALSE)</f>
        <v>#N/A</v>
      </c>
      <c r="P38" s="31" t="e">
        <f>VLOOKUP($D38,Résultats!$B$2:$AZ$251,P$2,FALSE)</f>
        <v>#N/A</v>
      </c>
      <c r="Q38" s="31" t="e">
        <f>VLOOKUP($D38,Résultats!$B$2:$AZ$251,Q$2,FALSE)</f>
        <v>#N/A</v>
      </c>
      <c r="R38" s="31" t="e">
        <f>VLOOKUP($D38,Résultats!$B$2:$AZ$251,R$2,FALSE)</f>
        <v>#N/A</v>
      </c>
      <c r="S38" s="31" t="e">
        <f>VLOOKUP($D38,Résultats!$B$2:$AZ$251,S$2,FALSE)</f>
        <v>#N/A</v>
      </c>
      <c r="T38" s="31" t="e">
        <f>VLOOKUP($D38,Résultats!$B$2:$AZ$251,T$2,FALSE)</f>
        <v>#N/A</v>
      </c>
      <c r="U38" s="31" t="e">
        <f>VLOOKUP($D38,Résultats!$B$2:$AZ$251,U$2,FALSE)</f>
        <v>#N/A</v>
      </c>
      <c r="V38" s="31" t="e">
        <f>VLOOKUP($D38,Résultats!$B$2:$AZ$251,V$2,FALSE)</f>
        <v>#N/A</v>
      </c>
      <c r="W38" s="31" t="e">
        <f>VLOOKUP($D38,Résultats!$B$2:$AZ$251,W$2,FALSE)</f>
        <v>#N/A</v>
      </c>
      <c r="X38" s="31" t="e">
        <f>VLOOKUP($D38,Résultats!$B$2:$AZ$251,X$2,FALSE)</f>
        <v>#N/A</v>
      </c>
      <c r="Y38" s="31" t="e">
        <f>VLOOKUP($D38,Résultats!$B$2:$AZ$251,Y$2,FALSE)</f>
        <v>#N/A</v>
      </c>
      <c r="Z38" s="31" t="e">
        <f>VLOOKUP($D38,Résultats!$B$2:$AZ$251,Z$2,FALSE)</f>
        <v>#N/A</v>
      </c>
      <c r="AA38" s="31" t="e">
        <f>VLOOKUP($D38,Résultats!$B$2:$AZ$251,AA$2,FALSE)</f>
        <v>#N/A</v>
      </c>
      <c r="AB38" s="31" t="e">
        <f>VLOOKUP($D38,Résultats!$B$2:$AZ$251,AB$2,FALSE)</f>
        <v>#N/A</v>
      </c>
      <c r="AC38" s="31" t="e">
        <f>VLOOKUP($D38,Résultats!$B$2:$AZ$251,AC$2,FALSE)</f>
        <v>#N/A</v>
      </c>
      <c r="AD38" s="31" t="e">
        <f>VLOOKUP($D38,Résultats!$B$2:$AZ$251,AD$2,FALSE)</f>
        <v>#N/A</v>
      </c>
      <c r="AE38" s="31" t="e">
        <f>VLOOKUP($D38,Résultats!$B$2:$AZ$251,AE$2,FALSE)</f>
        <v>#N/A</v>
      </c>
      <c r="AF38" s="31" t="e">
        <f>VLOOKUP($D38,Résultats!$B$2:$AZ$251,AF$2,FALSE)</f>
        <v>#N/A</v>
      </c>
      <c r="AG38" s="31" t="e">
        <f>VLOOKUP($D38,Résultats!$B$2:$AZ$251,AG$2,FALSE)</f>
        <v>#N/A</v>
      </c>
      <c r="AH38" s="31" t="e">
        <f>VLOOKUP($D38,Résultats!$B$2:$AZ$251,AH$2,FALSE)</f>
        <v>#N/A</v>
      </c>
      <c r="AI38" s="31" t="e">
        <f>VLOOKUP($D38,Résultats!$B$2:$AZ$251,AI$2,FALSE)</f>
        <v>#N/A</v>
      </c>
      <c r="AJ38" s="31" t="e">
        <f>VLOOKUP($D38,Résultats!$B$2:$AZ$251,AJ$2,FALSE)</f>
        <v>#N/A</v>
      </c>
      <c r="AK38" s="31" t="e">
        <f>VLOOKUP($D38,Résultats!$B$2:$AZ$251,AK$2,FALSE)</f>
        <v>#N/A</v>
      </c>
      <c r="AL38" s="31" t="e">
        <f>VLOOKUP($D38,Résultats!$B$2:$AZ$251,AL$2,FALSE)</f>
        <v>#N/A</v>
      </c>
      <c r="AM38" s="31" t="e">
        <f>VLOOKUP($D38,Résultats!$B$2:$AZ$251,AM$2,FALSE)</f>
        <v>#N/A</v>
      </c>
    </row>
    <row r="39" spans="2:39" x14ac:dyDescent="0.25">
      <c r="C39" s="56" t="s">
        <v>30</v>
      </c>
      <c r="D39" s="3" t="s">
        <v>69</v>
      </c>
      <c r="E39" s="31" t="e">
        <f>VLOOKUP($D39,Résultats!$B$2:$AZ$251,E$2,FALSE)</f>
        <v>#N/A</v>
      </c>
      <c r="F39" s="31" t="e">
        <f>VLOOKUP($D39,Résultats!$B$2:$AZ$251,F$2,FALSE)</f>
        <v>#N/A</v>
      </c>
      <c r="G39" s="31" t="e">
        <f>VLOOKUP($D39,Résultats!$B$2:$AZ$251,G$2,FALSE)</f>
        <v>#N/A</v>
      </c>
      <c r="H39" s="31" t="e">
        <f>VLOOKUP($D39,Résultats!$B$2:$AZ$251,H$2,FALSE)</f>
        <v>#N/A</v>
      </c>
      <c r="I39" s="31" t="e">
        <f>VLOOKUP($D39,Résultats!$B$2:$AZ$251,I$2,FALSE)</f>
        <v>#N/A</v>
      </c>
      <c r="J39" s="31" t="e">
        <f>VLOOKUP($D39,Résultats!$B$2:$AZ$251,J$2,FALSE)</f>
        <v>#N/A</v>
      </c>
      <c r="K39" s="31" t="e">
        <f>VLOOKUP($D39,Résultats!$B$2:$AZ$251,K$2,FALSE)</f>
        <v>#N/A</v>
      </c>
      <c r="L39" s="31" t="e">
        <f>VLOOKUP($D39,Résultats!$B$2:$AZ$251,L$2,FALSE)</f>
        <v>#N/A</v>
      </c>
      <c r="M39" s="31" t="e">
        <f>VLOOKUP($D39,Résultats!$B$2:$AZ$251,M$2,FALSE)</f>
        <v>#N/A</v>
      </c>
      <c r="N39" s="31" t="e">
        <f>VLOOKUP($D39,Résultats!$B$2:$AZ$251,N$2,FALSE)</f>
        <v>#N/A</v>
      </c>
      <c r="O39" s="31" t="e">
        <f>VLOOKUP($D39,Résultats!$B$2:$AZ$251,O$2,FALSE)</f>
        <v>#N/A</v>
      </c>
      <c r="P39" s="31" t="e">
        <f>VLOOKUP($D39,Résultats!$B$2:$AZ$251,P$2,FALSE)</f>
        <v>#N/A</v>
      </c>
      <c r="Q39" s="31" t="e">
        <f>VLOOKUP($D39,Résultats!$B$2:$AZ$251,Q$2,FALSE)</f>
        <v>#N/A</v>
      </c>
      <c r="R39" s="31" t="e">
        <f>VLOOKUP($D39,Résultats!$B$2:$AZ$251,R$2,FALSE)</f>
        <v>#N/A</v>
      </c>
      <c r="S39" s="31" t="e">
        <f>VLOOKUP($D39,Résultats!$B$2:$AZ$251,S$2,FALSE)</f>
        <v>#N/A</v>
      </c>
      <c r="T39" s="31" t="e">
        <f>VLOOKUP($D39,Résultats!$B$2:$AZ$251,T$2,FALSE)</f>
        <v>#N/A</v>
      </c>
      <c r="U39" s="31" t="e">
        <f>VLOOKUP($D39,Résultats!$B$2:$AZ$251,U$2,FALSE)</f>
        <v>#N/A</v>
      </c>
      <c r="V39" s="31" t="e">
        <f>VLOOKUP($D39,Résultats!$B$2:$AZ$251,V$2,FALSE)</f>
        <v>#N/A</v>
      </c>
      <c r="W39" s="31" t="e">
        <f>VLOOKUP($D39,Résultats!$B$2:$AZ$251,W$2,FALSE)</f>
        <v>#N/A</v>
      </c>
      <c r="X39" s="31" t="e">
        <f>VLOOKUP($D39,Résultats!$B$2:$AZ$251,X$2,FALSE)</f>
        <v>#N/A</v>
      </c>
      <c r="Y39" s="31" t="e">
        <f>VLOOKUP($D39,Résultats!$B$2:$AZ$251,Y$2,FALSE)</f>
        <v>#N/A</v>
      </c>
      <c r="Z39" s="31" t="e">
        <f>VLOOKUP($D39,Résultats!$B$2:$AZ$251,Z$2,FALSE)</f>
        <v>#N/A</v>
      </c>
      <c r="AA39" s="31" t="e">
        <f>VLOOKUP($D39,Résultats!$B$2:$AZ$251,AA$2,FALSE)</f>
        <v>#N/A</v>
      </c>
      <c r="AB39" s="31" t="e">
        <f>VLOOKUP($D39,Résultats!$B$2:$AZ$251,AB$2,FALSE)</f>
        <v>#N/A</v>
      </c>
      <c r="AC39" s="31" t="e">
        <f>VLOOKUP($D39,Résultats!$B$2:$AZ$251,AC$2,FALSE)</f>
        <v>#N/A</v>
      </c>
      <c r="AD39" s="31" t="e">
        <f>VLOOKUP($D39,Résultats!$B$2:$AZ$251,AD$2,FALSE)</f>
        <v>#N/A</v>
      </c>
      <c r="AE39" s="31" t="e">
        <f>VLOOKUP($D39,Résultats!$B$2:$AZ$251,AE$2,FALSE)</f>
        <v>#N/A</v>
      </c>
      <c r="AF39" s="31" t="e">
        <f>VLOOKUP($D39,Résultats!$B$2:$AZ$251,AF$2,FALSE)</f>
        <v>#N/A</v>
      </c>
      <c r="AG39" s="31" t="e">
        <f>VLOOKUP($D39,Résultats!$B$2:$AZ$251,AG$2,FALSE)</f>
        <v>#N/A</v>
      </c>
      <c r="AH39" s="31" t="e">
        <f>VLOOKUP($D39,Résultats!$B$2:$AZ$251,AH$2,FALSE)</f>
        <v>#N/A</v>
      </c>
      <c r="AI39" s="31" t="e">
        <f>VLOOKUP($D39,Résultats!$B$2:$AZ$251,AI$2,FALSE)</f>
        <v>#N/A</v>
      </c>
      <c r="AJ39" s="31" t="e">
        <f>VLOOKUP($D39,Résultats!$B$2:$AZ$251,AJ$2,FALSE)</f>
        <v>#N/A</v>
      </c>
      <c r="AK39" s="31" t="e">
        <f>VLOOKUP($D39,Résultats!$B$2:$AZ$251,AK$2,FALSE)</f>
        <v>#N/A</v>
      </c>
      <c r="AL39" s="31" t="e">
        <f>VLOOKUP($D39,Résultats!$B$2:$AZ$251,AL$2,FALSE)</f>
        <v>#N/A</v>
      </c>
      <c r="AM39" s="31" t="e">
        <f>VLOOKUP($D39,Résultats!$B$2:$AZ$251,AM$2,FALSE)</f>
        <v>#N/A</v>
      </c>
    </row>
    <row r="40" spans="2:39" x14ac:dyDescent="0.25">
      <c r="C40" s="56" t="s">
        <v>31</v>
      </c>
      <c r="D40" s="3" t="s">
        <v>70</v>
      </c>
      <c r="E40" s="31" t="e">
        <f>VLOOKUP($D40,Résultats!$B$2:$AZ$251,E$2,FALSE)</f>
        <v>#N/A</v>
      </c>
      <c r="F40" s="31" t="e">
        <f>VLOOKUP($D40,Résultats!$B$2:$AZ$251,F$2,FALSE)</f>
        <v>#N/A</v>
      </c>
      <c r="G40" s="31" t="e">
        <f>VLOOKUP($D40,Résultats!$B$2:$AZ$251,G$2,FALSE)</f>
        <v>#N/A</v>
      </c>
      <c r="H40" s="31" t="e">
        <f>VLOOKUP($D40,Résultats!$B$2:$AZ$251,H$2,FALSE)</f>
        <v>#N/A</v>
      </c>
      <c r="I40" s="31" t="e">
        <f>VLOOKUP($D40,Résultats!$B$2:$AZ$251,I$2,FALSE)</f>
        <v>#N/A</v>
      </c>
      <c r="J40" s="31" t="e">
        <f>VLOOKUP($D40,Résultats!$B$2:$AZ$251,J$2,FALSE)</f>
        <v>#N/A</v>
      </c>
      <c r="K40" s="31" t="e">
        <f>VLOOKUP($D40,Résultats!$B$2:$AZ$251,K$2,FALSE)</f>
        <v>#N/A</v>
      </c>
      <c r="L40" s="31" t="e">
        <f>VLOOKUP($D40,Résultats!$B$2:$AZ$251,L$2,FALSE)</f>
        <v>#N/A</v>
      </c>
      <c r="M40" s="31" t="e">
        <f>VLOOKUP($D40,Résultats!$B$2:$AZ$251,M$2,FALSE)</f>
        <v>#N/A</v>
      </c>
      <c r="N40" s="31" t="e">
        <f>VLOOKUP($D40,Résultats!$B$2:$AZ$251,N$2,FALSE)</f>
        <v>#N/A</v>
      </c>
      <c r="O40" s="31" t="e">
        <f>VLOOKUP($D40,Résultats!$B$2:$AZ$251,O$2,FALSE)</f>
        <v>#N/A</v>
      </c>
      <c r="P40" s="31" t="e">
        <f>VLOOKUP($D40,Résultats!$B$2:$AZ$251,P$2,FALSE)</f>
        <v>#N/A</v>
      </c>
      <c r="Q40" s="31" t="e">
        <f>VLOOKUP($D40,Résultats!$B$2:$AZ$251,Q$2,FALSE)</f>
        <v>#N/A</v>
      </c>
      <c r="R40" s="31" t="e">
        <f>VLOOKUP($D40,Résultats!$B$2:$AZ$251,R$2,FALSE)</f>
        <v>#N/A</v>
      </c>
      <c r="S40" s="31" t="e">
        <f>VLOOKUP($D40,Résultats!$B$2:$AZ$251,S$2,FALSE)</f>
        <v>#N/A</v>
      </c>
      <c r="T40" s="31" t="e">
        <f>VLOOKUP($D40,Résultats!$B$2:$AZ$251,T$2,FALSE)</f>
        <v>#N/A</v>
      </c>
      <c r="U40" s="31" t="e">
        <f>VLOOKUP($D40,Résultats!$B$2:$AZ$251,U$2,FALSE)</f>
        <v>#N/A</v>
      </c>
      <c r="V40" s="31" t="e">
        <f>VLOOKUP($D40,Résultats!$B$2:$AZ$251,V$2,FALSE)</f>
        <v>#N/A</v>
      </c>
      <c r="W40" s="31" t="e">
        <f>VLOOKUP($D40,Résultats!$B$2:$AZ$251,W$2,FALSE)</f>
        <v>#N/A</v>
      </c>
      <c r="X40" s="31" t="e">
        <f>VLOOKUP($D40,Résultats!$B$2:$AZ$251,X$2,FALSE)</f>
        <v>#N/A</v>
      </c>
      <c r="Y40" s="31" t="e">
        <f>VLOOKUP($D40,Résultats!$B$2:$AZ$251,Y$2,FALSE)</f>
        <v>#N/A</v>
      </c>
      <c r="Z40" s="31" t="e">
        <f>VLOOKUP($D40,Résultats!$B$2:$AZ$251,Z$2,FALSE)</f>
        <v>#N/A</v>
      </c>
      <c r="AA40" s="31" t="e">
        <f>VLOOKUP($D40,Résultats!$B$2:$AZ$251,AA$2,FALSE)</f>
        <v>#N/A</v>
      </c>
      <c r="AB40" s="31" t="e">
        <f>VLOOKUP($D40,Résultats!$B$2:$AZ$251,AB$2,FALSE)</f>
        <v>#N/A</v>
      </c>
      <c r="AC40" s="31" t="e">
        <f>VLOOKUP($D40,Résultats!$B$2:$AZ$251,AC$2,FALSE)</f>
        <v>#N/A</v>
      </c>
      <c r="AD40" s="31" t="e">
        <f>VLOOKUP($D40,Résultats!$B$2:$AZ$251,AD$2,FALSE)</f>
        <v>#N/A</v>
      </c>
      <c r="AE40" s="31" t="e">
        <f>VLOOKUP($D40,Résultats!$B$2:$AZ$251,AE$2,FALSE)</f>
        <v>#N/A</v>
      </c>
      <c r="AF40" s="31" t="e">
        <f>VLOOKUP($D40,Résultats!$B$2:$AZ$251,AF$2,FALSE)</f>
        <v>#N/A</v>
      </c>
      <c r="AG40" s="31" t="e">
        <f>VLOOKUP($D40,Résultats!$B$2:$AZ$251,AG$2,FALSE)</f>
        <v>#N/A</v>
      </c>
      <c r="AH40" s="31" t="e">
        <f>VLOOKUP($D40,Résultats!$B$2:$AZ$251,AH$2,FALSE)</f>
        <v>#N/A</v>
      </c>
      <c r="AI40" s="31" t="e">
        <f>VLOOKUP($D40,Résultats!$B$2:$AZ$251,AI$2,FALSE)</f>
        <v>#N/A</v>
      </c>
      <c r="AJ40" s="31" t="e">
        <f>VLOOKUP($D40,Résultats!$B$2:$AZ$251,AJ$2,FALSE)</f>
        <v>#N/A</v>
      </c>
      <c r="AK40" s="31" t="e">
        <f>VLOOKUP($D40,Résultats!$B$2:$AZ$251,AK$2,FALSE)</f>
        <v>#N/A</v>
      </c>
      <c r="AL40" s="31" t="e">
        <f>VLOOKUP($D40,Résultats!$B$2:$AZ$251,AL$2,FALSE)</f>
        <v>#N/A</v>
      </c>
      <c r="AM40" s="31" t="e">
        <f>VLOOKUP($D40,Résultats!$B$2:$AZ$251,AM$2,FALSE)</f>
        <v>#N/A</v>
      </c>
    </row>
    <row r="41" spans="2:39" x14ac:dyDescent="0.25">
      <c r="C41" s="56" t="s">
        <v>32</v>
      </c>
      <c r="D41" s="3" t="s">
        <v>71</v>
      </c>
      <c r="E41" s="31" t="e">
        <f>VLOOKUP($D41,Résultats!$B$2:$AZ$251,E$2,FALSE)</f>
        <v>#N/A</v>
      </c>
      <c r="F41" s="31" t="e">
        <f>VLOOKUP($D41,Résultats!$B$2:$AZ$251,F$2,FALSE)</f>
        <v>#N/A</v>
      </c>
      <c r="G41" s="31" t="e">
        <f>VLOOKUP($D41,Résultats!$B$2:$AZ$251,G$2,FALSE)</f>
        <v>#N/A</v>
      </c>
      <c r="H41" s="31" t="e">
        <f>VLOOKUP($D41,Résultats!$B$2:$AZ$251,H$2,FALSE)</f>
        <v>#N/A</v>
      </c>
      <c r="I41" s="31" t="e">
        <f>VLOOKUP($D41,Résultats!$B$2:$AZ$251,I$2,FALSE)</f>
        <v>#N/A</v>
      </c>
      <c r="J41" s="31" t="e">
        <f>VLOOKUP($D41,Résultats!$B$2:$AZ$251,J$2,FALSE)</f>
        <v>#N/A</v>
      </c>
      <c r="K41" s="31" t="e">
        <f>VLOOKUP($D41,Résultats!$B$2:$AZ$251,K$2,FALSE)</f>
        <v>#N/A</v>
      </c>
      <c r="L41" s="31" t="e">
        <f>VLOOKUP($D41,Résultats!$B$2:$AZ$251,L$2,FALSE)</f>
        <v>#N/A</v>
      </c>
      <c r="M41" s="31" t="e">
        <f>VLOOKUP($D41,Résultats!$B$2:$AZ$251,M$2,FALSE)</f>
        <v>#N/A</v>
      </c>
      <c r="N41" s="31" t="e">
        <f>VLOOKUP($D41,Résultats!$B$2:$AZ$251,N$2,FALSE)</f>
        <v>#N/A</v>
      </c>
      <c r="O41" s="31" t="e">
        <f>VLOOKUP($D41,Résultats!$B$2:$AZ$251,O$2,FALSE)</f>
        <v>#N/A</v>
      </c>
      <c r="P41" s="31" t="e">
        <f>VLOOKUP($D41,Résultats!$B$2:$AZ$251,P$2,FALSE)</f>
        <v>#N/A</v>
      </c>
      <c r="Q41" s="31" t="e">
        <f>VLOOKUP($D41,Résultats!$B$2:$AZ$251,Q$2,FALSE)</f>
        <v>#N/A</v>
      </c>
      <c r="R41" s="31" t="e">
        <f>VLOOKUP($D41,Résultats!$B$2:$AZ$251,R$2,FALSE)</f>
        <v>#N/A</v>
      </c>
      <c r="S41" s="31" t="e">
        <f>VLOOKUP($D41,Résultats!$B$2:$AZ$251,S$2,FALSE)</f>
        <v>#N/A</v>
      </c>
      <c r="T41" s="31" t="e">
        <f>VLOOKUP($D41,Résultats!$B$2:$AZ$251,T$2,FALSE)</f>
        <v>#N/A</v>
      </c>
      <c r="U41" s="31" t="e">
        <f>VLOOKUP($D41,Résultats!$B$2:$AZ$251,U$2,FALSE)</f>
        <v>#N/A</v>
      </c>
      <c r="V41" s="31" t="e">
        <f>VLOOKUP($D41,Résultats!$B$2:$AZ$251,V$2,FALSE)</f>
        <v>#N/A</v>
      </c>
      <c r="W41" s="31" t="e">
        <f>VLOOKUP($D41,Résultats!$B$2:$AZ$251,W$2,FALSE)</f>
        <v>#N/A</v>
      </c>
      <c r="X41" s="31" t="e">
        <f>VLOOKUP($D41,Résultats!$B$2:$AZ$251,X$2,FALSE)</f>
        <v>#N/A</v>
      </c>
      <c r="Y41" s="31" t="e">
        <f>VLOOKUP($D41,Résultats!$B$2:$AZ$251,Y$2,FALSE)</f>
        <v>#N/A</v>
      </c>
      <c r="Z41" s="31" t="e">
        <f>VLOOKUP($D41,Résultats!$B$2:$AZ$251,Z$2,FALSE)</f>
        <v>#N/A</v>
      </c>
      <c r="AA41" s="31" t="e">
        <f>VLOOKUP($D41,Résultats!$B$2:$AZ$251,AA$2,FALSE)</f>
        <v>#N/A</v>
      </c>
      <c r="AB41" s="31" t="e">
        <f>VLOOKUP($D41,Résultats!$B$2:$AZ$251,AB$2,FALSE)</f>
        <v>#N/A</v>
      </c>
      <c r="AC41" s="31" t="e">
        <f>VLOOKUP($D41,Résultats!$B$2:$AZ$251,AC$2,FALSE)</f>
        <v>#N/A</v>
      </c>
      <c r="AD41" s="31" t="e">
        <f>VLOOKUP($D41,Résultats!$B$2:$AZ$251,AD$2,FALSE)</f>
        <v>#N/A</v>
      </c>
      <c r="AE41" s="31" t="e">
        <f>VLOOKUP($D41,Résultats!$B$2:$AZ$251,AE$2,FALSE)</f>
        <v>#N/A</v>
      </c>
      <c r="AF41" s="31" t="e">
        <f>VLOOKUP($D41,Résultats!$B$2:$AZ$251,AF$2,FALSE)</f>
        <v>#N/A</v>
      </c>
      <c r="AG41" s="31" t="e">
        <f>VLOOKUP($D41,Résultats!$B$2:$AZ$251,AG$2,FALSE)</f>
        <v>#N/A</v>
      </c>
      <c r="AH41" s="31" t="e">
        <f>VLOOKUP($D41,Résultats!$B$2:$AZ$251,AH$2,FALSE)</f>
        <v>#N/A</v>
      </c>
      <c r="AI41" s="31" t="e">
        <f>VLOOKUP($D41,Résultats!$B$2:$AZ$251,AI$2,FALSE)</f>
        <v>#N/A</v>
      </c>
      <c r="AJ41" s="31" t="e">
        <f>VLOOKUP($D41,Résultats!$B$2:$AZ$251,AJ$2,FALSE)</f>
        <v>#N/A</v>
      </c>
      <c r="AK41" s="31" t="e">
        <f>VLOOKUP($D41,Résultats!$B$2:$AZ$251,AK$2,FALSE)</f>
        <v>#N/A</v>
      </c>
      <c r="AL41" s="31" t="e">
        <f>VLOOKUP($D41,Résultats!$B$2:$AZ$251,AL$2,FALSE)</f>
        <v>#N/A</v>
      </c>
      <c r="AM41" s="31" t="e">
        <f>VLOOKUP($D41,Résultats!$B$2:$AZ$251,AM$2,FALSE)</f>
        <v>#N/A</v>
      </c>
    </row>
    <row r="42" spans="2:39" x14ac:dyDescent="0.25">
      <c r="C42" s="80" t="s">
        <v>33</v>
      </c>
      <c r="D42" s="7" t="s">
        <v>72</v>
      </c>
      <c r="E42" s="81" t="e">
        <f>VLOOKUP($D42,Résultats!$B$2:$AZ$251,E$2,FALSE)</f>
        <v>#N/A</v>
      </c>
      <c r="F42" s="81" t="e">
        <f>VLOOKUP($D42,Résultats!$B$2:$AZ$251,F$2,FALSE)</f>
        <v>#N/A</v>
      </c>
      <c r="G42" s="81" t="e">
        <f>VLOOKUP($D42,Résultats!$B$2:$AZ$251,G$2,FALSE)</f>
        <v>#N/A</v>
      </c>
      <c r="H42" s="81" t="e">
        <f>VLOOKUP($D42,Résultats!$B$2:$AZ$251,H$2,FALSE)</f>
        <v>#N/A</v>
      </c>
      <c r="I42" s="81" t="e">
        <f>VLOOKUP($D42,Résultats!$B$2:$AZ$251,I$2,FALSE)</f>
        <v>#N/A</v>
      </c>
      <c r="J42" s="81" t="e">
        <f>VLOOKUP($D42,Résultats!$B$2:$AZ$251,J$2,FALSE)</f>
        <v>#N/A</v>
      </c>
      <c r="K42" s="81" t="e">
        <f>VLOOKUP($D42,Résultats!$B$2:$AZ$251,K$2,FALSE)</f>
        <v>#N/A</v>
      </c>
      <c r="L42" s="81" t="e">
        <f>VLOOKUP($D42,Résultats!$B$2:$AZ$251,L$2,FALSE)</f>
        <v>#N/A</v>
      </c>
      <c r="M42" s="81" t="e">
        <f>VLOOKUP($D42,Résultats!$B$2:$AZ$251,M$2,FALSE)</f>
        <v>#N/A</v>
      </c>
      <c r="N42" s="81" t="e">
        <f>VLOOKUP($D42,Résultats!$B$2:$AZ$251,N$2,FALSE)</f>
        <v>#N/A</v>
      </c>
      <c r="O42" s="81" t="e">
        <f>VLOOKUP($D42,Résultats!$B$2:$AZ$251,O$2,FALSE)</f>
        <v>#N/A</v>
      </c>
      <c r="P42" s="81" t="e">
        <f>VLOOKUP($D42,Résultats!$B$2:$AZ$251,P$2,FALSE)</f>
        <v>#N/A</v>
      </c>
      <c r="Q42" s="81" t="e">
        <f>VLOOKUP($D42,Résultats!$B$2:$AZ$251,Q$2,FALSE)</f>
        <v>#N/A</v>
      </c>
      <c r="R42" s="81" t="e">
        <f>VLOOKUP($D42,Résultats!$B$2:$AZ$251,R$2,FALSE)</f>
        <v>#N/A</v>
      </c>
      <c r="S42" s="81" t="e">
        <f>VLOOKUP($D42,Résultats!$B$2:$AZ$251,S$2,FALSE)</f>
        <v>#N/A</v>
      </c>
      <c r="T42" s="81" t="e">
        <f>VLOOKUP($D42,Résultats!$B$2:$AZ$251,T$2,FALSE)</f>
        <v>#N/A</v>
      </c>
      <c r="U42" s="81" t="e">
        <f>VLOOKUP($D42,Résultats!$B$2:$AZ$251,U$2,FALSE)</f>
        <v>#N/A</v>
      </c>
      <c r="V42" s="81" t="e">
        <f>VLOOKUP($D42,Résultats!$B$2:$AZ$251,V$2,FALSE)</f>
        <v>#N/A</v>
      </c>
      <c r="W42" s="81" t="e">
        <f>VLOOKUP($D42,Résultats!$B$2:$AZ$251,W$2,FALSE)</f>
        <v>#N/A</v>
      </c>
      <c r="X42" s="81" t="e">
        <f>VLOOKUP($D42,Résultats!$B$2:$AZ$251,X$2,FALSE)</f>
        <v>#N/A</v>
      </c>
      <c r="Y42" s="81" t="e">
        <f>VLOOKUP($D42,Résultats!$B$2:$AZ$251,Y$2,FALSE)</f>
        <v>#N/A</v>
      </c>
      <c r="Z42" s="81" t="e">
        <f>VLOOKUP($D42,Résultats!$B$2:$AZ$251,Z$2,FALSE)</f>
        <v>#N/A</v>
      </c>
      <c r="AA42" s="81" t="e">
        <f>VLOOKUP($D42,Résultats!$B$2:$AZ$251,AA$2,FALSE)</f>
        <v>#N/A</v>
      </c>
      <c r="AB42" s="81" t="e">
        <f>VLOOKUP($D42,Résultats!$B$2:$AZ$251,AB$2,FALSE)</f>
        <v>#N/A</v>
      </c>
      <c r="AC42" s="81" t="e">
        <f>VLOOKUP($D42,Résultats!$B$2:$AZ$251,AC$2,FALSE)</f>
        <v>#N/A</v>
      </c>
      <c r="AD42" s="81" t="e">
        <f>VLOOKUP($D42,Résultats!$B$2:$AZ$251,AD$2,FALSE)</f>
        <v>#N/A</v>
      </c>
      <c r="AE42" s="81" t="e">
        <f>VLOOKUP($D42,Résultats!$B$2:$AZ$251,AE$2,FALSE)</f>
        <v>#N/A</v>
      </c>
      <c r="AF42" s="81" t="e">
        <f>VLOOKUP($D42,Résultats!$B$2:$AZ$251,AF$2,FALSE)</f>
        <v>#N/A</v>
      </c>
      <c r="AG42" s="81" t="e">
        <f>VLOOKUP($D42,Résultats!$B$2:$AZ$251,AG$2,FALSE)</f>
        <v>#N/A</v>
      </c>
      <c r="AH42" s="81" t="e">
        <f>VLOOKUP($D42,Résultats!$B$2:$AZ$251,AH$2,FALSE)</f>
        <v>#N/A</v>
      </c>
      <c r="AI42" s="81" t="e">
        <f>VLOOKUP($D42,Résultats!$B$2:$AZ$251,AI$2,FALSE)</f>
        <v>#N/A</v>
      </c>
      <c r="AJ42" s="81" t="e">
        <f>VLOOKUP($D42,Résultats!$B$2:$AZ$251,AJ$2,FALSE)</f>
        <v>#N/A</v>
      </c>
      <c r="AK42" s="81" t="e">
        <f>VLOOKUP($D42,Résultats!$B$2:$AZ$251,AK$2,FALSE)</f>
        <v>#N/A</v>
      </c>
      <c r="AL42" s="81" t="e">
        <f>VLOOKUP($D42,Résultats!$B$2:$AZ$251,AL$2,FALSE)</f>
        <v>#N/A</v>
      </c>
      <c r="AM42" s="81" t="e">
        <f>VLOOKUP($D42,Résultats!$B$2:$AZ$251,AM$2,FALSE)</f>
        <v>#N/A</v>
      </c>
    </row>
    <row r="43" spans="2:39" x14ac:dyDescent="0.25">
      <c r="C43" s="56"/>
      <c r="D43" s="3"/>
      <c r="E43" s="127"/>
      <c r="F43" s="127"/>
      <c r="G43" s="127"/>
      <c r="H43" s="127"/>
      <c r="I43" s="127"/>
      <c r="J43" s="126"/>
      <c r="K43" s="31"/>
      <c r="L43" s="31"/>
      <c r="M43" s="31"/>
      <c r="N43" s="127"/>
      <c r="O43" s="126"/>
      <c r="P43" s="31"/>
      <c r="Q43" s="31"/>
      <c r="R43" s="31"/>
      <c r="S43" s="127"/>
      <c r="T43" s="127"/>
      <c r="U43" s="127"/>
      <c r="V43" s="127"/>
      <c r="W43" s="127"/>
      <c r="X43" s="31"/>
      <c r="Y43" s="31"/>
      <c r="Z43" s="31"/>
      <c r="AA43" s="31"/>
      <c r="AB43" s="31"/>
      <c r="AC43" s="130"/>
      <c r="AD43" s="130"/>
      <c r="AE43" s="130"/>
      <c r="AF43" s="130"/>
      <c r="AG43" s="130"/>
      <c r="AH43" s="31"/>
      <c r="AI43" s="31"/>
      <c r="AJ43" s="31"/>
      <c r="AK43" s="31"/>
      <c r="AL43" s="31"/>
      <c r="AM43" s="130"/>
    </row>
    <row r="44" spans="2:39" x14ac:dyDescent="0.25">
      <c r="B44" s="23" t="s">
        <v>191</v>
      </c>
      <c r="C44" s="82" t="s">
        <v>162</v>
      </c>
      <c r="D44" s="82" t="s">
        <v>45</v>
      </c>
      <c r="E44" s="124" t="e">
        <f>VLOOKUP($D49,Résultats!$B$2:$AZ$212,E$2,FALSE)</f>
        <v>#N/A</v>
      </c>
      <c r="F44" s="124" t="e">
        <f>VLOOKUP($D49,Résultats!$B$2:$AZ$212,F$2,FALSE)</f>
        <v>#N/A</v>
      </c>
      <c r="G44" s="124" t="e">
        <f>VLOOKUP($D49,Résultats!$B$2:$AZ$212,G$2,FALSE)</f>
        <v>#N/A</v>
      </c>
      <c r="H44" s="124" t="e">
        <f>VLOOKUP($D49,Résultats!$B$2:$AZ$212,H$2,FALSE)</f>
        <v>#N/A</v>
      </c>
      <c r="I44" s="124" t="e">
        <f>VLOOKUP($D49,Résultats!$B$2:$AZ$212,I$2,FALSE)</f>
        <v>#N/A</v>
      </c>
      <c r="J44" s="124" t="e">
        <f>VLOOKUP($D49,Résultats!$B$2:$AZ$212,J$2,FALSE)</f>
        <v>#N/A</v>
      </c>
      <c r="K44" s="124" t="e">
        <f>VLOOKUP($D49,Résultats!$B$2:$AZ$212,K$2,FALSE)</f>
        <v>#N/A</v>
      </c>
      <c r="L44" s="124" t="e">
        <f>VLOOKUP($D49,Résultats!$B$2:$AZ$212,L$2,FALSE)</f>
        <v>#N/A</v>
      </c>
      <c r="M44" s="124" t="e">
        <f>VLOOKUP($D49,Résultats!$B$2:$AZ$212,M$2,FALSE)</f>
        <v>#N/A</v>
      </c>
      <c r="N44" s="124" t="e">
        <f>VLOOKUP($D49,Résultats!$B$2:$AZ$212,N$2,FALSE)</f>
        <v>#N/A</v>
      </c>
      <c r="O44" s="124" t="e">
        <f>VLOOKUP($D49,Résultats!$B$2:$AZ$212,O$2,FALSE)</f>
        <v>#N/A</v>
      </c>
      <c r="P44" s="124" t="e">
        <f>VLOOKUP($D49,Résultats!$B$2:$AZ$212,P$2,FALSE)</f>
        <v>#N/A</v>
      </c>
      <c r="Q44" s="124" t="e">
        <f>VLOOKUP($D49,Résultats!$B$2:$AZ$212,Q$2,FALSE)</f>
        <v>#N/A</v>
      </c>
      <c r="R44" s="124" t="e">
        <f>VLOOKUP($D49,Résultats!$B$2:$AZ$212,R$2,FALSE)</f>
        <v>#N/A</v>
      </c>
      <c r="S44" s="124" t="e">
        <f>VLOOKUP($D49,Résultats!$B$2:$AZ$212,S$2,FALSE)</f>
        <v>#N/A</v>
      </c>
      <c r="T44" s="124" t="e">
        <f>VLOOKUP($D49,Résultats!$B$2:$AZ$212,T$2,FALSE)</f>
        <v>#N/A</v>
      </c>
      <c r="U44" s="124" t="e">
        <f>VLOOKUP($D49,Résultats!$B$2:$AZ$212,U$2,FALSE)</f>
        <v>#N/A</v>
      </c>
      <c r="V44" s="124" t="e">
        <f>VLOOKUP($D49,Résultats!$B$2:$AZ$212,V$2,FALSE)</f>
        <v>#N/A</v>
      </c>
      <c r="W44" s="124" t="e">
        <f>VLOOKUP($D49,Résultats!$B$2:$AZ$212,W$2,FALSE)</f>
        <v>#N/A</v>
      </c>
      <c r="X44" s="124" t="e">
        <f>VLOOKUP($D49,Résultats!$B$2:$AZ$212,X$2,FALSE)</f>
        <v>#N/A</v>
      </c>
      <c r="Y44" s="124" t="e">
        <f>VLOOKUP($D49,Résultats!$B$2:$AZ$212,Y$2,FALSE)</f>
        <v>#N/A</v>
      </c>
      <c r="Z44" s="124" t="e">
        <f>VLOOKUP($D49,Résultats!$B$2:$AZ$212,Z$2,FALSE)</f>
        <v>#N/A</v>
      </c>
      <c r="AA44" s="124" t="e">
        <f>VLOOKUP($D49,Résultats!$B$2:$AZ$212,AA$2,FALSE)</f>
        <v>#N/A</v>
      </c>
      <c r="AB44" s="124" t="e">
        <f>VLOOKUP($D49,Résultats!$B$2:$AZ$212,AB$2,FALSE)</f>
        <v>#N/A</v>
      </c>
      <c r="AC44" s="124" t="e">
        <f>VLOOKUP($D49,Résultats!$B$2:$AZ$212,AC$2,FALSE)</f>
        <v>#N/A</v>
      </c>
      <c r="AD44" s="124" t="e">
        <f>VLOOKUP($D49,Résultats!$B$2:$AZ$212,AD$2,FALSE)</f>
        <v>#N/A</v>
      </c>
      <c r="AE44" s="124" t="e">
        <f>VLOOKUP($D49,Résultats!$B$2:$AZ$212,AE$2,FALSE)</f>
        <v>#N/A</v>
      </c>
      <c r="AF44" s="124" t="e">
        <f>VLOOKUP($D49,Résultats!$B$2:$AZ$212,AF$2,FALSE)</f>
        <v>#N/A</v>
      </c>
      <c r="AG44" s="124" t="e">
        <f>VLOOKUP($D49,Résultats!$B$2:$AZ$212,AG$2,FALSE)</f>
        <v>#N/A</v>
      </c>
      <c r="AH44" s="124" t="e">
        <f>VLOOKUP($D49,Résultats!$B$2:$AZ$212,AH$2,FALSE)</f>
        <v>#N/A</v>
      </c>
      <c r="AI44" s="124" t="e">
        <f>VLOOKUP($D49,Résultats!$B$2:$AZ$212,AI$2,FALSE)</f>
        <v>#N/A</v>
      </c>
      <c r="AJ44" s="124" t="e">
        <f>VLOOKUP($D49,Résultats!$B$2:$AZ$212,AJ$2,FALSE)</f>
        <v>#N/A</v>
      </c>
      <c r="AK44" s="124" t="e">
        <f>VLOOKUP($D49,Résultats!$B$2:$AZ$212,AK$2,FALSE)</f>
        <v>#N/A</v>
      </c>
      <c r="AL44" s="124" t="e">
        <f>VLOOKUP($D49,Résultats!$B$2:$AZ$212,AL$2,FALSE)</f>
        <v>#N/A</v>
      </c>
      <c r="AM44" s="124" t="e">
        <f>VLOOKUP($D49,Résultats!$B$2:$AZ$212,AM$2,FALSE)</f>
        <v>#N/A</v>
      </c>
    </row>
    <row r="45" spans="2:39" x14ac:dyDescent="0.25">
      <c r="C45" s="56" t="s">
        <v>8</v>
      </c>
      <c r="D45" s="78" t="s">
        <v>60</v>
      </c>
      <c r="E45" s="31" t="e">
        <f>VLOOKUP($D45,Résultats!$B$2:$AZ$212,E$2,FALSE)</f>
        <v>#N/A</v>
      </c>
      <c r="F45" s="31" t="e">
        <f>VLOOKUP($D45,Résultats!$B$2:$AZ$212,F$2,FALSE)</f>
        <v>#N/A</v>
      </c>
      <c r="G45" s="31" t="e">
        <f>VLOOKUP($D45,Résultats!$B$2:$AZ$212,G$2,FALSE)</f>
        <v>#N/A</v>
      </c>
      <c r="H45" s="31" t="e">
        <f>VLOOKUP($D45,Résultats!$B$2:$AZ$212,H$2,FALSE)</f>
        <v>#N/A</v>
      </c>
      <c r="I45" s="31" t="e">
        <f>VLOOKUP($D45,Résultats!$B$2:$AZ$212,I$2,FALSE)</f>
        <v>#N/A</v>
      </c>
      <c r="J45" s="31" t="e">
        <f>VLOOKUP($D45,Résultats!$B$2:$AZ$212,J$2,FALSE)</f>
        <v>#N/A</v>
      </c>
      <c r="K45" s="31" t="e">
        <f>VLOOKUP($D45,Résultats!$B$2:$AZ$212,K$2,FALSE)</f>
        <v>#N/A</v>
      </c>
      <c r="L45" s="31" t="e">
        <f>VLOOKUP($D45,Résultats!$B$2:$AZ$212,L$2,FALSE)</f>
        <v>#N/A</v>
      </c>
      <c r="M45" s="31" t="e">
        <f>VLOOKUP($D45,Résultats!$B$2:$AZ$212,M$2,FALSE)</f>
        <v>#N/A</v>
      </c>
      <c r="N45" s="31" t="e">
        <f>VLOOKUP($D45,Résultats!$B$2:$AZ$212,N$2,FALSE)</f>
        <v>#N/A</v>
      </c>
      <c r="O45" s="31" t="e">
        <f>VLOOKUP($D45,Résultats!$B$2:$AZ$212,O$2,FALSE)</f>
        <v>#N/A</v>
      </c>
      <c r="P45" s="31" t="e">
        <f>VLOOKUP($D45,Résultats!$B$2:$AZ$212,P$2,FALSE)</f>
        <v>#N/A</v>
      </c>
      <c r="Q45" s="31" t="e">
        <f>VLOOKUP($D45,Résultats!$B$2:$AZ$212,Q$2,FALSE)</f>
        <v>#N/A</v>
      </c>
      <c r="R45" s="31" t="e">
        <f>VLOOKUP($D45,Résultats!$B$2:$AZ$212,R$2,FALSE)</f>
        <v>#N/A</v>
      </c>
      <c r="S45" s="31" t="e">
        <f>VLOOKUP($D45,Résultats!$B$2:$AZ$212,S$2,FALSE)</f>
        <v>#N/A</v>
      </c>
      <c r="T45" s="31" t="e">
        <f>VLOOKUP($D45,Résultats!$B$2:$AZ$212,T$2,FALSE)</f>
        <v>#N/A</v>
      </c>
      <c r="U45" s="31" t="e">
        <f>VLOOKUP($D45,Résultats!$B$2:$AZ$212,U$2,FALSE)</f>
        <v>#N/A</v>
      </c>
      <c r="V45" s="31" t="e">
        <f>VLOOKUP($D45,Résultats!$B$2:$AZ$212,V$2,FALSE)</f>
        <v>#N/A</v>
      </c>
      <c r="W45" s="31" t="e">
        <f>VLOOKUP($D45,Résultats!$B$2:$AZ$212,W$2,FALSE)</f>
        <v>#N/A</v>
      </c>
      <c r="X45" s="31" t="e">
        <f>VLOOKUP($D45,Résultats!$B$2:$AZ$212,X$2,FALSE)</f>
        <v>#N/A</v>
      </c>
      <c r="Y45" s="31" t="e">
        <f>VLOOKUP($D45,Résultats!$B$2:$AZ$212,Y$2,FALSE)</f>
        <v>#N/A</v>
      </c>
      <c r="Z45" s="31" t="e">
        <f>VLOOKUP($D45,Résultats!$B$2:$AZ$212,Z$2,FALSE)</f>
        <v>#N/A</v>
      </c>
      <c r="AA45" s="31" t="e">
        <f>VLOOKUP($D45,Résultats!$B$2:$AZ$212,AA$2,FALSE)</f>
        <v>#N/A</v>
      </c>
      <c r="AB45" s="31" t="e">
        <f>VLOOKUP($D45,Résultats!$B$2:$AZ$212,AB$2,FALSE)</f>
        <v>#N/A</v>
      </c>
      <c r="AC45" s="31" t="e">
        <f>VLOOKUP($D45,Résultats!$B$2:$AZ$212,AC$2,FALSE)</f>
        <v>#N/A</v>
      </c>
      <c r="AD45" s="31" t="e">
        <f>VLOOKUP($D45,Résultats!$B$2:$AZ$212,AD$2,FALSE)</f>
        <v>#N/A</v>
      </c>
      <c r="AE45" s="31" t="e">
        <f>VLOOKUP($D45,Résultats!$B$2:$AZ$212,AE$2,FALSE)</f>
        <v>#N/A</v>
      </c>
      <c r="AF45" s="31" t="e">
        <f>VLOOKUP($D45,Résultats!$B$2:$AZ$212,AF$2,FALSE)</f>
        <v>#N/A</v>
      </c>
      <c r="AG45" s="31" t="e">
        <f>VLOOKUP($D45,Résultats!$B$2:$AZ$212,AG$2,FALSE)</f>
        <v>#N/A</v>
      </c>
      <c r="AH45" s="31" t="e">
        <f>VLOOKUP($D45,Résultats!$B$2:$AZ$212,AH$2,FALSE)</f>
        <v>#N/A</v>
      </c>
      <c r="AI45" s="31" t="e">
        <f>VLOOKUP($D45,Résultats!$B$2:$AZ$212,AI$2,FALSE)</f>
        <v>#N/A</v>
      </c>
      <c r="AJ45" s="31" t="e">
        <f>VLOOKUP($D45,Résultats!$B$2:$AZ$212,AJ$2,FALSE)</f>
        <v>#N/A</v>
      </c>
      <c r="AK45" s="31" t="e">
        <f>VLOOKUP($D45,Résultats!$B$2:$AZ$212,AK$2,FALSE)</f>
        <v>#N/A</v>
      </c>
      <c r="AL45" s="31" t="e">
        <f>VLOOKUP($D45,Résultats!$B$2:$AZ$212,AL$2,FALSE)</f>
        <v>#N/A</v>
      </c>
      <c r="AM45" s="31" t="e">
        <f>VLOOKUP($D45,Résultats!$B$2:$AZ$212,AM$2,FALSE)</f>
        <v>#N/A</v>
      </c>
    </row>
    <row r="46" spans="2:39" x14ac:dyDescent="0.25">
      <c r="C46" s="56" t="s">
        <v>6</v>
      </c>
      <c r="D46" s="3" t="s">
        <v>61</v>
      </c>
      <c r="E46" s="31" t="e">
        <f>VLOOKUP($D46,Résultats!$B$2:$AZ$212,E$2,FALSE)</f>
        <v>#N/A</v>
      </c>
      <c r="F46" s="31" t="e">
        <f>VLOOKUP($D46,Résultats!$B$2:$AZ$212,F$2,FALSE)</f>
        <v>#N/A</v>
      </c>
      <c r="G46" s="31" t="e">
        <f>VLOOKUP($D46,Résultats!$B$2:$AZ$212,G$2,FALSE)</f>
        <v>#N/A</v>
      </c>
      <c r="H46" s="31" t="e">
        <f>VLOOKUP($D46,Résultats!$B$2:$AZ$212,H$2,FALSE)</f>
        <v>#N/A</v>
      </c>
      <c r="I46" s="31" t="e">
        <f>VLOOKUP($D46,Résultats!$B$2:$AZ$212,I$2,FALSE)</f>
        <v>#N/A</v>
      </c>
      <c r="J46" s="31" t="e">
        <f>VLOOKUP($D46,Résultats!$B$2:$AZ$212,J$2,FALSE)</f>
        <v>#N/A</v>
      </c>
      <c r="K46" s="31" t="e">
        <f>VLOOKUP($D46,Résultats!$B$2:$AZ$212,K$2,FALSE)</f>
        <v>#N/A</v>
      </c>
      <c r="L46" s="31" t="e">
        <f>VLOOKUP($D46,Résultats!$B$2:$AZ$212,L$2,FALSE)</f>
        <v>#N/A</v>
      </c>
      <c r="M46" s="31" t="e">
        <f>VLOOKUP($D46,Résultats!$B$2:$AZ$212,M$2,FALSE)</f>
        <v>#N/A</v>
      </c>
      <c r="N46" s="31" t="e">
        <f>VLOOKUP($D46,Résultats!$B$2:$AZ$212,N$2,FALSE)</f>
        <v>#N/A</v>
      </c>
      <c r="O46" s="31" t="e">
        <f>VLOOKUP($D46,Résultats!$B$2:$AZ$212,O$2,FALSE)</f>
        <v>#N/A</v>
      </c>
      <c r="P46" s="31" t="e">
        <f>VLOOKUP($D46,Résultats!$B$2:$AZ$212,P$2,FALSE)</f>
        <v>#N/A</v>
      </c>
      <c r="Q46" s="31" t="e">
        <f>VLOOKUP($D46,Résultats!$B$2:$AZ$212,Q$2,FALSE)</f>
        <v>#N/A</v>
      </c>
      <c r="R46" s="31" t="e">
        <f>VLOOKUP($D46,Résultats!$B$2:$AZ$212,R$2,FALSE)</f>
        <v>#N/A</v>
      </c>
      <c r="S46" s="31" t="e">
        <f>VLOOKUP($D46,Résultats!$B$2:$AZ$212,S$2,FALSE)</f>
        <v>#N/A</v>
      </c>
      <c r="T46" s="31" t="e">
        <f>VLOOKUP($D46,Résultats!$B$2:$AZ$212,T$2,FALSE)</f>
        <v>#N/A</v>
      </c>
      <c r="U46" s="31" t="e">
        <f>VLOOKUP($D46,Résultats!$B$2:$AZ$212,U$2,FALSE)</f>
        <v>#N/A</v>
      </c>
      <c r="V46" s="31" t="e">
        <f>VLOOKUP($D46,Résultats!$B$2:$AZ$212,V$2,FALSE)</f>
        <v>#N/A</v>
      </c>
      <c r="W46" s="31" t="e">
        <f>VLOOKUP($D46,Résultats!$B$2:$AZ$212,W$2,FALSE)</f>
        <v>#N/A</v>
      </c>
      <c r="X46" s="31" t="e">
        <f>VLOOKUP($D46,Résultats!$B$2:$AZ$212,X$2,FALSE)</f>
        <v>#N/A</v>
      </c>
      <c r="Y46" s="31" t="e">
        <f>VLOOKUP($D46,Résultats!$B$2:$AZ$212,Y$2,FALSE)</f>
        <v>#N/A</v>
      </c>
      <c r="Z46" s="31" t="e">
        <f>VLOOKUP($D46,Résultats!$B$2:$AZ$212,Z$2,FALSE)</f>
        <v>#N/A</v>
      </c>
      <c r="AA46" s="31" t="e">
        <f>VLOOKUP($D46,Résultats!$B$2:$AZ$212,AA$2,FALSE)</f>
        <v>#N/A</v>
      </c>
      <c r="AB46" s="31" t="e">
        <f>VLOOKUP($D46,Résultats!$B$2:$AZ$212,AB$2,FALSE)</f>
        <v>#N/A</v>
      </c>
      <c r="AC46" s="31" t="e">
        <f>VLOOKUP($D46,Résultats!$B$2:$AZ$212,AC$2,FALSE)</f>
        <v>#N/A</v>
      </c>
      <c r="AD46" s="31" t="e">
        <f>VLOOKUP($D46,Résultats!$B$2:$AZ$212,AD$2,FALSE)</f>
        <v>#N/A</v>
      </c>
      <c r="AE46" s="31" t="e">
        <f>VLOOKUP($D46,Résultats!$B$2:$AZ$212,AE$2,FALSE)</f>
        <v>#N/A</v>
      </c>
      <c r="AF46" s="31" t="e">
        <f>VLOOKUP($D46,Résultats!$B$2:$AZ$212,AF$2,FALSE)</f>
        <v>#N/A</v>
      </c>
      <c r="AG46" s="31" t="e">
        <f>VLOOKUP($D46,Résultats!$B$2:$AZ$212,AG$2,FALSE)</f>
        <v>#N/A</v>
      </c>
      <c r="AH46" s="31" t="e">
        <f>VLOOKUP($D46,Résultats!$B$2:$AZ$212,AH$2,FALSE)</f>
        <v>#N/A</v>
      </c>
      <c r="AI46" s="31" t="e">
        <f>VLOOKUP($D46,Résultats!$B$2:$AZ$212,AI$2,FALSE)</f>
        <v>#N/A</v>
      </c>
      <c r="AJ46" s="31" t="e">
        <f>VLOOKUP($D46,Résultats!$B$2:$AZ$212,AJ$2,FALSE)</f>
        <v>#N/A</v>
      </c>
      <c r="AK46" s="31" t="e">
        <f>VLOOKUP($D46,Résultats!$B$2:$AZ$212,AK$2,FALSE)</f>
        <v>#N/A</v>
      </c>
      <c r="AL46" s="31" t="e">
        <f>VLOOKUP($D46,Résultats!$B$2:$AZ$212,AL$2,FALSE)</f>
        <v>#N/A</v>
      </c>
      <c r="AM46" s="31" t="e">
        <f>VLOOKUP($D46,Résultats!$B$2:$AZ$212,AM$2,FALSE)</f>
        <v>#N/A</v>
      </c>
    </row>
    <row r="47" spans="2:39" x14ac:dyDescent="0.25">
      <c r="C47" s="56" t="s">
        <v>34</v>
      </c>
      <c r="D47" s="3" t="s">
        <v>62</v>
      </c>
      <c r="E47" s="31" t="e">
        <f>VLOOKUP($D47,Résultats!$B$2:$AZ$212,E$2,FALSE)</f>
        <v>#N/A</v>
      </c>
      <c r="F47" s="31" t="e">
        <f>VLOOKUP($D47,Résultats!$B$2:$AZ$212,F$2,FALSE)</f>
        <v>#N/A</v>
      </c>
      <c r="G47" s="31" t="e">
        <f>VLOOKUP($D47,Résultats!$B$2:$AZ$212,G$2,FALSE)</f>
        <v>#N/A</v>
      </c>
      <c r="H47" s="31" t="e">
        <f>VLOOKUP($D47,Résultats!$B$2:$AZ$212,H$2,FALSE)</f>
        <v>#N/A</v>
      </c>
      <c r="I47" s="31" t="e">
        <f>VLOOKUP($D47,Résultats!$B$2:$AZ$212,I$2,FALSE)</f>
        <v>#N/A</v>
      </c>
      <c r="J47" s="31" t="e">
        <f>VLOOKUP($D47,Résultats!$B$2:$AZ$212,J$2,FALSE)</f>
        <v>#N/A</v>
      </c>
      <c r="K47" s="31" t="e">
        <f>VLOOKUP($D47,Résultats!$B$2:$AZ$212,K$2,FALSE)</f>
        <v>#N/A</v>
      </c>
      <c r="L47" s="31" t="e">
        <f>VLOOKUP($D47,Résultats!$B$2:$AZ$212,L$2,FALSE)</f>
        <v>#N/A</v>
      </c>
      <c r="M47" s="31" t="e">
        <f>VLOOKUP($D47,Résultats!$B$2:$AZ$212,M$2,FALSE)</f>
        <v>#N/A</v>
      </c>
      <c r="N47" s="31" t="e">
        <f>VLOOKUP($D47,Résultats!$B$2:$AZ$212,N$2,FALSE)</f>
        <v>#N/A</v>
      </c>
      <c r="O47" s="31" t="e">
        <f>VLOOKUP($D47,Résultats!$B$2:$AZ$212,O$2,FALSE)</f>
        <v>#N/A</v>
      </c>
      <c r="P47" s="31" t="e">
        <f>VLOOKUP($D47,Résultats!$B$2:$AZ$212,P$2,FALSE)</f>
        <v>#N/A</v>
      </c>
      <c r="Q47" s="31" t="e">
        <f>VLOOKUP($D47,Résultats!$B$2:$AZ$212,Q$2,FALSE)</f>
        <v>#N/A</v>
      </c>
      <c r="R47" s="31" t="e">
        <f>VLOOKUP($D47,Résultats!$B$2:$AZ$212,R$2,FALSE)</f>
        <v>#N/A</v>
      </c>
      <c r="S47" s="31" t="e">
        <f>VLOOKUP($D47,Résultats!$B$2:$AZ$212,S$2,FALSE)</f>
        <v>#N/A</v>
      </c>
      <c r="T47" s="31" t="e">
        <f>VLOOKUP($D47,Résultats!$B$2:$AZ$212,T$2,FALSE)</f>
        <v>#N/A</v>
      </c>
      <c r="U47" s="31" t="e">
        <f>VLOOKUP($D47,Résultats!$B$2:$AZ$212,U$2,FALSE)</f>
        <v>#N/A</v>
      </c>
      <c r="V47" s="31" t="e">
        <f>VLOOKUP($D47,Résultats!$B$2:$AZ$212,V$2,FALSE)</f>
        <v>#N/A</v>
      </c>
      <c r="W47" s="31" t="e">
        <f>VLOOKUP($D47,Résultats!$B$2:$AZ$212,W$2,FALSE)</f>
        <v>#N/A</v>
      </c>
      <c r="X47" s="31" t="e">
        <f>VLOOKUP($D47,Résultats!$B$2:$AZ$212,X$2,FALSE)</f>
        <v>#N/A</v>
      </c>
      <c r="Y47" s="31" t="e">
        <f>VLOOKUP($D47,Résultats!$B$2:$AZ$212,Y$2,FALSE)</f>
        <v>#N/A</v>
      </c>
      <c r="Z47" s="31" t="e">
        <f>VLOOKUP($D47,Résultats!$B$2:$AZ$212,Z$2,FALSE)</f>
        <v>#N/A</v>
      </c>
      <c r="AA47" s="31" t="e">
        <f>VLOOKUP($D47,Résultats!$B$2:$AZ$212,AA$2,FALSE)</f>
        <v>#N/A</v>
      </c>
      <c r="AB47" s="31" t="e">
        <f>VLOOKUP($D47,Résultats!$B$2:$AZ$212,AB$2,FALSE)</f>
        <v>#N/A</v>
      </c>
      <c r="AC47" s="31" t="e">
        <f>VLOOKUP($D47,Résultats!$B$2:$AZ$212,AC$2,FALSE)</f>
        <v>#N/A</v>
      </c>
      <c r="AD47" s="31" t="e">
        <f>VLOOKUP($D47,Résultats!$B$2:$AZ$212,AD$2,FALSE)</f>
        <v>#N/A</v>
      </c>
      <c r="AE47" s="31" t="e">
        <f>VLOOKUP($D47,Résultats!$B$2:$AZ$212,AE$2,FALSE)</f>
        <v>#N/A</v>
      </c>
      <c r="AF47" s="31" t="e">
        <f>VLOOKUP($D47,Résultats!$B$2:$AZ$212,AF$2,FALSE)</f>
        <v>#N/A</v>
      </c>
      <c r="AG47" s="31" t="e">
        <f>VLOOKUP($D47,Résultats!$B$2:$AZ$212,AG$2,FALSE)</f>
        <v>#N/A</v>
      </c>
      <c r="AH47" s="31" t="e">
        <f>VLOOKUP($D47,Résultats!$B$2:$AZ$212,AH$2,FALSE)</f>
        <v>#N/A</v>
      </c>
      <c r="AI47" s="31" t="e">
        <f>VLOOKUP($D47,Résultats!$B$2:$AZ$212,AI$2,FALSE)</f>
        <v>#N/A</v>
      </c>
      <c r="AJ47" s="31" t="e">
        <f>VLOOKUP($D47,Résultats!$B$2:$AZ$212,AJ$2,FALSE)</f>
        <v>#N/A</v>
      </c>
      <c r="AK47" s="31" t="e">
        <f>VLOOKUP($D47,Résultats!$B$2:$AZ$212,AK$2,FALSE)</f>
        <v>#N/A</v>
      </c>
      <c r="AL47" s="31" t="e">
        <f>VLOOKUP($D47,Résultats!$B$2:$AZ$212,AL$2,FALSE)</f>
        <v>#N/A</v>
      </c>
      <c r="AM47" s="31" t="e">
        <f>VLOOKUP($D47,Résultats!$B$2:$AZ$212,AM$2,FALSE)</f>
        <v>#N/A</v>
      </c>
    </row>
    <row r="48" spans="2:39" x14ac:dyDescent="0.25">
      <c r="C48" s="56" t="s">
        <v>35</v>
      </c>
      <c r="D48" s="3" t="s">
        <v>63</v>
      </c>
      <c r="E48" s="31" t="e">
        <f>VLOOKUP($D48,Résultats!$B$2:$AZ$212,E$2,FALSE)</f>
        <v>#N/A</v>
      </c>
      <c r="F48" s="31" t="e">
        <f>VLOOKUP($D48,Résultats!$B$2:$AZ$212,F$2,FALSE)</f>
        <v>#N/A</v>
      </c>
      <c r="G48" s="31" t="e">
        <f>VLOOKUP($D48,Résultats!$B$2:$AZ$212,G$2,FALSE)</f>
        <v>#N/A</v>
      </c>
      <c r="H48" s="31" t="e">
        <f>VLOOKUP($D48,Résultats!$B$2:$AZ$212,H$2,FALSE)</f>
        <v>#N/A</v>
      </c>
      <c r="I48" s="31" t="e">
        <f>VLOOKUP($D48,Résultats!$B$2:$AZ$212,I$2,FALSE)</f>
        <v>#N/A</v>
      </c>
      <c r="J48" s="31" t="e">
        <f>VLOOKUP($D48,Résultats!$B$2:$AZ$212,J$2,FALSE)</f>
        <v>#N/A</v>
      </c>
      <c r="K48" s="31" t="e">
        <f>VLOOKUP($D48,Résultats!$B$2:$AZ$212,K$2,FALSE)</f>
        <v>#N/A</v>
      </c>
      <c r="L48" s="31" t="e">
        <f>VLOOKUP($D48,Résultats!$B$2:$AZ$212,L$2,FALSE)</f>
        <v>#N/A</v>
      </c>
      <c r="M48" s="31" t="e">
        <f>VLOOKUP($D48,Résultats!$B$2:$AZ$212,M$2,FALSE)</f>
        <v>#N/A</v>
      </c>
      <c r="N48" s="31" t="e">
        <f>VLOOKUP($D48,Résultats!$B$2:$AZ$212,N$2,FALSE)</f>
        <v>#N/A</v>
      </c>
      <c r="O48" s="31" t="e">
        <f>VLOOKUP($D48,Résultats!$B$2:$AZ$212,O$2,FALSE)</f>
        <v>#N/A</v>
      </c>
      <c r="P48" s="31" t="e">
        <f>VLOOKUP($D48,Résultats!$B$2:$AZ$212,P$2,FALSE)</f>
        <v>#N/A</v>
      </c>
      <c r="Q48" s="31" t="e">
        <f>VLOOKUP($D48,Résultats!$B$2:$AZ$212,Q$2,FALSE)</f>
        <v>#N/A</v>
      </c>
      <c r="R48" s="31" t="e">
        <f>VLOOKUP($D48,Résultats!$B$2:$AZ$212,R$2,FALSE)</f>
        <v>#N/A</v>
      </c>
      <c r="S48" s="31" t="e">
        <f>VLOOKUP($D48,Résultats!$B$2:$AZ$212,S$2,FALSE)</f>
        <v>#N/A</v>
      </c>
      <c r="T48" s="31" t="e">
        <f>VLOOKUP($D48,Résultats!$B$2:$AZ$212,T$2,FALSE)</f>
        <v>#N/A</v>
      </c>
      <c r="U48" s="31" t="e">
        <f>VLOOKUP($D48,Résultats!$B$2:$AZ$212,U$2,FALSE)</f>
        <v>#N/A</v>
      </c>
      <c r="V48" s="31" t="e">
        <f>VLOOKUP($D48,Résultats!$B$2:$AZ$212,V$2,FALSE)</f>
        <v>#N/A</v>
      </c>
      <c r="W48" s="31" t="e">
        <f>VLOOKUP($D48,Résultats!$B$2:$AZ$212,W$2,FALSE)</f>
        <v>#N/A</v>
      </c>
      <c r="X48" s="31" t="e">
        <f>VLOOKUP($D48,Résultats!$B$2:$AZ$212,X$2,FALSE)</f>
        <v>#N/A</v>
      </c>
      <c r="Y48" s="31" t="e">
        <f>VLOOKUP($D48,Résultats!$B$2:$AZ$212,Y$2,FALSE)</f>
        <v>#N/A</v>
      </c>
      <c r="Z48" s="31" t="e">
        <f>VLOOKUP($D48,Résultats!$B$2:$AZ$212,Z$2,FALSE)</f>
        <v>#N/A</v>
      </c>
      <c r="AA48" s="31" t="e">
        <f>VLOOKUP($D48,Résultats!$B$2:$AZ$212,AA$2,FALSE)</f>
        <v>#N/A</v>
      </c>
      <c r="AB48" s="31" t="e">
        <f>VLOOKUP($D48,Résultats!$B$2:$AZ$212,AB$2,FALSE)</f>
        <v>#N/A</v>
      </c>
      <c r="AC48" s="31" t="e">
        <f>VLOOKUP($D48,Résultats!$B$2:$AZ$212,AC$2,FALSE)</f>
        <v>#N/A</v>
      </c>
      <c r="AD48" s="31" t="e">
        <f>VLOOKUP($D48,Résultats!$B$2:$AZ$212,AD$2,FALSE)</f>
        <v>#N/A</v>
      </c>
      <c r="AE48" s="31" t="e">
        <f>VLOOKUP($D48,Résultats!$B$2:$AZ$212,AE$2,FALSE)</f>
        <v>#N/A</v>
      </c>
      <c r="AF48" s="31" t="e">
        <f>VLOOKUP($D48,Résultats!$B$2:$AZ$212,AF$2,FALSE)</f>
        <v>#N/A</v>
      </c>
      <c r="AG48" s="31" t="e">
        <f>VLOOKUP($D48,Résultats!$B$2:$AZ$212,AG$2,FALSE)</f>
        <v>#N/A</v>
      </c>
      <c r="AH48" s="31" t="e">
        <f>VLOOKUP($D48,Résultats!$B$2:$AZ$212,AH$2,FALSE)</f>
        <v>#N/A</v>
      </c>
      <c r="AI48" s="31" t="e">
        <f>VLOOKUP($D48,Résultats!$B$2:$AZ$212,AI$2,FALSE)</f>
        <v>#N/A</v>
      </c>
      <c r="AJ48" s="31" t="e">
        <f>VLOOKUP($D48,Résultats!$B$2:$AZ$212,AJ$2,FALSE)</f>
        <v>#N/A</v>
      </c>
      <c r="AK48" s="31" t="e">
        <f>VLOOKUP($D48,Résultats!$B$2:$AZ$212,AK$2,FALSE)</f>
        <v>#N/A</v>
      </c>
      <c r="AL48" s="31" t="e">
        <f>VLOOKUP($D48,Résultats!$B$2:$AZ$212,AL$2,FALSE)</f>
        <v>#N/A</v>
      </c>
      <c r="AM48" s="31" t="e">
        <f>VLOOKUP($D48,Résultats!$B$2:$AZ$212,AM$2,FALSE)</f>
        <v>#N/A</v>
      </c>
    </row>
    <row r="49" spans="3:40" x14ac:dyDescent="0.25">
      <c r="C49" s="82" t="s">
        <v>162</v>
      </c>
      <c r="D49" s="82" t="s">
        <v>45</v>
      </c>
      <c r="E49" s="83" t="e">
        <f>VLOOKUP($D49,Résultats!$B$2:$AZ$212,E$2,FALSE)</f>
        <v>#N/A</v>
      </c>
      <c r="F49" s="83" t="e">
        <f>VLOOKUP($D49,Résultats!$B$2:$AZ$212,F$2,FALSE)</f>
        <v>#N/A</v>
      </c>
      <c r="G49" s="83" t="e">
        <f>VLOOKUP($D49,Résultats!$B$2:$AZ$212,G$2,FALSE)</f>
        <v>#N/A</v>
      </c>
      <c r="H49" s="83" t="e">
        <f>VLOOKUP($D49,Résultats!$B$2:$AZ$212,H$2,FALSE)</f>
        <v>#N/A</v>
      </c>
      <c r="I49" s="83" t="e">
        <f>VLOOKUP($D49,Résultats!$B$2:$AZ$212,I$2,FALSE)</f>
        <v>#N/A</v>
      </c>
      <c r="J49" s="83" t="e">
        <f>VLOOKUP($D49,Résultats!$B$2:$AZ$212,J$2,FALSE)</f>
        <v>#N/A</v>
      </c>
      <c r="K49" s="83" t="e">
        <f>VLOOKUP($D49,Résultats!$B$2:$AZ$212,K$2,FALSE)</f>
        <v>#N/A</v>
      </c>
      <c r="L49" s="83" t="e">
        <f>VLOOKUP($D49,Résultats!$B$2:$AZ$212,L$2,FALSE)</f>
        <v>#N/A</v>
      </c>
      <c r="M49" s="83" t="e">
        <f>VLOOKUP($D49,Résultats!$B$2:$AZ$212,M$2,FALSE)</f>
        <v>#N/A</v>
      </c>
      <c r="N49" s="83" t="e">
        <f>VLOOKUP($D49,Résultats!$B$2:$AZ$212,N$2,FALSE)</f>
        <v>#N/A</v>
      </c>
      <c r="O49" s="83" t="e">
        <f>VLOOKUP($D49,Résultats!$B$2:$AZ$212,O$2,FALSE)</f>
        <v>#N/A</v>
      </c>
      <c r="P49" s="83" t="e">
        <f>VLOOKUP($D49,Résultats!$B$2:$AZ$212,P$2,FALSE)</f>
        <v>#N/A</v>
      </c>
      <c r="Q49" s="83" t="e">
        <f>VLOOKUP($D49,Résultats!$B$2:$AZ$212,Q$2,FALSE)</f>
        <v>#N/A</v>
      </c>
      <c r="R49" s="83" t="e">
        <f>VLOOKUP($D49,Résultats!$B$2:$AZ$212,R$2,FALSE)</f>
        <v>#N/A</v>
      </c>
      <c r="S49" s="83" t="e">
        <f>VLOOKUP($D49,Résultats!$B$2:$AZ$212,S$2,FALSE)</f>
        <v>#N/A</v>
      </c>
      <c r="T49" s="83" t="e">
        <f>VLOOKUP($D49,Résultats!$B$2:$AZ$212,T$2,FALSE)</f>
        <v>#N/A</v>
      </c>
      <c r="U49" s="83" t="e">
        <f>VLOOKUP($D49,Résultats!$B$2:$AZ$212,U$2,FALSE)</f>
        <v>#N/A</v>
      </c>
      <c r="V49" s="83" t="e">
        <f>VLOOKUP($D49,Résultats!$B$2:$AZ$212,V$2,FALSE)</f>
        <v>#N/A</v>
      </c>
      <c r="W49" s="83" t="e">
        <f>VLOOKUP($D49,Résultats!$B$2:$AZ$212,W$2,FALSE)</f>
        <v>#N/A</v>
      </c>
      <c r="X49" s="83" t="e">
        <f>VLOOKUP($D49,Résultats!$B$2:$AZ$212,X$2,FALSE)</f>
        <v>#N/A</v>
      </c>
      <c r="Y49" s="83" t="e">
        <f>VLOOKUP($D49,Résultats!$B$2:$AZ$212,Y$2,FALSE)</f>
        <v>#N/A</v>
      </c>
      <c r="Z49" s="83" t="e">
        <f>VLOOKUP($D49,Résultats!$B$2:$AZ$212,Z$2,FALSE)</f>
        <v>#N/A</v>
      </c>
      <c r="AA49" s="83" t="e">
        <f>VLOOKUP($D49,Résultats!$B$2:$AZ$212,AA$2,FALSE)</f>
        <v>#N/A</v>
      </c>
      <c r="AB49" s="83" t="e">
        <f>VLOOKUP($D49,Résultats!$B$2:$AZ$212,AB$2,FALSE)</f>
        <v>#N/A</v>
      </c>
      <c r="AC49" s="83" t="e">
        <f>VLOOKUP($D49,Résultats!$B$2:$AZ$212,AC$2,FALSE)</f>
        <v>#N/A</v>
      </c>
      <c r="AD49" s="83" t="e">
        <f>VLOOKUP($D49,Résultats!$B$2:$AZ$212,AD$2,FALSE)</f>
        <v>#N/A</v>
      </c>
      <c r="AE49" s="83" t="e">
        <f>VLOOKUP($D49,Résultats!$B$2:$AZ$212,AE$2,FALSE)</f>
        <v>#N/A</v>
      </c>
      <c r="AF49" s="83" t="e">
        <f>VLOOKUP($D49,Résultats!$B$2:$AZ$212,AF$2,FALSE)</f>
        <v>#N/A</v>
      </c>
      <c r="AG49" s="83" t="e">
        <f>VLOOKUP($D49,Résultats!$B$2:$AZ$212,AG$2,FALSE)</f>
        <v>#N/A</v>
      </c>
      <c r="AH49" s="83" t="e">
        <f>VLOOKUP($D49,Résultats!$B$2:$AZ$212,AH$2,FALSE)</f>
        <v>#N/A</v>
      </c>
      <c r="AI49" s="83" t="e">
        <f>VLOOKUP($D49,Résultats!$B$2:$AZ$212,AI$2,FALSE)</f>
        <v>#N/A</v>
      </c>
      <c r="AJ49" s="83" t="e">
        <f>VLOOKUP($D49,Résultats!$B$2:$AZ$212,AJ$2,FALSE)</f>
        <v>#N/A</v>
      </c>
      <c r="AK49" s="83" t="e">
        <f>VLOOKUP($D49,Résultats!$B$2:$AZ$212,AK$2,FALSE)</f>
        <v>#N/A</v>
      </c>
      <c r="AL49" s="83" t="e">
        <f>VLOOKUP($D49,Résultats!$B$2:$AZ$212,AL$2,FALSE)</f>
        <v>#N/A</v>
      </c>
      <c r="AM49" s="83" t="e">
        <f>VLOOKUP($D49,Résultats!$B$2:$AZ$212,AM$2,FALSE)</f>
        <v>#N/A</v>
      </c>
    </row>
    <row r="50" spans="3:40" x14ac:dyDescent="0.25">
      <c r="C50" s="84" t="s">
        <v>118</v>
      </c>
      <c r="D50" s="3" t="s">
        <v>62</v>
      </c>
      <c r="E50" s="85" t="e">
        <f>VLOOKUP($D50,Résultats!$B$2:$AZ$212,E$2,FALSE)</f>
        <v>#N/A</v>
      </c>
      <c r="F50" s="85" t="e">
        <f>VLOOKUP($D50,Résultats!$B$2:$AZ$212,F$2,FALSE)</f>
        <v>#N/A</v>
      </c>
      <c r="G50" s="85" t="e">
        <f>VLOOKUP($D50,Résultats!$B$2:$AZ$212,G$2,FALSE)</f>
        <v>#N/A</v>
      </c>
      <c r="H50" s="85" t="e">
        <f>VLOOKUP($D50,Résultats!$B$2:$AZ$212,H$2,FALSE)</f>
        <v>#N/A</v>
      </c>
      <c r="I50" s="85" t="e">
        <f>VLOOKUP($D50,Résultats!$B$2:$AZ$212,I$2,FALSE)</f>
        <v>#N/A</v>
      </c>
      <c r="J50" s="85" t="e">
        <f>VLOOKUP($D50,Résultats!$B$2:$AZ$212,J$2,FALSE)</f>
        <v>#N/A</v>
      </c>
      <c r="K50" s="85" t="e">
        <f>VLOOKUP($D50,Résultats!$B$2:$AZ$212,K$2,FALSE)</f>
        <v>#N/A</v>
      </c>
      <c r="L50" s="85" t="e">
        <f>VLOOKUP($D50,Résultats!$B$2:$AZ$212,L$2,FALSE)</f>
        <v>#N/A</v>
      </c>
      <c r="M50" s="85" t="e">
        <f>VLOOKUP($D50,Résultats!$B$2:$AZ$212,M$2,FALSE)</f>
        <v>#N/A</v>
      </c>
      <c r="N50" s="85" t="e">
        <f>VLOOKUP($D50,Résultats!$B$2:$AZ$212,N$2,FALSE)</f>
        <v>#N/A</v>
      </c>
      <c r="O50" s="85" t="e">
        <f>VLOOKUP($D50,Résultats!$B$2:$AZ$212,O$2,FALSE)</f>
        <v>#N/A</v>
      </c>
      <c r="P50" s="85" t="e">
        <f>VLOOKUP($D50,Résultats!$B$2:$AZ$212,P$2,FALSE)</f>
        <v>#N/A</v>
      </c>
      <c r="Q50" s="85" t="e">
        <f>VLOOKUP($D50,Résultats!$B$2:$AZ$212,Q$2,FALSE)</f>
        <v>#N/A</v>
      </c>
      <c r="R50" s="85" t="e">
        <f>VLOOKUP($D50,Résultats!$B$2:$AZ$212,R$2,FALSE)</f>
        <v>#N/A</v>
      </c>
      <c r="S50" s="85" t="e">
        <f>VLOOKUP($D50,Résultats!$B$2:$AZ$212,S$2,FALSE)</f>
        <v>#N/A</v>
      </c>
      <c r="T50" s="85" t="e">
        <f>VLOOKUP($D50,Résultats!$B$2:$AZ$212,T$2,FALSE)</f>
        <v>#N/A</v>
      </c>
      <c r="U50" s="85" t="e">
        <f>VLOOKUP($D50,Résultats!$B$2:$AZ$212,U$2,FALSE)</f>
        <v>#N/A</v>
      </c>
      <c r="V50" s="85" t="e">
        <f>VLOOKUP($D50,Résultats!$B$2:$AZ$212,V$2,FALSE)</f>
        <v>#N/A</v>
      </c>
      <c r="W50" s="85" t="e">
        <f>VLOOKUP($D50,Résultats!$B$2:$AZ$212,W$2,FALSE)</f>
        <v>#N/A</v>
      </c>
      <c r="X50" s="85" t="e">
        <f>VLOOKUP($D50,Résultats!$B$2:$AZ$212,X$2,FALSE)</f>
        <v>#N/A</v>
      </c>
      <c r="Y50" s="85" t="e">
        <f>VLOOKUP($D50,Résultats!$B$2:$AZ$212,Y$2,FALSE)</f>
        <v>#N/A</v>
      </c>
      <c r="Z50" s="85" t="e">
        <f>VLOOKUP($D50,Résultats!$B$2:$AZ$212,Z$2,FALSE)</f>
        <v>#N/A</v>
      </c>
      <c r="AA50" s="85" t="e">
        <f>VLOOKUP($D50,Résultats!$B$2:$AZ$212,AA$2,FALSE)</f>
        <v>#N/A</v>
      </c>
      <c r="AB50" s="85" t="e">
        <f>VLOOKUP($D50,Résultats!$B$2:$AZ$212,AB$2,FALSE)</f>
        <v>#N/A</v>
      </c>
      <c r="AC50" s="85" t="e">
        <f>VLOOKUP($D50,Résultats!$B$2:$AZ$212,AC$2,FALSE)</f>
        <v>#N/A</v>
      </c>
      <c r="AD50" s="85" t="e">
        <f>VLOOKUP($D50,Résultats!$B$2:$AZ$212,AD$2,FALSE)</f>
        <v>#N/A</v>
      </c>
      <c r="AE50" s="85" t="e">
        <f>VLOOKUP($D50,Résultats!$B$2:$AZ$212,AE$2,FALSE)</f>
        <v>#N/A</v>
      </c>
      <c r="AF50" s="85" t="e">
        <f>VLOOKUP($D50,Résultats!$B$2:$AZ$212,AF$2,FALSE)</f>
        <v>#N/A</v>
      </c>
      <c r="AG50" s="85" t="e">
        <f>VLOOKUP($D50,Résultats!$B$2:$AZ$212,AG$2,FALSE)</f>
        <v>#N/A</v>
      </c>
      <c r="AH50" s="85" t="e">
        <f>VLOOKUP($D50,Résultats!$B$2:$AZ$212,AH$2,FALSE)</f>
        <v>#N/A</v>
      </c>
      <c r="AI50" s="85" t="e">
        <f>VLOOKUP($D50,Résultats!$B$2:$AZ$212,AI$2,FALSE)</f>
        <v>#N/A</v>
      </c>
      <c r="AJ50" s="85" t="e">
        <f>VLOOKUP($D50,Résultats!$B$2:$AZ$212,AJ$2,FALSE)</f>
        <v>#N/A</v>
      </c>
      <c r="AK50" s="85" t="e">
        <f>VLOOKUP($D50,Résultats!$B$2:$AZ$212,AK$2,FALSE)</f>
        <v>#N/A</v>
      </c>
      <c r="AL50" s="85" t="e">
        <f>VLOOKUP($D50,Résultats!$B$2:$AZ$212,AL$2,FALSE)</f>
        <v>#N/A</v>
      </c>
      <c r="AM50" s="85" t="e">
        <f>VLOOKUP($D50,Résultats!$B$2:$AZ$212,AM$2,FALSE)</f>
        <v>#N/A</v>
      </c>
    </row>
    <row r="51" spans="3:40" x14ac:dyDescent="0.25">
      <c r="C51" s="86" t="s">
        <v>27</v>
      </c>
      <c r="D51" s="87" t="s">
        <v>53</v>
      </c>
      <c r="E51" s="31" t="e">
        <f>VLOOKUP($D51,Résultats!$B$2:$AZ$212,E$2,FALSE)</f>
        <v>#N/A</v>
      </c>
      <c r="F51" s="31" t="e">
        <f>VLOOKUP($D51,Résultats!$B$2:$AZ$212,F$2,FALSE)</f>
        <v>#N/A</v>
      </c>
      <c r="G51" s="31" t="e">
        <f>VLOOKUP($D51,Résultats!$B$2:$AZ$212,G$2,FALSE)</f>
        <v>#N/A</v>
      </c>
      <c r="H51" s="31" t="e">
        <f>VLOOKUP($D51,Résultats!$B$2:$AZ$212,H$2,FALSE)</f>
        <v>#N/A</v>
      </c>
      <c r="I51" s="31" t="e">
        <f>VLOOKUP($D51,Résultats!$B$2:$AZ$212,I$2,FALSE)</f>
        <v>#N/A</v>
      </c>
      <c r="J51" s="31" t="e">
        <f>VLOOKUP($D51,Résultats!$B$2:$AZ$212,J$2,FALSE)</f>
        <v>#N/A</v>
      </c>
      <c r="K51" s="31" t="e">
        <f>VLOOKUP($D51,Résultats!$B$2:$AZ$212,K$2,FALSE)</f>
        <v>#N/A</v>
      </c>
      <c r="L51" s="31" t="e">
        <f>VLOOKUP($D51,Résultats!$B$2:$AZ$212,L$2,FALSE)</f>
        <v>#N/A</v>
      </c>
      <c r="M51" s="31" t="e">
        <f>VLOOKUP($D51,Résultats!$B$2:$AZ$212,M$2,FALSE)</f>
        <v>#N/A</v>
      </c>
      <c r="N51" s="31" t="e">
        <f>VLOOKUP($D51,Résultats!$B$2:$AZ$212,N$2,FALSE)</f>
        <v>#N/A</v>
      </c>
      <c r="O51" s="31" t="e">
        <f>VLOOKUP($D51,Résultats!$B$2:$AZ$212,O$2,FALSE)</f>
        <v>#N/A</v>
      </c>
      <c r="P51" s="31" t="e">
        <f>VLOOKUP($D51,Résultats!$B$2:$AZ$212,P$2,FALSE)</f>
        <v>#N/A</v>
      </c>
      <c r="Q51" s="31" t="e">
        <f>VLOOKUP($D51,Résultats!$B$2:$AZ$212,Q$2,FALSE)</f>
        <v>#N/A</v>
      </c>
      <c r="R51" s="31" t="e">
        <f>VLOOKUP($D51,Résultats!$B$2:$AZ$212,R$2,FALSE)</f>
        <v>#N/A</v>
      </c>
      <c r="S51" s="31" t="e">
        <f>VLOOKUP($D51,Résultats!$B$2:$AZ$212,S$2,FALSE)</f>
        <v>#N/A</v>
      </c>
      <c r="T51" s="31" t="e">
        <f>VLOOKUP($D51,Résultats!$B$2:$AZ$212,T$2,FALSE)</f>
        <v>#N/A</v>
      </c>
      <c r="U51" s="31" t="e">
        <f>VLOOKUP($D51,Résultats!$B$2:$AZ$212,U$2,FALSE)</f>
        <v>#N/A</v>
      </c>
      <c r="V51" s="31" t="e">
        <f>VLOOKUP($D51,Résultats!$B$2:$AZ$212,V$2,FALSE)</f>
        <v>#N/A</v>
      </c>
      <c r="W51" s="31" t="e">
        <f>VLOOKUP($D51,Résultats!$B$2:$AZ$212,W$2,FALSE)</f>
        <v>#N/A</v>
      </c>
      <c r="X51" s="31" t="e">
        <f>VLOOKUP($D51,Résultats!$B$2:$AZ$212,X$2,FALSE)</f>
        <v>#N/A</v>
      </c>
      <c r="Y51" s="31" t="e">
        <f>VLOOKUP($D51,Résultats!$B$2:$AZ$212,Y$2,FALSE)</f>
        <v>#N/A</v>
      </c>
      <c r="Z51" s="31" t="e">
        <f>VLOOKUP($D51,Résultats!$B$2:$AZ$212,Z$2,FALSE)</f>
        <v>#N/A</v>
      </c>
      <c r="AA51" s="31" t="e">
        <f>VLOOKUP($D51,Résultats!$B$2:$AZ$212,AA$2,FALSE)</f>
        <v>#N/A</v>
      </c>
      <c r="AB51" s="31" t="e">
        <f>VLOOKUP($D51,Résultats!$B$2:$AZ$212,AB$2,FALSE)</f>
        <v>#N/A</v>
      </c>
      <c r="AC51" s="31" t="e">
        <f>VLOOKUP($D51,Résultats!$B$2:$AZ$212,AC$2,FALSE)</f>
        <v>#N/A</v>
      </c>
      <c r="AD51" s="31" t="e">
        <f>VLOOKUP($D51,Résultats!$B$2:$AZ$212,AD$2,FALSE)</f>
        <v>#N/A</v>
      </c>
      <c r="AE51" s="31" t="e">
        <f>VLOOKUP($D51,Résultats!$B$2:$AZ$212,AE$2,FALSE)</f>
        <v>#N/A</v>
      </c>
      <c r="AF51" s="31" t="e">
        <f>VLOOKUP($D51,Résultats!$B$2:$AZ$212,AF$2,FALSE)</f>
        <v>#N/A</v>
      </c>
      <c r="AG51" s="31" t="e">
        <f>VLOOKUP($D51,Résultats!$B$2:$AZ$212,AG$2,FALSE)</f>
        <v>#N/A</v>
      </c>
      <c r="AH51" s="31" t="e">
        <f>VLOOKUP($D51,Résultats!$B$2:$AZ$212,AH$2,FALSE)</f>
        <v>#N/A</v>
      </c>
      <c r="AI51" s="31" t="e">
        <f>VLOOKUP($D51,Résultats!$B$2:$AZ$212,AI$2,FALSE)</f>
        <v>#N/A</v>
      </c>
      <c r="AJ51" s="31" t="e">
        <f>VLOOKUP($D51,Résultats!$B$2:$AZ$212,AJ$2,FALSE)</f>
        <v>#N/A</v>
      </c>
      <c r="AK51" s="31" t="e">
        <f>VLOOKUP($D51,Résultats!$B$2:$AZ$212,AK$2,FALSE)</f>
        <v>#N/A</v>
      </c>
      <c r="AL51" s="31" t="e">
        <f>VLOOKUP($D51,Résultats!$B$2:$AZ$212,AL$2,FALSE)</f>
        <v>#N/A</v>
      </c>
      <c r="AM51" s="31" t="e">
        <f>VLOOKUP($D51,Résultats!$B$2:$AZ$212,AM$2,FALSE)</f>
        <v>#N/A</v>
      </c>
    </row>
    <row r="52" spans="3:40" x14ac:dyDescent="0.25">
      <c r="C52" s="56" t="s">
        <v>28</v>
      </c>
      <c r="D52" s="78" t="s">
        <v>54</v>
      </c>
      <c r="E52" s="31" t="e">
        <f>VLOOKUP($D52,Résultats!$B$2:$AZ$212,E$2,FALSE)</f>
        <v>#N/A</v>
      </c>
      <c r="F52" s="31" t="e">
        <f>VLOOKUP($D52,Résultats!$B$2:$AZ$212,F$2,FALSE)</f>
        <v>#N/A</v>
      </c>
      <c r="G52" s="31" t="e">
        <f>VLOOKUP($D52,Résultats!$B$2:$AZ$212,G$2,FALSE)</f>
        <v>#N/A</v>
      </c>
      <c r="H52" s="31" t="e">
        <f>VLOOKUP($D52,Résultats!$B$2:$AZ$212,H$2,FALSE)</f>
        <v>#N/A</v>
      </c>
      <c r="I52" s="31" t="e">
        <f>VLOOKUP($D52,Résultats!$B$2:$AZ$212,I$2,FALSE)</f>
        <v>#N/A</v>
      </c>
      <c r="J52" s="31" t="e">
        <f>VLOOKUP($D52,Résultats!$B$2:$AZ$212,J$2,FALSE)</f>
        <v>#N/A</v>
      </c>
      <c r="K52" s="31" t="e">
        <f>VLOOKUP($D52,Résultats!$B$2:$AZ$212,K$2,FALSE)</f>
        <v>#N/A</v>
      </c>
      <c r="L52" s="31" t="e">
        <f>VLOOKUP($D52,Résultats!$B$2:$AZ$212,L$2,FALSE)</f>
        <v>#N/A</v>
      </c>
      <c r="M52" s="31" t="e">
        <f>VLOOKUP($D52,Résultats!$B$2:$AZ$212,M$2,FALSE)</f>
        <v>#N/A</v>
      </c>
      <c r="N52" s="31" t="e">
        <f>VLOOKUP($D52,Résultats!$B$2:$AZ$212,N$2,FALSE)</f>
        <v>#N/A</v>
      </c>
      <c r="O52" s="31" t="e">
        <f>VLOOKUP($D52,Résultats!$B$2:$AZ$212,O$2,FALSE)</f>
        <v>#N/A</v>
      </c>
      <c r="P52" s="31" t="e">
        <f>VLOOKUP($D52,Résultats!$B$2:$AZ$212,P$2,FALSE)</f>
        <v>#N/A</v>
      </c>
      <c r="Q52" s="31" t="e">
        <f>VLOOKUP($D52,Résultats!$B$2:$AZ$212,Q$2,FALSE)</f>
        <v>#N/A</v>
      </c>
      <c r="R52" s="31" t="e">
        <f>VLOOKUP($D52,Résultats!$B$2:$AZ$212,R$2,FALSE)</f>
        <v>#N/A</v>
      </c>
      <c r="S52" s="31" t="e">
        <f>VLOOKUP($D52,Résultats!$B$2:$AZ$212,S$2,FALSE)</f>
        <v>#N/A</v>
      </c>
      <c r="T52" s="31" t="e">
        <f>VLOOKUP($D52,Résultats!$B$2:$AZ$212,T$2,FALSE)</f>
        <v>#N/A</v>
      </c>
      <c r="U52" s="31" t="e">
        <f>VLOOKUP($D52,Résultats!$B$2:$AZ$212,U$2,FALSE)</f>
        <v>#N/A</v>
      </c>
      <c r="V52" s="31" t="e">
        <f>VLOOKUP($D52,Résultats!$B$2:$AZ$212,V$2,FALSE)</f>
        <v>#N/A</v>
      </c>
      <c r="W52" s="31" t="e">
        <f>VLOOKUP($D52,Résultats!$B$2:$AZ$212,W$2,FALSE)</f>
        <v>#N/A</v>
      </c>
      <c r="X52" s="31" t="e">
        <f>VLOOKUP($D52,Résultats!$B$2:$AZ$212,X$2,FALSE)</f>
        <v>#N/A</v>
      </c>
      <c r="Y52" s="31" t="e">
        <f>VLOOKUP($D52,Résultats!$B$2:$AZ$212,Y$2,FALSE)</f>
        <v>#N/A</v>
      </c>
      <c r="Z52" s="31" t="e">
        <f>VLOOKUP($D52,Résultats!$B$2:$AZ$212,Z$2,FALSE)</f>
        <v>#N/A</v>
      </c>
      <c r="AA52" s="31" t="e">
        <f>VLOOKUP($D52,Résultats!$B$2:$AZ$212,AA$2,FALSE)</f>
        <v>#N/A</v>
      </c>
      <c r="AB52" s="31" t="e">
        <f>VLOOKUP($D52,Résultats!$B$2:$AZ$212,AB$2,FALSE)</f>
        <v>#N/A</v>
      </c>
      <c r="AC52" s="31" t="e">
        <f>VLOOKUP($D52,Résultats!$B$2:$AZ$212,AC$2,FALSE)</f>
        <v>#N/A</v>
      </c>
      <c r="AD52" s="31" t="e">
        <f>VLOOKUP($D52,Résultats!$B$2:$AZ$212,AD$2,FALSE)</f>
        <v>#N/A</v>
      </c>
      <c r="AE52" s="31" t="e">
        <f>VLOOKUP($D52,Résultats!$B$2:$AZ$212,AE$2,FALSE)</f>
        <v>#N/A</v>
      </c>
      <c r="AF52" s="31" t="e">
        <f>VLOOKUP($D52,Résultats!$B$2:$AZ$212,AF$2,FALSE)</f>
        <v>#N/A</v>
      </c>
      <c r="AG52" s="31" t="e">
        <f>VLOOKUP($D52,Résultats!$B$2:$AZ$212,AG$2,FALSE)</f>
        <v>#N/A</v>
      </c>
      <c r="AH52" s="31" t="e">
        <f>VLOOKUP($D52,Résultats!$B$2:$AZ$212,AH$2,FALSE)</f>
        <v>#N/A</v>
      </c>
      <c r="AI52" s="31" t="e">
        <f>VLOOKUP($D52,Résultats!$B$2:$AZ$212,AI$2,FALSE)</f>
        <v>#N/A</v>
      </c>
      <c r="AJ52" s="31" t="e">
        <f>VLOOKUP($D52,Résultats!$B$2:$AZ$212,AJ$2,FALSE)</f>
        <v>#N/A</v>
      </c>
      <c r="AK52" s="31" t="e">
        <f>VLOOKUP($D52,Résultats!$B$2:$AZ$212,AK$2,FALSE)</f>
        <v>#N/A</v>
      </c>
      <c r="AL52" s="31" t="e">
        <f>VLOOKUP($D52,Résultats!$B$2:$AZ$212,AL$2,FALSE)</f>
        <v>#N/A</v>
      </c>
      <c r="AM52" s="31" t="e">
        <f>VLOOKUP($D52,Résultats!$B$2:$AZ$212,AM$2,FALSE)</f>
        <v>#N/A</v>
      </c>
    </row>
    <row r="53" spans="3:40" x14ac:dyDescent="0.25">
      <c r="C53" s="56" t="s">
        <v>29</v>
      </c>
      <c r="D53" s="78" t="s">
        <v>55</v>
      </c>
      <c r="E53" s="31" t="e">
        <f>VLOOKUP($D53,Résultats!$B$2:$AZ$212,E$2,FALSE)</f>
        <v>#N/A</v>
      </c>
      <c r="F53" s="31" t="e">
        <f>VLOOKUP($D53,Résultats!$B$2:$AZ$212,F$2,FALSE)</f>
        <v>#N/A</v>
      </c>
      <c r="G53" s="31" t="e">
        <f>VLOOKUP($D53,Résultats!$B$2:$AZ$212,G$2,FALSE)</f>
        <v>#N/A</v>
      </c>
      <c r="H53" s="31" t="e">
        <f>VLOOKUP($D53,Résultats!$B$2:$AZ$212,H$2,FALSE)</f>
        <v>#N/A</v>
      </c>
      <c r="I53" s="31" t="e">
        <f>VLOOKUP($D53,Résultats!$B$2:$AZ$212,I$2,FALSE)</f>
        <v>#N/A</v>
      </c>
      <c r="J53" s="31" t="e">
        <f>VLOOKUP($D53,Résultats!$B$2:$AZ$212,J$2,FALSE)</f>
        <v>#N/A</v>
      </c>
      <c r="K53" s="31" t="e">
        <f>VLOOKUP($D53,Résultats!$B$2:$AZ$212,K$2,FALSE)</f>
        <v>#N/A</v>
      </c>
      <c r="L53" s="31" t="e">
        <f>VLOOKUP($D53,Résultats!$B$2:$AZ$212,L$2,FALSE)</f>
        <v>#N/A</v>
      </c>
      <c r="M53" s="31" t="e">
        <f>VLOOKUP($D53,Résultats!$B$2:$AZ$212,M$2,FALSE)</f>
        <v>#N/A</v>
      </c>
      <c r="N53" s="31" t="e">
        <f>VLOOKUP($D53,Résultats!$B$2:$AZ$212,N$2,FALSE)</f>
        <v>#N/A</v>
      </c>
      <c r="O53" s="31" t="e">
        <f>VLOOKUP($D53,Résultats!$B$2:$AZ$212,O$2,FALSE)</f>
        <v>#N/A</v>
      </c>
      <c r="P53" s="31" t="e">
        <f>VLOOKUP($D53,Résultats!$B$2:$AZ$212,P$2,FALSE)</f>
        <v>#N/A</v>
      </c>
      <c r="Q53" s="31" t="e">
        <f>VLOOKUP($D53,Résultats!$B$2:$AZ$212,Q$2,FALSE)</f>
        <v>#N/A</v>
      </c>
      <c r="R53" s="31" t="e">
        <f>VLOOKUP($D53,Résultats!$B$2:$AZ$212,R$2,FALSE)</f>
        <v>#N/A</v>
      </c>
      <c r="S53" s="31" t="e">
        <f>VLOOKUP($D53,Résultats!$B$2:$AZ$212,S$2,FALSE)</f>
        <v>#N/A</v>
      </c>
      <c r="T53" s="31" t="e">
        <f>VLOOKUP($D53,Résultats!$B$2:$AZ$212,T$2,FALSE)</f>
        <v>#N/A</v>
      </c>
      <c r="U53" s="31" t="e">
        <f>VLOOKUP($D53,Résultats!$B$2:$AZ$212,U$2,FALSE)</f>
        <v>#N/A</v>
      </c>
      <c r="V53" s="31" t="e">
        <f>VLOOKUP($D53,Résultats!$B$2:$AZ$212,V$2,FALSE)</f>
        <v>#N/A</v>
      </c>
      <c r="W53" s="31" t="e">
        <f>VLOOKUP($D53,Résultats!$B$2:$AZ$212,W$2,FALSE)</f>
        <v>#N/A</v>
      </c>
      <c r="X53" s="31" t="e">
        <f>VLOOKUP($D53,Résultats!$B$2:$AZ$212,X$2,FALSE)</f>
        <v>#N/A</v>
      </c>
      <c r="Y53" s="31" t="e">
        <f>VLOOKUP($D53,Résultats!$B$2:$AZ$212,Y$2,FALSE)</f>
        <v>#N/A</v>
      </c>
      <c r="Z53" s="31" t="e">
        <f>VLOOKUP($D53,Résultats!$B$2:$AZ$212,Z$2,FALSE)</f>
        <v>#N/A</v>
      </c>
      <c r="AA53" s="31" t="e">
        <f>VLOOKUP($D53,Résultats!$B$2:$AZ$212,AA$2,FALSE)</f>
        <v>#N/A</v>
      </c>
      <c r="AB53" s="31" t="e">
        <f>VLOOKUP($D53,Résultats!$B$2:$AZ$212,AB$2,FALSE)</f>
        <v>#N/A</v>
      </c>
      <c r="AC53" s="31" t="e">
        <f>VLOOKUP($D53,Résultats!$B$2:$AZ$212,AC$2,FALSE)</f>
        <v>#N/A</v>
      </c>
      <c r="AD53" s="31" t="e">
        <f>VLOOKUP($D53,Résultats!$B$2:$AZ$212,AD$2,FALSE)</f>
        <v>#N/A</v>
      </c>
      <c r="AE53" s="31" t="e">
        <f>VLOOKUP($D53,Résultats!$B$2:$AZ$212,AE$2,FALSE)</f>
        <v>#N/A</v>
      </c>
      <c r="AF53" s="31" t="e">
        <f>VLOOKUP($D53,Résultats!$B$2:$AZ$212,AF$2,FALSE)</f>
        <v>#N/A</v>
      </c>
      <c r="AG53" s="31" t="e">
        <f>VLOOKUP($D53,Résultats!$B$2:$AZ$212,AG$2,FALSE)</f>
        <v>#N/A</v>
      </c>
      <c r="AH53" s="31" t="e">
        <f>VLOOKUP($D53,Résultats!$B$2:$AZ$212,AH$2,FALSE)</f>
        <v>#N/A</v>
      </c>
      <c r="AI53" s="31" t="e">
        <f>VLOOKUP($D53,Résultats!$B$2:$AZ$212,AI$2,FALSE)</f>
        <v>#N/A</v>
      </c>
      <c r="AJ53" s="31" t="e">
        <f>VLOOKUP($D53,Résultats!$B$2:$AZ$212,AJ$2,FALSE)</f>
        <v>#N/A</v>
      </c>
      <c r="AK53" s="31" t="e">
        <f>VLOOKUP($D53,Résultats!$B$2:$AZ$212,AK$2,FALSE)</f>
        <v>#N/A</v>
      </c>
      <c r="AL53" s="31" t="e">
        <f>VLOOKUP($D53,Résultats!$B$2:$AZ$212,AL$2,FALSE)</f>
        <v>#N/A</v>
      </c>
      <c r="AM53" s="31" t="e">
        <f>VLOOKUP($D53,Résultats!$B$2:$AZ$212,AM$2,FALSE)</f>
        <v>#N/A</v>
      </c>
    </row>
    <row r="54" spans="3:40" x14ac:dyDescent="0.25">
      <c r="C54" s="56" t="s">
        <v>30</v>
      </c>
      <c r="D54" s="78" t="s">
        <v>56</v>
      </c>
      <c r="E54" s="31" t="e">
        <f>VLOOKUP($D54,Résultats!$B$2:$AZ$212,E$2,FALSE)</f>
        <v>#N/A</v>
      </c>
      <c r="F54" s="31" t="e">
        <f>VLOOKUP($D54,Résultats!$B$2:$AZ$212,F$2,FALSE)</f>
        <v>#N/A</v>
      </c>
      <c r="G54" s="31" t="e">
        <f>VLOOKUP($D54,Résultats!$B$2:$AZ$212,G$2,FALSE)</f>
        <v>#N/A</v>
      </c>
      <c r="H54" s="31" t="e">
        <f>VLOOKUP($D54,Résultats!$B$2:$AZ$212,H$2,FALSE)</f>
        <v>#N/A</v>
      </c>
      <c r="I54" s="31" t="e">
        <f>VLOOKUP($D54,Résultats!$B$2:$AZ$212,I$2,FALSE)</f>
        <v>#N/A</v>
      </c>
      <c r="J54" s="31" t="e">
        <f>VLOOKUP($D54,Résultats!$B$2:$AZ$212,J$2,FALSE)</f>
        <v>#N/A</v>
      </c>
      <c r="K54" s="31" t="e">
        <f>VLOOKUP($D54,Résultats!$B$2:$AZ$212,K$2,FALSE)</f>
        <v>#N/A</v>
      </c>
      <c r="L54" s="31" t="e">
        <f>VLOOKUP($D54,Résultats!$B$2:$AZ$212,L$2,FALSE)</f>
        <v>#N/A</v>
      </c>
      <c r="M54" s="31" t="e">
        <f>VLOOKUP($D54,Résultats!$B$2:$AZ$212,M$2,FALSE)</f>
        <v>#N/A</v>
      </c>
      <c r="N54" s="31" t="e">
        <f>VLOOKUP($D54,Résultats!$B$2:$AZ$212,N$2,FALSE)</f>
        <v>#N/A</v>
      </c>
      <c r="O54" s="31" t="e">
        <f>VLOOKUP($D54,Résultats!$B$2:$AZ$212,O$2,FALSE)</f>
        <v>#N/A</v>
      </c>
      <c r="P54" s="31" t="e">
        <f>VLOOKUP($D54,Résultats!$B$2:$AZ$212,P$2,FALSE)</f>
        <v>#N/A</v>
      </c>
      <c r="Q54" s="31" t="e">
        <f>VLOOKUP($D54,Résultats!$B$2:$AZ$212,Q$2,FALSE)</f>
        <v>#N/A</v>
      </c>
      <c r="R54" s="31" t="e">
        <f>VLOOKUP($D54,Résultats!$B$2:$AZ$212,R$2,FALSE)</f>
        <v>#N/A</v>
      </c>
      <c r="S54" s="31" t="e">
        <f>VLOOKUP($D54,Résultats!$B$2:$AZ$212,S$2,FALSE)</f>
        <v>#N/A</v>
      </c>
      <c r="T54" s="31" t="e">
        <f>VLOOKUP($D54,Résultats!$B$2:$AZ$212,T$2,FALSE)</f>
        <v>#N/A</v>
      </c>
      <c r="U54" s="31" t="e">
        <f>VLOOKUP($D54,Résultats!$B$2:$AZ$212,U$2,FALSE)</f>
        <v>#N/A</v>
      </c>
      <c r="V54" s="31" t="e">
        <f>VLOOKUP($D54,Résultats!$B$2:$AZ$212,V$2,FALSE)</f>
        <v>#N/A</v>
      </c>
      <c r="W54" s="31" t="e">
        <f>VLOOKUP($D54,Résultats!$B$2:$AZ$212,W$2,FALSE)</f>
        <v>#N/A</v>
      </c>
      <c r="X54" s="31" t="e">
        <f>VLOOKUP($D54,Résultats!$B$2:$AZ$212,X$2,FALSE)</f>
        <v>#N/A</v>
      </c>
      <c r="Y54" s="31" t="e">
        <f>VLOOKUP($D54,Résultats!$B$2:$AZ$212,Y$2,FALSE)</f>
        <v>#N/A</v>
      </c>
      <c r="Z54" s="31" t="e">
        <f>VLOOKUP($D54,Résultats!$B$2:$AZ$212,Z$2,FALSE)</f>
        <v>#N/A</v>
      </c>
      <c r="AA54" s="31" t="e">
        <f>VLOOKUP($D54,Résultats!$B$2:$AZ$212,AA$2,FALSE)</f>
        <v>#N/A</v>
      </c>
      <c r="AB54" s="31" t="e">
        <f>VLOOKUP($D54,Résultats!$B$2:$AZ$212,AB$2,FALSE)</f>
        <v>#N/A</v>
      </c>
      <c r="AC54" s="31" t="e">
        <f>VLOOKUP($D54,Résultats!$B$2:$AZ$212,AC$2,FALSE)</f>
        <v>#N/A</v>
      </c>
      <c r="AD54" s="31" t="e">
        <f>VLOOKUP($D54,Résultats!$B$2:$AZ$212,AD$2,FALSE)</f>
        <v>#N/A</v>
      </c>
      <c r="AE54" s="31" t="e">
        <f>VLOOKUP($D54,Résultats!$B$2:$AZ$212,AE$2,FALSE)</f>
        <v>#N/A</v>
      </c>
      <c r="AF54" s="31" t="e">
        <f>VLOOKUP($D54,Résultats!$B$2:$AZ$212,AF$2,FALSE)</f>
        <v>#N/A</v>
      </c>
      <c r="AG54" s="31" t="e">
        <f>VLOOKUP($D54,Résultats!$B$2:$AZ$212,AG$2,FALSE)</f>
        <v>#N/A</v>
      </c>
      <c r="AH54" s="31" t="e">
        <f>VLOOKUP($D54,Résultats!$B$2:$AZ$212,AH$2,FALSE)</f>
        <v>#N/A</v>
      </c>
      <c r="AI54" s="31" t="e">
        <f>VLOOKUP($D54,Résultats!$B$2:$AZ$212,AI$2,FALSE)</f>
        <v>#N/A</v>
      </c>
      <c r="AJ54" s="31" t="e">
        <f>VLOOKUP($D54,Résultats!$B$2:$AZ$212,AJ$2,FALSE)</f>
        <v>#N/A</v>
      </c>
      <c r="AK54" s="31" t="e">
        <f>VLOOKUP($D54,Résultats!$B$2:$AZ$212,AK$2,FALSE)</f>
        <v>#N/A</v>
      </c>
      <c r="AL54" s="31" t="e">
        <f>VLOOKUP($D54,Résultats!$B$2:$AZ$212,AL$2,FALSE)</f>
        <v>#N/A</v>
      </c>
      <c r="AM54" s="31" t="e">
        <f>VLOOKUP($D54,Résultats!$B$2:$AZ$212,AM$2,FALSE)</f>
        <v>#N/A</v>
      </c>
    </row>
    <row r="55" spans="3:40" x14ac:dyDescent="0.25">
      <c r="C55" s="56" t="s">
        <v>31</v>
      </c>
      <c r="D55" s="78" t="s">
        <v>57</v>
      </c>
      <c r="E55" s="31" t="e">
        <f>VLOOKUP($D55,Résultats!$B$2:$AZ$212,E$2,FALSE)</f>
        <v>#N/A</v>
      </c>
      <c r="F55" s="31" t="e">
        <f>VLOOKUP($D55,Résultats!$B$2:$AZ$212,F$2,FALSE)</f>
        <v>#N/A</v>
      </c>
      <c r="G55" s="31" t="e">
        <f>VLOOKUP($D55,Résultats!$B$2:$AZ$212,G$2,FALSE)</f>
        <v>#N/A</v>
      </c>
      <c r="H55" s="31" t="e">
        <f>VLOOKUP($D55,Résultats!$B$2:$AZ$212,H$2,FALSE)</f>
        <v>#N/A</v>
      </c>
      <c r="I55" s="31" t="e">
        <f>VLOOKUP($D55,Résultats!$B$2:$AZ$212,I$2,FALSE)</f>
        <v>#N/A</v>
      </c>
      <c r="J55" s="31" t="e">
        <f>VLOOKUP($D55,Résultats!$B$2:$AZ$212,J$2,FALSE)</f>
        <v>#N/A</v>
      </c>
      <c r="K55" s="31" t="e">
        <f>VLOOKUP($D55,Résultats!$B$2:$AZ$212,K$2,FALSE)</f>
        <v>#N/A</v>
      </c>
      <c r="L55" s="31" t="e">
        <f>VLOOKUP($D55,Résultats!$B$2:$AZ$212,L$2,FALSE)</f>
        <v>#N/A</v>
      </c>
      <c r="M55" s="31" t="e">
        <f>VLOOKUP($D55,Résultats!$B$2:$AZ$212,M$2,FALSE)</f>
        <v>#N/A</v>
      </c>
      <c r="N55" s="31" t="e">
        <f>VLOOKUP($D55,Résultats!$B$2:$AZ$212,N$2,FALSE)</f>
        <v>#N/A</v>
      </c>
      <c r="O55" s="31" t="e">
        <f>VLOOKUP($D55,Résultats!$B$2:$AZ$212,O$2,FALSE)</f>
        <v>#N/A</v>
      </c>
      <c r="P55" s="31" t="e">
        <f>VLOOKUP($D55,Résultats!$B$2:$AZ$212,P$2,FALSE)</f>
        <v>#N/A</v>
      </c>
      <c r="Q55" s="31" t="e">
        <f>VLOOKUP($D55,Résultats!$B$2:$AZ$212,Q$2,FALSE)</f>
        <v>#N/A</v>
      </c>
      <c r="R55" s="31" t="e">
        <f>VLOOKUP($D55,Résultats!$B$2:$AZ$212,R$2,FALSE)</f>
        <v>#N/A</v>
      </c>
      <c r="S55" s="31" t="e">
        <f>VLOOKUP($D55,Résultats!$B$2:$AZ$212,S$2,FALSE)</f>
        <v>#N/A</v>
      </c>
      <c r="T55" s="31" t="e">
        <f>VLOOKUP($D55,Résultats!$B$2:$AZ$212,T$2,FALSE)</f>
        <v>#N/A</v>
      </c>
      <c r="U55" s="31" t="e">
        <f>VLOOKUP($D55,Résultats!$B$2:$AZ$212,U$2,FALSE)</f>
        <v>#N/A</v>
      </c>
      <c r="V55" s="31" t="e">
        <f>VLOOKUP($D55,Résultats!$B$2:$AZ$212,V$2,FALSE)</f>
        <v>#N/A</v>
      </c>
      <c r="W55" s="31" t="e">
        <f>VLOOKUP($D55,Résultats!$B$2:$AZ$212,W$2,FALSE)</f>
        <v>#N/A</v>
      </c>
      <c r="X55" s="31" t="e">
        <f>VLOOKUP($D55,Résultats!$B$2:$AZ$212,X$2,FALSE)</f>
        <v>#N/A</v>
      </c>
      <c r="Y55" s="31" t="e">
        <f>VLOOKUP($D55,Résultats!$B$2:$AZ$212,Y$2,FALSE)</f>
        <v>#N/A</v>
      </c>
      <c r="Z55" s="31" t="e">
        <f>VLOOKUP($D55,Résultats!$B$2:$AZ$212,Z$2,FALSE)</f>
        <v>#N/A</v>
      </c>
      <c r="AA55" s="31" t="e">
        <f>VLOOKUP($D55,Résultats!$B$2:$AZ$212,AA$2,FALSE)</f>
        <v>#N/A</v>
      </c>
      <c r="AB55" s="31" t="e">
        <f>VLOOKUP($D55,Résultats!$B$2:$AZ$212,AB$2,FALSE)</f>
        <v>#N/A</v>
      </c>
      <c r="AC55" s="31" t="e">
        <f>VLOOKUP($D55,Résultats!$B$2:$AZ$212,AC$2,FALSE)</f>
        <v>#N/A</v>
      </c>
      <c r="AD55" s="31" t="e">
        <f>VLOOKUP($D55,Résultats!$B$2:$AZ$212,AD$2,FALSE)</f>
        <v>#N/A</v>
      </c>
      <c r="AE55" s="31" t="e">
        <f>VLOOKUP($D55,Résultats!$B$2:$AZ$212,AE$2,FALSE)</f>
        <v>#N/A</v>
      </c>
      <c r="AF55" s="31" t="e">
        <f>VLOOKUP($D55,Résultats!$B$2:$AZ$212,AF$2,FALSE)</f>
        <v>#N/A</v>
      </c>
      <c r="AG55" s="31" t="e">
        <f>VLOOKUP($D55,Résultats!$B$2:$AZ$212,AG$2,FALSE)</f>
        <v>#N/A</v>
      </c>
      <c r="AH55" s="31" t="e">
        <f>VLOOKUP($D55,Résultats!$B$2:$AZ$212,AH$2,FALSE)</f>
        <v>#N/A</v>
      </c>
      <c r="AI55" s="31" t="e">
        <f>VLOOKUP($D55,Résultats!$B$2:$AZ$212,AI$2,FALSE)</f>
        <v>#N/A</v>
      </c>
      <c r="AJ55" s="31" t="e">
        <f>VLOOKUP($D55,Résultats!$B$2:$AZ$212,AJ$2,FALSE)</f>
        <v>#N/A</v>
      </c>
      <c r="AK55" s="31" t="e">
        <f>VLOOKUP($D55,Résultats!$B$2:$AZ$212,AK$2,FALSE)</f>
        <v>#N/A</v>
      </c>
      <c r="AL55" s="31" t="e">
        <f>VLOOKUP($D55,Résultats!$B$2:$AZ$212,AL$2,FALSE)</f>
        <v>#N/A</v>
      </c>
      <c r="AM55" s="31" t="e">
        <f>VLOOKUP($D55,Résultats!$B$2:$AZ$212,AM$2,FALSE)</f>
        <v>#N/A</v>
      </c>
    </row>
    <row r="56" spans="3:40" x14ac:dyDescent="0.25">
      <c r="C56" s="56" t="s">
        <v>32</v>
      </c>
      <c r="D56" s="78" t="s">
        <v>58</v>
      </c>
      <c r="E56" s="31" t="e">
        <f>VLOOKUP($D56,Résultats!$B$2:$AZ$212,E$2,FALSE)</f>
        <v>#N/A</v>
      </c>
      <c r="F56" s="31" t="e">
        <f>VLOOKUP($D56,Résultats!$B$2:$AZ$212,F$2,FALSE)</f>
        <v>#N/A</v>
      </c>
      <c r="G56" s="31" t="e">
        <f>VLOOKUP($D56,Résultats!$B$2:$AZ$212,G$2,FALSE)</f>
        <v>#N/A</v>
      </c>
      <c r="H56" s="31" t="e">
        <f>VLOOKUP($D56,Résultats!$B$2:$AZ$212,H$2,FALSE)</f>
        <v>#N/A</v>
      </c>
      <c r="I56" s="31" t="e">
        <f>VLOOKUP($D56,Résultats!$B$2:$AZ$212,I$2,FALSE)</f>
        <v>#N/A</v>
      </c>
      <c r="J56" s="31" t="e">
        <f>VLOOKUP($D56,Résultats!$B$2:$AZ$212,J$2,FALSE)</f>
        <v>#N/A</v>
      </c>
      <c r="K56" s="31" t="e">
        <f>VLOOKUP($D56,Résultats!$B$2:$AZ$212,K$2,FALSE)</f>
        <v>#N/A</v>
      </c>
      <c r="L56" s="31" t="e">
        <f>VLOOKUP($D56,Résultats!$B$2:$AZ$212,L$2,FALSE)</f>
        <v>#N/A</v>
      </c>
      <c r="M56" s="31" t="e">
        <f>VLOOKUP($D56,Résultats!$B$2:$AZ$212,M$2,FALSE)</f>
        <v>#N/A</v>
      </c>
      <c r="N56" s="31" t="e">
        <f>VLOOKUP($D56,Résultats!$B$2:$AZ$212,N$2,FALSE)</f>
        <v>#N/A</v>
      </c>
      <c r="O56" s="31" t="e">
        <f>VLOOKUP($D56,Résultats!$B$2:$AZ$212,O$2,FALSE)</f>
        <v>#N/A</v>
      </c>
      <c r="P56" s="31" t="e">
        <f>VLOOKUP($D56,Résultats!$B$2:$AZ$212,P$2,FALSE)</f>
        <v>#N/A</v>
      </c>
      <c r="Q56" s="31" t="e">
        <f>VLOOKUP($D56,Résultats!$B$2:$AZ$212,Q$2,FALSE)</f>
        <v>#N/A</v>
      </c>
      <c r="R56" s="31" t="e">
        <f>VLOOKUP($D56,Résultats!$B$2:$AZ$212,R$2,FALSE)</f>
        <v>#N/A</v>
      </c>
      <c r="S56" s="31" t="e">
        <f>VLOOKUP($D56,Résultats!$B$2:$AZ$212,S$2,FALSE)</f>
        <v>#N/A</v>
      </c>
      <c r="T56" s="31" t="e">
        <f>VLOOKUP($D56,Résultats!$B$2:$AZ$212,T$2,FALSE)</f>
        <v>#N/A</v>
      </c>
      <c r="U56" s="31" t="e">
        <f>VLOOKUP($D56,Résultats!$B$2:$AZ$212,U$2,FALSE)</f>
        <v>#N/A</v>
      </c>
      <c r="V56" s="31" t="e">
        <f>VLOOKUP($D56,Résultats!$B$2:$AZ$212,V$2,FALSE)</f>
        <v>#N/A</v>
      </c>
      <c r="W56" s="31" t="e">
        <f>VLOOKUP($D56,Résultats!$B$2:$AZ$212,W$2,FALSE)</f>
        <v>#N/A</v>
      </c>
      <c r="X56" s="31" t="e">
        <f>VLOOKUP($D56,Résultats!$B$2:$AZ$212,X$2,FALSE)</f>
        <v>#N/A</v>
      </c>
      <c r="Y56" s="31" t="e">
        <f>VLOOKUP($D56,Résultats!$B$2:$AZ$212,Y$2,FALSE)</f>
        <v>#N/A</v>
      </c>
      <c r="Z56" s="31" t="e">
        <f>VLOOKUP($D56,Résultats!$B$2:$AZ$212,Z$2,FALSE)</f>
        <v>#N/A</v>
      </c>
      <c r="AA56" s="31" t="e">
        <f>VLOOKUP($D56,Résultats!$B$2:$AZ$212,AA$2,FALSE)</f>
        <v>#N/A</v>
      </c>
      <c r="AB56" s="31" t="e">
        <f>VLOOKUP($D56,Résultats!$B$2:$AZ$212,AB$2,FALSE)</f>
        <v>#N/A</v>
      </c>
      <c r="AC56" s="31" t="e">
        <f>VLOOKUP($D56,Résultats!$B$2:$AZ$212,AC$2,FALSE)</f>
        <v>#N/A</v>
      </c>
      <c r="AD56" s="31" t="e">
        <f>VLOOKUP($D56,Résultats!$B$2:$AZ$212,AD$2,FALSE)</f>
        <v>#N/A</v>
      </c>
      <c r="AE56" s="31" t="e">
        <f>VLOOKUP($D56,Résultats!$B$2:$AZ$212,AE$2,FALSE)</f>
        <v>#N/A</v>
      </c>
      <c r="AF56" s="31" t="e">
        <f>VLOOKUP($D56,Résultats!$B$2:$AZ$212,AF$2,FALSE)</f>
        <v>#N/A</v>
      </c>
      <c r="AG56" s="31" t="e">
        <f>VLOOKUP($D56,Résultats!$B$2:$AZ$212,AG$2,FALSE)</f>
        <v>#N/A</v>
      </c>
      <c r="AH56" s="31" t="e">
        <f>VLOOKUP($D56,Résultats!$B$2:$AZ$212,AH$2,FALSE)</f>
        <v>#N/A</v>
      </c>
      <c r="AI56" s="31" t="e">
        <f>VLOOKUP($D56,Résultats!$B$2:$AZ$212,AI$2,FALSE)</f>
        <v>#N/A</v>
      </c>
      <c r="AJ56" s="31" t="e">
        <f>VLOOKUP($D56,Résultats!$B$2:$AZ$212,AJ$2,FALSE)</f>
        <v>#N/A</v>
      </c>
      <c r="AK56" s="31" t="e">
        <f>VLOOKUP($D56,Résultats!$B$2:$AZ$212,AK$2,FALSE)</f>
        <v>#N/A</v>
      </c>
      <c r="AL56" s="31" t="e">
        <f>VLOOKUP($D56,Résultats!$B$2:$AZ$212,AL$2,FALSE)</f>
        <v>#N/A</v>
      </c>
      <c r="AM56" s="31" t="e">
        <f>VLOOKUP($D56,Résultats!$B$2:$AZ$212,AM$2,FALSE)</f>
        <v>#N/A</v>
      </c>
    </row>
    <row r="57" spans="3:40" x14ac:dyDescent="0.25">
      <c r="C57" s="56" t="s">
        <v>33</v>
      </c>
      <c r="D57" s="78" t="s">
        <v>59</v>
      </c>
      <c r="E57" s="31" t="e">
        <f>VLOOKUP($D57,Résultats!$B$2:$AZ$212,E$2,FALSE)</f>
        <v>#N/A</v>
      </c>
      <c r="F57" s="31" t="e">
        <f>VLOOKUP($D57,Résultats!$B$2:$AZ$212,F$2,FALSE)</f>
        <v>#N/A</v>
      </c>
      <c r="G57" s="31" t="e">
        <f>VLOOKUP($D57,Résultats!$B$2:$AZ$212,G$2,FALSE)</f>
        <v>#N/A</v>
      </c>
      <c r="H57" s="31" t="e">
        <f>VLOOKUP($D57,Résultats!$B$2:$AZ$212,H$2,FALSE)</f>
        <v>#N/A</v>
      </c>
      <c r="I57" s="31" t="e">
        <f>VLOOKUP($D57,Résultats!$B$2:$AZ$212,I$2,FALSE)</f>
        <v>#N/A</v>
      </c>
      <c r="J57" s="31" t="e">
        <f>VLOOKUP($D57,Résultats!$B$2:$AZ$212,J$2,FALSE)</f>
        <v>#N/A</v>
      </c>
      <c r="K57" s="31" t="e">
        <f>VLOOKUP($D57,Résultats!$B$2:$AZ$212,K$2,FALSE)</f>
        <v>#N/A</v>
      </c>
      <c r="L57" s="31" t="e">
        <f>VLOOKUP($D57,Résultats!$B$2:$AZ$212,L$2,FALSE)</f>
        <v>#N/A</v>
      </c>
      <c r="M57" s="31" t="e">
        <f>VLOOKUP($D57,Résultats!$B$2:$AZ$212,M$2,FALSE)</f>
        <v>#N/A</v>
      </c>
      <c r="N57" s="31" t="e">
        <f>VLOOKUP($D57,Résultats!$B$2:$AZ$212,N$2,FALSE)</f>
        <v>#N/A</v>
      </c>
      <c r="O57" s="31" t="e">
        <f>VLOOKUP($D57,Résultats!$B$2:$AZ$212,O$2,FALSE)</f>
        <v>#N/A</v>
      </c>
      <c r="P57" s="31" t="e">
        <f>VLOOKUP($D57,Résultats!$B$2:$AZ$212,P$2,FALSE)</f>
        <v>#N/A</v>
      </c>
      <c r="Q57" s="31" t="e">
        <f>VLOOKUP($D57,Résultats!$B$2:$AZ$212,Q$2,FALSE)</f>
        <v>#N/A</v>
      </c>
      <c r="R57" s="31" t="e">
        <f>VLOOKUP($D57,Résultats!$B$2:$AZ$212,R$2,FALSE)</f>
        <v>#N/A</v>
      </c>
      <c r="S57" s="31" t="e">
        <f>VLOOKUP($D57,Résultats!$B$2:$AZ$212,S$2,FALSE)</f>
        <v>#N/A</v>
      </c>
      <c r="T57" s="31" t="e">
        <f>VLOOKUP($D57,Résultats!$B$2:$AZ$212,T$2,FALSE)</f>
        <v>#N/A</v>
      </c>
      <c r="U57" s="31" t="e">
        <f>VLOOKUP($D57,Résultats!$B$2:$AZ$212,U$2,FALSE)</f>
        <v>#N/A</v>
      </c>
      <c r="V57" s="31" t="e">
        <f>VLOOKUP($D57,Résultats!$B$2:$AZ$212,V$2,FALSE)</f>
        <v>#N/A</v>
      </c>
      <c r="W57" s="31" t="e">
        <f>VLOOKUP($D57,Résultats!$B$2:$AZ$212,W$2,FALSE)</f>
        <v>#N/A</v>
      </c>
      <c r="X57" s="31" t="e">
        <f>VLOOKUP($D57,Résultats!$B$2:$AZ$212,X$2,FALSE)</f>
        <v>#N/A</v>
      </c>
      <c r="Y57" s="31" t="e">
        <f>VLOOKUP($D57,Résultats!$B$2:$AZ$212,Y$2,FALSE)</f>
        <v>#N/A</v>
      </c>
      <c r="Z57" s="31" t="e">
        <f>VLOOKUP($D57,Résultats!$B$2:$AZ$212,Z$2,FALSE)</f>
        <v>#N/A</v>
      </c>
      <c r="AA57" s="31" t="e">
        <f>VLOOKUP($D57,Résultats!$B$2:$AZ$212,AA$2,FALSE)</f>
        <v>#N/A</v>
      </c>
      <c r="AB57" s="31" t="e">
        <f>VLOOKUP($D57,Résultats!$B$2:$AZ$212,AB$2,FALSE)</f>
        <v>#N/A</v>
      </c>
      <c r="AC57" s="31" t="e">
        <f>VLOOKUP($D57,Résultats!$B$2:$AZ$212,AC$2,FALSE)</f>
        <v>#N/A</v>
      </c>
      <c r="AD57" s="31" t="e">
        <f>VLOOKUP($D57,Résultats!$B$2:$AZ$212,AD$2,FALSE)</f>
        <v>#N/A</v>
      </c>
      <c r="AE57" s="31" t="e">
        <f>VLOOKUP($D57,Résultats!$B$2:$AZ$212,AE$2,FALSE)</f>
        <v>#N/A</v>
      </c>
      <c r="AF57" s="31" t="e">
        <f>VLOOKUP($D57,Résultats!$B$2:$AZ$212,AF$2,FALSE)</f>
        <v>#N/A</v>
      </c>
      <c r="AG57" s="31" t="e">
        <f>VLOOKUP($D57,Résultats!$B$2:$AZ$212,AG$2,FALSE)</f>
        <v>#N/A</v>
      </c>
      <c r="AH57" s="31" t="e">
        <f>VLOOKUP($D57,Résultats!$B$2:$AZ$212,AH$2,FALSE)</f>
        <v>#N/A</v>
      </c>
      <c r="AI57" s="31" t="e">
        <f>VLOOKUP($D57,Résultats!$B$2:$AZ$212,AI$2,FALSE)</f>
        <v>#N/A</v>
      </c>
      <c r="AJ57" s="31" t="e">
        <f>VLOOKUP($D57,Résultats!$B$2:$AZ$212,AJ$2,FALSE)</f>
        <v>#N/A</v>
      </c>
      <c r="AK57" s="31" t="e">
        <f>VLOOKUP($D57,Résultats!$B$2:$AZ$212,AK$2,FALSE)</f>
        <v>#N/A</v>
      </c>
      <c r="AL57" s="31" t="e">
        <f>VLOOKUP($D57,Résultats!$B$2:$AZ$212,AL$2,FALSE)</f>
        <v>#N/A</v>
      </c>
      <c r="AM57" s="31" t="e">
        <f>VLOOKUP($D57,Résultats!$B$2:$AZ$212,AM$2,FALSE)</f>
        <v>#N/A</v>
      </c>
    </row>
    <row r="58" spans="3:40" x14ac:dyDescent="0.25">
      <c r="C58" s="88" t="s">
        <v>119</v>
      </c>
      <c r="D58" s="76" t="s">
        <v>61</v>
      </c>
      <c r="E58" s="85" t="e">
        <f>VLOOKUP($D58,Résultats!$B$2:$AZ$212,E$2,FALSE)</f>
        <v>#N/A</v>
      </c>
      <c r="F58" s="85" t="e">
        <f>VLOOKUP($D58,Résultats!$B$2:$AZ$212,F$2,FALSE)</f>
        <v>#N/A</v>
      </c>
      <c r="G58" s="85" t="e">
        <f>VLOOKUP($D58,Résultats!$B$2:$AZ$212,G$2,FALSE)</f>
        <v>#N/A</v>
      </c>
      <c r="H58" s="85" t="e">
        <f>VLOOKUP($D58,Résultats!$B$2:$AZ$212,H$2,FALSE)</f>
        <v>#N/A</v>
      </c>
      <c r="I58" s="85" t="e">
        <f>VLOOKUP($D58,Résultats!$B$2:$AZ$212,I$2,FALSE)</f>
        <v>#N/A</v>
      </c>
      <c r="J58" s="85" t="e">
        <f>VLOOKUP($D58,Résultats!$B$2:$AZ$212,J$2,FALSE)</f>
        <v>#N/A</v>
      </c>
      <c r="K58" s="85" t="e">
        <f>VLOOKUP($D58,Résultats!$B$2:$AZ$212,K$2,FALSE)</f>
        <v>#N/A</v>
      </c>
      <c r="L58" s="85" t="e">
        <f>VLOOKUP($D58,Résultats!$B$2:$AZ$212,L$2,FALSE)</f>
        <v>#N/A</v>
      </c>
      <c r="M58" s="85" t="e">
        <f>VLOOKUP($D58,Résultats!$B$2:$AZ$212,M$2,FALSE)</f>
        <v>#N/A</v>
      </c>
      <c r="N58" s="85" t="e">
        <f>VLOOKUP($D58,Résultats!$B$2:$AZ$212,N$2,FALSE)</f>
        <v>#N/A</v>
      </c>
      <c r="O58" s="85" t="e">
        <f>VLOOKUP($D58,Résultats!$B$2:$AZ$212,O$2,FALSE)</f>
        <v>#N/A</v>
      </c>
      <c r="P58" s="85" t="e">
        <f>VLOOKUP($D58,Résultats!$B$2:$AZ$212,P$2,FALSE)</f>
        <v>#N/A</v>
      </c>
      <c r="Q58" s="85" t="e">
        <f>VLOOKUP($D58,Résultats!$B$2:$AZ$212,Q$2,FALSE)</f>
        <v>#N/A</v>
      </c>
      <c r="R58" s="85" t="e">
        <f>VLOOKUP($D58,Résultats!$B$2:$AZ$212,R$2,FALSE)</f>
        <v>#N/A</v>
      </c>
      <c r="S58" s="85" t="e">
        <f>VLOOKUP($D58,Résultats!$B$2:$AZ$212,S$2,FALSE)</f>
        <v>#N/A</v>
      </c>
      <c r="T58" s="85" t="e">
        <f>VLOOKUP($D58,Résultats!$B$2:$AZ$212,T$2,FALSE)</f>
        <v>#N/A</v>
      </c>
      <c r="U58" s="85" t="e">
        <f>VLOOKUP($D58,Résultats!$B$2:$AZ$212,U$2,FALSE)</f>
        <v>#N/A</v>
      </c>
      <c r="V58" s="85" t="e">
        <f>VLOOKUP($D58,Résultats!$B$2:$AZ$212,V$2,FALSE)</f>
        <v>#N/A</v>
      </c>
      <c r="W58" s="85" t="e">
        <f>VLOOKUP($D58,Résultats!$B$2:$AZ$212,W$2,FALSE)</f>
        <v>#N/A</v>
      </c>
      <c r="X58" s="85" t="e">
        <f>VLOOKUP($D58,Résultats!$B$2:$AZ$212,X$2,FALSE)</f>
        <v>#N/A</v>
      </c>
      <c r="Y58" s="85" t="e">
        <f>VLOOKUP($D58,Résultats!$B$2:$AZ$212,Y$2,FALSE)</f>
        <v>#N/A</v>
      </c>
      <c r="Z58" s="85" t="e">
        <f>VLOOKUP($D58,Résultats!$B$2:$AZ$212,Z$2,FALSE)</f>
        <v>#N/A</v>
      </c>
      <c r="AA58" s="85" t="e">
        <f>VLOOKUP($D58,Résultats!$B$2:$AZ$212,AA$2,FALSE)</f>
        <v>#N/A</v>
      </c>
      <c r="AB58" s="85" t="e">
        <f>VLOOKUP($D58,Résultats!$B$2:$AZ$212,AB$2,FALSE)</f>
        <v>#N/A</v>
      </c>
      <c r="AC58" s="85" t="e">
        <f>VLOOKUP($D58,Résultats!$B$2:$AZ$212,AC$2,FALSE)</f>
        <v>#N/A</v>
      </c>
      <c r="AD58" s="85" t="e">
        <f>VLOOKUP($D58,Résultats!$B$2:$AZ$212,AD$2,FALSE)</f>
        <v>#N/A</v>
      </c>
      <c r="AE58" s="85" t="e">
        <f>VLOOKUP($D58,Résultats!$B$2:$AZ$212,AE$2,FALSE)</f>
        <v>#N/A</v>
      </c>
      <c r="AF58" s="85" t="e">
        <f>VLOOKUP($D58,Résultats!$B$2:$AZ$212,AF$2,FALSE)</f>
        <v>#N/A</v>
      </c>
      <c r="AG58" s="85" t="e">
        <f>VLOOKUP($D58,Résultats!$B$2:$AZ$212,AG$2,FALSE)</f>
        <v>#N/A</v>
      </c>
      <c r="AH58" s="85" t="e">
        <f>VLOOKUP($D58,Résultats!$B$2:$AZ$212,AH$2,FALSE)</f>
        <v>#N/A</v>
      </c>
      <c r="AI58" s="85" t="e">
        <f>VLOOKUP($D58,Résultats!$B$2:$AZ$212,AI$2,FALSE)</f>
        <v>#N/A</v>
      </c>
      <c r="AJ58" s="85" t="e">
        <f>VLOOKUP($D58,Résultats!$B$2:$AZ$212,AJ$2,FALSE)</f>
        <v>#N/A</v>
      </c>
      <c r="AK58" s="85" t="e">
        <f>VLOOKUP($D58,Résultats!$B$2:$AZ$212,AK$2,FALSE)</f>
        <v>#N/A</v>
      </c>
      <c r="AL58" s="85" t="e">
        <f>VLOOKUP($D58,Résultats!$B$2:$AZ$212,AL$2,FALSE)</f>
        <v>#N/A</v>
      </c>
      <c r="AM58" s="85" t="e">
        <f>VLOOKUP($D58,Résultats!$B$2:$AZ$212,AM$2,FALSE)</f>
        <v>#N/A</v>
      </c>
      <c r="AN58" s="21"/>
    </row>
    <row r="59" spans="3:40" x14ac:dyDescent="0.25">
      <c r="C59" s="56" t="s">
        <v>27</v>
      </c>
      <c r="D59" s="78" t="s">
        <v>46</v>
      </c>
      <c r="E59" s="89" t="e">
        <f>VLOOKUP($D59,Résultats!$B$2:$AZ$212,E$2,FALSE)</f>
        <v>#N/A</v>
      </c>
      <c r="F59" s="89" t="e">
        <f>VLOOKUP($D59,Résultats!$B$2:$AZ$212,F$2,FALSE)</f>
        <v>#N/A</v>
      </c>
      <c r="G59" s="89" t="e">
        <f>VLOOKUP($D59,Résultats!$B$2:$AZ$212,G$2,FALSE)</f>
        <v>#N/A</v>
      </c>
      <c r="H59" s="89" t="e">
        <f>VLOOKUP($D59,Résultats!$B$2:$AZ$212,H$2,FALSE)</f>
        <v>#N/A</v>
      </c>
      <c r="I59" s="89" t="e">
        <f>VLOOKUP($D59,Résultats!$B$2:$AZ$212,I$2,FALSE)</f>
        <v>#N/A</v>
      </c>
      <c r="J59" s="89" t="e">
        <f>VLOOKUP($D59,Résultats!$B$2:$AZ$212,J$2,FALSE)</f>
        <v>#N/A</v>
      </c>
      <c r="K59" s="89" t="e">
        <f>VLOOKUP($D59,Résultats!$B$2:$AZ$212,K$2,FALSE)</f>
        <v>#N/A</v>
      </c>
      <c r="L59" s="89" t="e">
        <f>VLOOKUP($D59,Résultats!$B$2:$AZ$212,L$2,FALSE)</f>
        <v>#N/A</v>
      </c>
      <c r="M59" s="89" t="e">
        <f>VLOOKUP($D59,Résultats!$B$2:$AZ$212,M$2,FALSE)</f>
        <v>#N/A</v>
      </c>
      <c r="N59" s="89" t="e">
        <f>VLOOKUP($D59,Résultats!$B$2:$AZ$212,N$2,FALSE)</f>
        <v>#N/A</v>
      </c>
      <c r="O59" s="89" t="e">
        <f>VLOOKUP($D59,Résultats!$B$2:$AZ$212,O$2,FALSE)</f>
        <v>#N/A</v>
      </c>
      <c r="P59" s="89" t="e">
        <f>VLOOKUP($D59,Résultats!$B$2:$AZ$212,P$2,FALSE)</f>
        <v>#N/A</v>
      </c>
      <c r="Q59" s="89" t="e">
        <f>VLOOKUP($D59,Résultats!$B$2:$AZ$212,Q$2,FALSE)</f>
        <v>#N/A</v>
      </c>
      <c r="R59" s="89" t="e">
        <f>VLOOKUP($D59,Résultats!$B$2:$AZ$212,R$2,FALSE)</f>
        <v>#N/A</v>
      </c>
      <c r="S59" s="89" t="e">
        <f>VLOOKUP($D59,Résultats!$B$2:$AZ$212,S$2,FALSE)</f>
        <v>#N/A</v>
      </c>
      <c r="T59" s="89" t="e">
        <f>VLOOKUP($D59,Résultats!$B$2:$AZ$212,T$2,FALSE)</f>
        <v>#N/A</v>
      </c>
      <c r="U59" s="89" t="e">
        <f>VLOOKUP($D59,Résultats!$B$2:$AZ$212,U$2,FALSE)</f>
        <v>#N/A</v>
      </c>
      <c r="V59" s="89" t="e">
        <f>VLOOKUP($D59,Résultats!$B$2:$AZ$212,V$2,FALSE)</f>
        <v>#N/A</v>
      </c>
      <c r="W59" s="89" t="e">
        <f>VLOOKUP($D59,Résultats!$B$2:$AZ$212,W$2,FALSE)</f>
        <v>#N/A</v>
      </c>
      <c r="X59" s="89" t="e">
        <f>VLOOKUP($D59,Résultats!$B$2:$AZ$212,X$2,FALSE)</f>
        <v>#N/A</v>
      </c>
      <c r="Y59" s="89" t="e">
        <f>VLOOKUP($D59,Résultats!$B$2:$AZ$212,Y$2,FALSE)</f>
        <v>#N/A</v>
      </c>
      <c r="Z59" s="89" t="e">
        <f>VLOOKUP($D59,Résultats!$B$2:$AZ$212,Z$2,FALSE)</f>
        <v>#N/A</v>
      </c>
      <c r="AA59" s="89" t="e">
        <f>VLOOKUP($D59,Résultats!$B$2:$AZ$212,AA$2,FALSE)</f>
        <v>#N/A</v>
      </c>
      <c r="AB59" s="89" t="e">
        <f>VLOOKUP($D59,Résultats!$B$2:$AZ$212,AB$2,FALSE)</f>
        <v>#N/A</v>
      </c>
      <c r="AC59" s="89" t="e">
        <f>VLOOKUP($D59,Résultats!$B$2:$AZ$212,AC$2,FALSE)</f>
        <v>#N/A</v>
      </c>
      <c r="AD59" s="89" t="e">
        <f>VLOOKUP($D59,Résultats!$B$2:$AZ$212,AD$2,FALSE)</f>
        <v>#N/A</v>
      </c>
      <c r="AE59" s="89" t="e">
        <f>VLOOKUP($D59,Résultats!$B$2:$AZ$212,AE$2,FALSE)</f>
        <v>#N/A</v>
      </c>
      <c r="AF59" s="89" t="e">
        <f>VLOOKUP($D59,Résultats!$B$2:$AZ$212,AF$2,FALSE)</f>
        <v>#N/A</v>
      </c>
      <c r="AG59" s="89" t="e">
        <f>VLOOKUP($D59,Résultats!$B$2:$AZ$212,AG$2,FALSE)</f>
        <v>#N/A</v>
      </c>
      <c r="AH59" s="89" t="e">
        <f>VLOOKUP($D59,Résultats!$B$2:$AZ$212,AH$2,FALSE)</f>
        <v>#N/A</v>
      </c>
      <c r="AI59" s="89" t="e">
        <f>VLOOKUP($D59,Résultats!$B$2:$AZ$212,AI$2,FALSE)</f>
        <v>#N/A</v>
      </c>
      <c r="AJ59" s="89" t="e">
        <f>VLOOKUP($D59,Résultats!$B$2:$AZ$212,AJ$2,FALSE)</f>
        <v>#N/A</v>
      </c>
      <c r="AK59" s="89" t="e">
        <f>VLOOKUP($D59,Résultats!$B$2:$AZ$212,AK$2,FALSE)</f>
        <v>#N/A</v>
      </c>
      <c r="AL59" s="89" t="e">
        <f>VLOOKUP($D59,Résultats!$B$2:$AZ$212,AL$2,FALSE)</f>
        <v>#N/A</v>
      </c>
      <c r="AM59" s="89" t="e">
        <f>VLOOKUP($D59,Résultats!$B$2:$AZ$212,AM$2,FALSE)</f>
        <v>#N/A</v>
      </c>
    </row>
    <row r="60" spans="3:40" x14ac:dyDescent="0.25">
      <c r="C60" s="56" t="s">
        <v>28</v>
      </c>
      <c r="D60" s="78" t="s">
        <v>47</v>
      </c>
      <c r="E60" s="89" t="e">
        <f>VLOOKUP($D60,Résultats!$B$2:$AZ$212,E$2,FALSE)</f>
        <v>#N/A</v>
      </c>
      <c r="F60" s="89" t="e">
        <f>VLOOKUP($D60,Résultats!$B$2:$AZ$212,F$2,FALSE)</f>
        <v>#N/A</v>
      </c>
      <c r="G60" s="89" t="e">
        <f>VLOOKUP($D60,Résultats!$B$2:$AZ$212,G$2,FALSE)</f>
        <v>#N/A</v>
      </c>
      <c r="H60" s="89" t="e">
        <f>VLOOKUP($D60,Résultats!$B$2:$AZ$212,H$2,FALSE)</f>
        <v>#N/A</v>
      </c>
      <c r="I60" s="89" t="e">
        <f>VLOOKUP($D60,Résultats!$B$2:$AZ$212,I$2,FALSE)</f>
        <v>#N/A</v>
      </c>
      <c r="J60" s="89" t="e">
        <f>VLOOKUP($D60,Résultats!$B$2:$AZ$212,J$2,FALSE)</f>
        <v>#N/A</v>
      </c>
      <c r="K60" s="89" t="e">
        <f>VLOOKUP($D60,Résultats!$B$2:$AZ$212,K$2,FALSE)</f>
        <v>#N/A</v>
      </c>
      <c r="L60" s="89" t="e">
        <f>VLOOKUP($D60,Résultats!$B$2:$AZ$212,L$2,FALSE)</f>
        <v>#N/A</v>
      </c>
      <c r="M60" s="89" t="e">
        <f>VLOOKUP($D60,Résultats!$B$2:$AZ$212,M$2,FALSE)</f>
        <v>#N/A</v>
      </c>
      <c r="N60" s="89" t="e">
        <f>VLOOKUP($D60,Résultats!$B$2:$AZ$212,N$2,FALSE)</f>
        <v>#N/A</v>
      </c>
      <c r="O60" s="89" t="e">
        <f>VLOOKUP($D60,Résultats!$B$2:$AZ$212,O$2,FALSE)</f>
        <v>#N/A</v>
      </c>
      <c r="P60" s="89" t="e">
        <f>VLOOKUP($D60,Résultats!$B$2:$AZ$212,P$2,FALSE)</f>
        <v>#N/A</v>
      </c>
      <c r="Q60" s="89" t="e">
        <f>VLOOKUP($D60,Résultats!$B$2:$AZ$212,Q$2,FALSE)</f>
        <v>#N/A</v>
      </c>
      <c r="R60" s="89" t="e">
        <f>VLOOKUP($D60,Résultats!$B$2:$AZ$212,R$2,FALSE)</f>
        <v>#N/A</v>
      </c>
      <c r="S60" s="89" t="e">
        <f>VLOOKUP($D60,Résultats!$B$2:$AZ$212,S$2,FALSE)</f>
        <v>#N/A</v>
      </c>
      <c r="T60" s="89" t="e">
        <f>VLOOKUP($D60,Résultats!$B$2:$AZ$212,T$2,FALSE)</f>
        <v>#N/A</v>
      </c>
      <c r="U60" s="89" t="e">
        <f>VLOOKUP($D60,Résultats!$B$2:$AZ$212,U$2,FALSE)</f>
        <v>#N/A</v>
      </c>
      <c r="V60" s="89" t="e">
        <f>VLOOKUP($D60,Résultats!$B$2:$AZ$212,V$2,FALSE)</f>
        <v>#N/A</v>
      </c>
      <c r="W60" s="89" t="e">
        <f>VLOOKUP($D60,Résultats!$B$2:$AZ$212,W$2,FALSE)</f>
        <v>#N/A</v>
      </c>
      <c r="X60" s="89" t="e">
        <f>VLOOKUP($D60,Résultats!$B$2:$AZ$212,X$2,FALSE)</f>
        <v>#N/A</v>
      </c>
      <c r="Y60" s="89" t="e">
        <f>VLOOKUP($D60,Résultats!$B$2:$AZ$212,Y$2,FALSE)</f>
        <v>#N/A</v>
      </c>
      <c r="Z60" s="89" t="e">
        <f>VLOOKUP($D60,Résultats!$B$2:$AZ$212,Z$2,FALSE)</f>
        <v>#N/A</v>
      </c>
      <c r="AA60" s="89" t="e">
        <f>VLOOKUP($D60,Résultats!$B$2:$AZ$212,AA$2,FALSE)</f>
        <v>#N/A</v>
      </c>
      <c r="AB60" s="89" t="e">
        <f>VLOOKUP($D60,Résultats!$B$2:$AZ$212,AB$2,FALSE)</f>
        <v>#N/A</v>
      </c>
      <c r="AC60" s="89" t="e">
        <f>VLOOKUP($D60,Résultats!$B$2:$AZ$212,AC$2,FALSE)</f>
        <v>#N/A</v>
      </c>
      <c r="AD60" s="89" t="e">
        <f>VLOOKUP($D60,Résultats!$B$2:$AZ$212,AD$2,FALSE)</f>
        <v>#N/A</v>
      </c>
      <c r="AE60" s="89" t="e">
        <f>VLOOKUP($D60,Résultats!$B$2:$AZ$212,AE$2,FALSE)</f>
        <v>#N/A</v>
      </c>
      <c r="AF60" s="89" t="e">
        <f>VLOOKUP($D60,Résultats!$B$2:$AZ$212,AF$2,FALSE)</f>
        <v>#N/A</v>
      </c>
      <c r="AG60" s="89" t="e">
        <f>VLOOKUP($D60,Résultats!$B$2:$AZ$212,AG$2,FALSE)</f>
        <v>#N/A</v>
      </c>
      <c r="AH60" s="89" t="e">
        <f>VLOOKUP($D60,Résultats!$B$2:$AZ$212,AH$2,FALSE)</f>
        <v>#N/A</v>
      </c>
      <c r="AI60" s="89" t="e">
        <f>VLOOKUP($D60,Résultats!$B$2:$AZ$212,AI$2,FALSE)</f>
        <v>#N/A</v>
      </c>
      <c r="AJ60" s="89" t="e">
        <f>VLOOKUP($D60,Résultats!$B$2:$AZ$212,AJ$2,FALSE)</f>
        <v>#N/A</v>
      </c>
      <c r="AK60" s="89" t="e">
        <f>VLOOKUP($D60,Résultats!$B$2:$AZ$212,AK$2,FALSE)</f>
        <v>#N/A</v>
      </c>
      <c r="AL60" s="89" t="e">
        <f>VLOOKUP($D60,Résultats!$B$2:$AZ$212,AL$2,FALSE)</f>
        <v>#N/A</v>
      </c>
      <c r="AM60" s="89" t="e">
        <f>VLOOKUP($D60,Résultats!$B$2:$AZ$212,AM$2,FALSE)</f>
        <v>#N/A</v>
      </c>
    </row>
    <row r="61" spans="3:40" x14ac:dyDescent="0.25">
      <c r="C61" s="56" t="s">
        <v>29</v>
      </c>
      <c r="D61" s="78" t="s">
        <v>48</v>
      </c>
      <c r="E61" s="89" t="e">
        <f>VLOOKUP($D61,Résultats!$B$2:$AZ$212,E$2,FALSE)</f>
        <v>#N/A</v>
      </c>
      <c r="F61" s="89" t="e">
        <f>VLOOKUP($D61,Résultats!$B$2:$AZ$212,F$2,FALSE)</f>
        <v>#N/A</v>
      </c>
      <c r="G61" s="89" t="e">
        <f>VLOOKUP($D61,Résultats!$B$2:$AZ$212,G$2,FALSE)</f>
        <v>#N/A</v>
      </c>
      <c r="H61" s="89" t="e">
        <f>VLOOKUP($D61,Résultats!$B$2:$AZ$212,H$2,FALSE)</f>
        <v>#N/A</v>
      </c>
      <c r="I61" s="89" t="e">
        <f>VLOOKUP($D61,Résultats!$B$2:$AZ$212,I$2,FALSE)</f>
        <v>#N/A</v>
      </c>
      <c r="J61" s="89" t="e">
        <f>VLOOKUP($D61,Résultats!$B$2:$AZ$212,J$2,FALSE)</f>
        <v>#N/A</v>
      </c>
      <c r="K61" s="89" t="e">
        <f>VLOOKUP($D61,Résultats!$B$2:$AZ$212,K$2,FALSE)</f>
        <v>#N/A</v>
      </c>
      <c r="L61" s="89" t="e">
        <f>VLOOKUP($D61,Résultats!$B$2:$AZ$212,L$2,FALSE)</f>
        <v>#N/A</v>
      </c>
      <c r="M61" s="89" t="e">
        <f>VLOOKUP($D61,Résultats!$B$2:$AZ$212,M$2,FALSE)</f>
        <v>#N/A</v>
      </c>
      <c r="N61" s="89" t="e">
        <f>VLOOKUP($D61,Résultats!$B$2:$AZ$212,N$2,FALSE)</f>
        <v>#N/A</v>
      </c>
      <c r="O61" s="89" t="e">
        <f>VLOOKUP($D61,Résultats!$B$2:$AZ$212,O$2,FALSE)</f>
        <v>#N/A</v>
      </c>
      <c r="P61" s="89" t="e">
        <f>VLOOKUP($D61,Résultats!$B$2:$AZ$212,P$2,FALSE)</f>
        <v>#N/A</v>
      </c>
      <c r="Q61" s="89" t="e">
        <f>VLOOKUP($D61,Résultats!$B$2:$AZ$212,Q$2,FALSE)</f>
        <v>#N/A</v>
      </c>
      <c r="R61" s="89" t="e">
        <f>VLOOKUP($D61,Résultats!$B$2:$AZ$212,R$2,FALSE)</f>
        <v>#N/A</v>
      </c>
      <c r="S61" s="89" t="e">
        <f>VLOOKUP($D61,Résultats!$B$2:$AZ$212,S$2,FALSE)</f>
        <v>#N/A</v>
      </c>
      <c r="T61" s="89" t="e">
        <f>VLOOKUP($D61,Résultats!$B$2:$AZ$212,T$2,FALSE)</f>
        <v>#N/A</v>
      </c>
      <c r="U61" s="89" t="e">
        <f>VLOOKUP($D61,Résultats!$B$2:$AZ$212,U$2,FALSE)</f>
        <v>#N/A</v>
      </c>
      <c r="V61" s="89" t="e">
        <f>VLOOKUP($D61,Résultats!$B$2:$AZ$212,V$2,FALSE)</f>
        <v>#N/A</v>
      </c>
      <c r="W61" s="89" t="e">
        <f>VLOOKUP($D61,Résultats!$B$2:$AZ$212,W$2,FALSE)</f>
        <v>#N/A</v>
      </c>
      <c r="X61" s="89" t="e">
        <f>VLOOKUP($D61,Résultats!$B$2:$AZ$212,X$2,FALSE)</f>
        <v>#N/A</v>
      </c>
      <c r="Y61" s="89" t="e">
        <f>VLOOKUP($D61,Résultats!$B$2:$AZ$212,Y$2,FALSE)</f>
        <v>#N/A</v>
      </c>
      <c r="Z61" s="89" t="e">
        <f>VLOOKUP($D61,Résultats!$B$2:$AZ$212,Z$2,FALSE)</f>
        <v>#N/A</v>
      </c>
      <c r="AA61" s="89" t="e">
        <f>VLOOKUP($D61,Résultats!$B$2:$AZ$212,AA$2,FALSE)</f>
        <v>#N/A</v>
      </c>
      <c r="AB61" s="89" t="e">
        <f>VLOOKUP($D61,Résultats!$B$2:$AZ$212,AB$2,FALSE)</f>
        <v>#N/A</v>
      </c>
      <c r="AC61" s="89" t="e">
        <f>VLOOKUP($D61,Résultats!$B$2:$AZ$212,AC$2,FALSE)</f>
        <v>#N/A</v>
      </c>
      <c r="AD61" s="89" t="e">
        <f>VLOOKUP($D61,Résultats!$B$2:$AZ$212,AD$2,FALSE)</f>
        <v>#N/A</v>
      </c>
      <c r="AE61" s="89" t="e">
        <f>VLOOKUP($D61,Résultats!$B$2:$AZ$212,AE$2,FALSE)</f>
        <v>#N/A</v>
      </c>
      <c r="AF61" s="89" t="e">
        <f>VLOOKUP($D61,Résultats!$B$2:$AZ$212,AF$2,FALSE)</f>
        <v>#N/A</v>
      </c>
      <c r="AG61" s="89" t="e">
        <f>VLOOKUP($D61,Résultats!$B$2:$AZ$212,AG$2,FALSE)</f>
        <v>#N/A</v>
      </c>
      <c r="AH61" s="89" t="e">
        <f>VLOOKUP($D61,Résultats!$B$2:$AZ$212,AH$2,FALSE)</f>
        <v>#N/A</v>
      </c>
      <c r="AI61" s="89" t="e">
        <f>VLOOKUP($D61,Résultats!$B$2:$AZ$212,AI$2,FALSE)</f>
        <v>#N/A</v>
      </c>
      <c r="AJ61" s="89" t="e">
        <f>VLOOKUP($D61,Résultats!$B$2:$AZ$212,AJ$2,FALSE)</f>
        <v>#N/A</v>
      </c>
      <c r="AK61" s="89" t="e">
        <f>VLOOKUP($D61,Résultats!$B$2:$AZ$212,AK$2,FALSE)</f>
        <v>#N/A</v>
      </c>
      <c r="AL61" s="89" t="e">
        <f>VLOOKUP($D61,Résultats!$B$2:$AZ$212,AL$2,FALSE)</f>
        <v>#N/A</v>
      </c>
      <c r="AM61" s="89" t="e">
        <f>VLOOKUP($D61,Résultats!$B$2:$AZ$212,AM$2,FALSE)</f>
        <v>#N/A</v>
      </c>
    </row>
    <row r="62" spans="3:40" x14ac:dyDescent="0.25">
      <c r="C62" s="56" t="s">
        <v>30</v>
      </c>
      <c r="D62" s="78" t="s">
        <v>49</v>
      </c>
      <c r="E62" s="89" t="e">
        <f>VLOOKUP($D62,Résultats!$B$2:$AZ$212,E$2,FALSE)</f>
        <v>#N/A</v>
      </c>
      <c r="F62" s="89" t="e">
        <f>VLOOKUP($D62,Résultats!$B$2:$AZ$212,F$2,FALSE)</f>
        <v>#N/A</v>
      </c>
      <c r="G62" s="89" t="e">
        <f>VLOOKUP($D62,Résultats!$B$2:$AZ$212,G$2,FALSE)</f>
        <v>#N/A</v>
      </c>
      <c r="H62" s="89" t="e">
        <f>VLOOKUP($D62,Résultats!$B$2:$AZ$212,H$2,FALSE)</f>
        <v>#N/A</v>
      </c>
      <c r="I62" s="89" t="e">
        <f>VLOOKUP($D62,Résultats!$B$2:$AZ$212,I$2,FALSE)</f>
        <v>#N/A</v>
      </c>
      <c r="J62" s="89" t="e">
        <f>VLOOKUP($D62,Résultats!$B$2:$AZ$212,J$2,FALSE)</f>
        <v>#N/A</v>
      </c>
      <c r="K62" s="89" t="e">
        <f>VLOOKUP($D62,Résultats!$B$2:$AZ$212,K$2,FALSE)</f>
        <v>#N/A</v>
      </c>
      <c r="L62" s="89" t="e">
        <f>VLOOKUP($D62,Résultats!$B$2:$AZ$212,L$2,FALSE)</f>
        <v>#N/A</v>
      </c>
      <c r="M62" s="89" t="e">
        <f>VLOOKUP($D62,Résultats!$B$2:$AZ$212,M$2,FALSE)</f>
        <v>#N/A</v>
      </c>
      <c r="N62" s="89" t="e">
        <f>VLOOKUP($D62,Résultats!$B$2:$AZ$212,N$2,FALSE)</f>
        <v>#N/A</v>
      </c>
      <c r="O62" s="89" t="e">
        <f>VLOOKUP($D62,Résultats!$B$2:$AZ$212,O$2,FALSE)</f>
        <v>#N/A</v>
      </c>
      <c r="P62" s="89" t="e">
        <f>VLOOKUP($D62,Résultats!$B$2:$AZ$212,P$2,FALSE)</f>
        <v>#N/A</v>
      </c>
      <c r="Q62" s="89" t="e">
        <f>VLOOKUP($D62,Résultats!$B$2:$AZ$212,Q$2,FALSE)</f>
        <v>#N/A</v>
      </c>
      <c r="R62" s="89" t="e">
        <f>VLOOKUP($D62,Résultats!$B$2:$AZ$212,R$2,FALSE)</f>
        <v>#N/A</v>
      </c>
      <c r="S62" s="89" t="e">
        <f>VLOOKUP($D62,Résultats!$B$2:$AZ$212,S$2,FALSE)</f>
        <v>#N/A</v>
      </c>
      <c r="T62" s="89" t="e">
        <f>VLOOKUP($D62,Résultats!$B$2:$AZ$212,T$2,FALSE)</f>
        <v>#N/A</v>
      </c>
      <c r="U62" s="89" t="e">
        <f>VLOOKUP($D62,Résultats!$B$2:$AZ$212,U$2,FALSE)</f>
        <v>#N/A</v>
      </c>
      <c r="V62" s="89" t="e">
        <f>VLOOKUP($D62,Résultats!$B$2:$AZ$212,V$2,FALSE)</f>
        <v>#N/A</v>
      </c>
      <c r="W62" s="89" t="e">
        <f>VLOOKUP($D62,Résultats!$B$2:$AZ$212,W$2,FALSE)</f>
        <v>#N/A</v>
      </c>
      <c r="X62" s="89" t="e">
        <f>VLOOKUP($D62,Résultats!$B$2:$AZ$212,X$2,FALSE)</f>
        <v>#N/A</v>
      </c>
      <c r="Y62" s="89" t="e">
        <f>VLOOKUP($D62,Résultats!$B$2:$AZ$212,Y$2,FALSE)</f>
        <v>#N/A</v>
      </c>
      <c r="Z62" s="89" t="e">
        <f>VLOOKUP($D62,Résultats!$B$2:$AZ$212,Z$2,FALSE)</f>
        <v>#N/A</v>
      </c>
      <c r="AA62" s="89" t="e">
        <f>VLOOKUP($D62,Résultats!$B$2:$AZ$212,AA$2,FALSE)</f>
        <v>#N/A</v>
      </c>
      <c r="AB62" s="89" t="e">
        <f>VLOOKUP($D62,Résultats!$B$2:$AZ$212,AB$2,FALSE)</f>
        <v>#N/A</v>
      </c>
      <c r="AC62" s="89" t="e">
        <f>VLOOKUP($D62,Résultats!$B$2:$AZ$212,AC$2,FALSE)</f>
        <v>#N/A</v>
      </c>
      <c r="AD62" s="89" t="e">
        <f>VLOOKUP($D62,Résultats!$B$2:$AZ$212,AD$2,FALSE)</f>
        <v>#N/A</v>
      </c>
      <c r="AE62" s="89" t="e">
        <f>VLOOKUP($D62,Résultats!$B$2:$AZ$212,AE$2,FALSE)</f>
        <v>#N/A</v>
      </c>
      <c r="AF62" s="89" t="e">
        <f>VLOOKUP($D62,Résultats!$B$2:$AZ$212,AF$2,FALSE)</f>
        <v>#N/A</v>
      </c>
      <c r="AG62" s="89" t="e">
        <f>VLOOKUP($D62,Résultats!$B$2:$AZ$212,AG$2,FALSE)</f>
        <v>#N/A</v>
      </c>
      <c r="AH62" s="89" t="e">
        <f>VLOOKUP($D62,Résultats!$B$2:$AZ$212,AH$2,FALSE)</f>
        <v>#N/A</v>
      </c>
      <c r="AI62" s="89" t="e">
        <f>VLOOKUP($D62,Résultats!$B$2:$AZ$212,AI$2,FALSE)</f>
        <v>#N/A</v>
      </c>
      <c r="AJ62" s="89" t="e">
        <f>VLOOKUP($D62,Résultats!$B$2:$AZ$212,AJ$2,FALSE)</f>
        <v>#N/A</v>
      </c>
      <c r="AK62" s="89" t="e">
        <f>VLOOKUP($D62,Résultats!$B$2:$AZ$212,AK$2,FALSE)</f>
        <v>#N/A</v>
      </c>
      <c r="AL62" s="89" t="e">
        <f>VLOOKUP($D62,Résultats!$B$2:$AZ$212,AL$2,FALSE)</f>
        <v>#N/A</v>
      </c>
      <c r="AM62" s="89" t="e">
        <f>VLOOKUP($D62,Résultats!$B$2:$AZ$212,AM$2,FALSE)</f>
        <v>#N/A</v>
      </c>
    </row>
    <row r="63" spans="3:40" x14ac:dyDescent="0.25">
      <c r="C63" s="56" t="s">
        <v>31</v>
      </c>
      <c r="D63" s="78" t="s">
        <v>50</v>
      </c>
      <c r="E63" s="89" t="e">
        <f>VLOOKUP($D63,Résultats!$B$2:$AZ$212,E$2,FALSE)</f>
        <v>#N/A</v>
      </c>
      <c r="F63" s="89" t="e">
        <f>VLOOKUP($D63,Résultats!$B$2:$AZ$212,F$2,FALSE)</f>
        <v>#N/A</v>
      </c>
      <c r="G63" s="89" t="e">
        <f>VLOOKUP($D63,Résultats!$B$2:$AZ$212,G$2,FALSE)</f>
        <v>#N/A</v>
      </c>
      <c r="H63" s="89" t="e">
        <f>VLOOKUP($D63,Résultats!$B$2:$AZ$212,H$2,FALSE)</f>
        <v>#N/A</v>
      </c>
      <c r="I63" s="89" t="e">
        <f>VLOOKUP($D63,Résultats!$B$2:$AZ$212,I$2,FALSE)</f>
        <v>#N/A</v>
      </c>
      <c r="J63" s="89" t="e">
        <f>VLOOKUP($D63,Résultats!$B$2:$AZ$212,J$2,FALSE)</f>
        <v>#N/A</v>
      </c>
      <c r="K63" s="89" t="e">
        <f>VLOOKUP($D63,Résultats!$B$2:$AZ$212,K$2,FALSE)</f>
        <v>#N/A</v>
      </c>
      <c r="L63" s="89" t="e">
        <f>VLOOKUP($D63,Résultats!$B$2:$AZ$212,L$2,FALSE)</f>
        <v>#N/A</v>
      </c>
      <c r="M63" s="89" t="e">
        <f>VLOOKUP($D63,Résultats!$B$2:$AZ$212,M$2,FALSE)</f>
        <v>#N/A</v>
      </c>
      <c r="N63" s="89" t="e">
        <f>VLOOKUP($D63,Résultats!$B$2:$AZ$212,N$2,FALSE)</f>
        <v>#N/A</v>
      </c>
      <c r="O63" s="89" t="e">
        <f>VLOOKUP($D63,Résultats!$B$2:$AZ$212,O$2,FALSE)</f>
        <v>#N/A</v>
      </c>
      <c r="P63" s="89" t="e">
        <f>VLOOKUP($D63,Résultats!$B$2:$AZ$212,P$2,FALSE)</f>
        <v>#N/A</v>
      </c>
      <c r="Q63" s="89" t="e">
        <f>VLOOKUP($D63,Résultats!$B$2:$AZ$212,Q$2,FALSE)</f>
        <v>#N/A</v>
      </c>
      <c r="R63" s="89" t="e">
        <f>VLOOKUP($D63,Résultats!$B$2:$AZ$212,R$2,FALSE)</f>
        <v>#N/A</v>
      </c>
      <c r="S63" s="89" t="e">
        <f>VLOOKUP($D63,Résultats!$B$2:$AZ$212,S$2,FALSE)</f>
        <v>#N/A</v>
      </c>
      <c r="T63" s="89" t="e">
        <f>VLOOKUP($D63,Résultats!$B$2:$AZ$212,T$2,FALSE)</f>
        <v>#N/A</v>
      </c>
      <c r="U63" s="89" t="e">
        <f>VLOOKUP($D63,Résultats!$B$2:$AZ$212,U$2,FALSE)</f>
        <v>#N/A</v>
      </c>
      <c r="V63" s="89" t="e">
        <f>VLOOKUP($D63,Résultats!$B$2:$AZ$212,V$2,FALSE)</f>
        <v>#N/A</v>
      </c>
      <c r="W63" s="89" t="e">
        <f>VLOOKUP($D63,Résultats!$B$2:$AZ$212,W$2,FALSE)</f>
        <v>#N/A</v>
      </c>
      <c r="X63" s="89" t="e">
        <f>VLOOKUP($D63,Résultats!$B$2:$AZ$212,X$2,FALSE)</f>
        <v>#N/A</v>
      </c>
      <c r="Y63" s="89" t="e">
        <f>VLOOKUP($D63,Résultats!$B$2:$AZ$212,Y$2,FALSE)</f>
        <v>#N/A</v>
      </c>
      <c r="Z63" s="89" t="e">
        <f>VLOOKUP($D63,Résultats!$B$2:$AZ$212,Z$2,FALSE)</f>
        <v>#N/A</v>
      </c>
      <c r="AA63" s="89" t="e">
        <f>VLOOKUP($D63,Résultats!$B$2:$AZ$212,AA$2,FALSE)</f>
        <v>#N/A</v>
      </c>
      <c r="AB63" s="89" t="e">
        <f>VLOOKUP($D63,Résultats!$B$2:$AZ$212,AB$2,FALSE)</f>
        <v>#N/A</v>
      </c>
      <c r="AC63" s="89" t="e">
        <f>VLOOKUP($D63,Résultats!$B$2:$AZ$212,AC$2,FALSE)</f>
        <v>#N/A</v>
      </c>
      <c r="AD63" s="89" t="e">
        <f>VLOOKUP($D63,Résultats!$B$2:$AZ$212,AD$2,FALSE)</f>
        <v>#N/A</v>
      </c>
      <c r="AE63" s="89" t="e">
        <f>VLOOKUP($D63,Résultats!$B$2:$AZ$212,AE$2,FALSE)</f>
        <v>#N/A</v>
      </c>
      <c r="AF63" s="89" t="e">
        <f>VLOOKUP($D63,Résultats!$B$2:$AZ$212,AF$2,FALSE)</f>
        <v>#N/A</v>
      </c>
      <c r="AG63" s="89" t="e">
        <f>VLOOKUP($D63,Résultats!$B$2:$AZ$212,AG$2,FALSE)</f>
        <v>#N/A</v>
      </c>
      <c r="AH63" s="89" t="e">
        <f>VLOOKUP($D63,Résultats!$B$2:$AZ$212,AH$2,FALSE)</f>
        <v>#N/A</v>
      </c>
      <c r="AI63" s="89" t="e">
        <f>VLOOKUP($D63,Résultats!$B$2:$AZ$212,AI$2,FALSE)</f>
        <v>#N/A</v>
      </c>
      <c r="AJ63" s="89" t="e">
        <f>VLOOKUP($D63,Résultats!$B$2:$AZ$212,AJ$2,FALSE)</f>
        <v>#N/A</v>
      </c>
      <c r="AK63" s="89" t="e">
        <f>VLOOKUP($D63,Résultats!$B$2:$AZ$212,AK$2,FALSE)</f>
        <v>#N/A</v>
      </c>
      <c r="AL63" s="89" t="e">
        <f>VLOOKUP($D63,Résultats!$B$2:$AZ$212,AL$2,FALSE)</f>
        <v>#N/A</v>
      </c>
      <c r="AM63" s="89" t="e">
        <f>VLOOKUP($D63,Résultats!$B$2:$AZ$212,AM$2,FALSE)</f>
        <v>#N/A</v>
      </c>
    </row>
    <row r="64" spans="3:40" x14ac:dyDescent="0.25">
      <c r="C64" s="56" t="s">
        <v>32</v>
      </c>
      <c r="D64" s="78" t="s">
        <v>51</v>
      </c>
      <c r="E64" s="89" t="e">
        <f>VLOOKUP($D64,Résultats!$B$2:$AZ$212,E$2,FALSE)</f>
        <v>#N/A</v>
      </c>
      <c r="F64" s="89" t="e">
        <f>VLOOKUP($D64,Résultats!$B$2:$AZ$212,F$2,FALSE)</f>
        <v>#N/A</v>
      </c>
      <c r="G64" s="89" t="e">
        <f>VLOOKUP($D64,Résultats!$B$2:$AZ$212,G$2,FALSE)</f>
        <v>#N/A</v>
      </c>
      <c r="H64" s="89" t="e">
        <f>VLOOKUP($D64,Résultats!$B$2:$AZ$212,H$2,FALSE)</f>
        <v>#N/A</v>
      </c>
      <c r="I64" s="89" t="e">
        <f>VLOOKUP($D64,Résultats!$B$2:$AZ$212,I$2,FALSE)</f>
        <v>#N/A</v>
      </c>
      <c r="J64" s="89" t="e">
        <f>VLOOKUP($D64,Résultats!$B$2:$AZ$212,J$2,FALSE)</f>
        <v>#N/A</v>
      </c>
      <c r="K64" s="89" t="e">
        <f>VLOOKUP($D64,Résultats!$B$2:$AZ$212,K$2,FALSE)</f>
        <v>#N/A</v>
      </c>
      <c r="L64" s="89" t="e">
        <f>VLOOKUP($D64,Résultats!$B$2:$AZ$212,L$2,FALSE)</f>
        <v>#N/A</v>
      </c>
      <c r="M64" s="89" t="e">
        <f>VLOOKUP($D64,Résultats!$B$2:$AZ$212,M$2,FALSE)</f>
        <v>#N/A</v>
      </c>
      <c r="N64" s="89" t="e">
        <f>VLOOKUP($D64,Résultats!$B$2:$AZ$212,N$2,FALSE)</f>
        <v>#N/A</v>
      </c>
      <c r="O64" s="89" t="e">
        <f>VLOOKUP($D64,Résultats!$B$2:$AZ$212,O$2,FALSE)</f>
        <v>#N/A</v>
      </c>
      <c r="P64" s="89" t="e">
        <f>VLOOKUP($D64,Résultats!$B$2:$AZ$212,P$2,FALSE)</f>
        <v>#N/A</v>
      </c>
      <c r="Q64" s="89" t="e">
        <f>VLOOKUP($D64,Résultats!$B$2:$AZ$212,Q$2,FALSE)</f>
        <v>#N/A</v>
      </c>
      <c r="R64" s="89" t="e">
        <f>VLOOKUP($D64,Résultats!$B$2:$AZ$212,R$2,FALSE)</f>
        <v>#N/A</v>
      </c>
      <c r="S64" s="89" t="e">
        <f>VLOOKUP($D64,Résultats!$B$2:$AZ$212,S$2,FALSE)</f>
        <v>#N/A</v>
      </c>
      <c r="T64" s="89" t="e">
        <f>VLOOKUP($D64,Résultats!$B$2:$AZ$212,T$2,FALSE)</f>
        <v>#N/A</v>
      </c>
      <c r="U64" s="89" t="e">
        <f>VLOOKUP($D64,Résultats!$B$2:$AZ$212,U$2,FALSE)</f>
        <v>#N/A</v>
      </c>
      <c r="V64" s="89" t="e">
        <f>VLOOKUP($D64,Résultats!$B$2:$AZ$212,V$2,FALSE)</f>
        <v>#N/A</v>
      </c>
      <c r="W64" s="89" t="e">
        <f>VLOOKUP($D64,Résultats!$B$2:$AZ$212,W$2,FALSE)</f>
        <v>#N/A</v>
      </c>
      <c r="X64" s="89" t="e">
        <f>VLOOKUP($D64,Résultats!$B$2:$AZ$212,X$2,FALSE)</f>
        <v>#N/A</v>
      </c>
      <c r="Y64" s="89" t="e">
        <f>VLOOKUP($D64,Résultats!$B$2:$AZ$212,Y$2,FALSE)</f>
        <v>#N/A</v>
      </c>
      <c r="Z64" s="89" t="e">
        <f>VLOOKUP($D64,Résultats!$B$2:$AZ$212,Z$2,FALSE)</f>
        <v>#N/A</v>
      </c>
      <c r="AA64" s="89" t="e">
        <f>VLOOKUP($D64,Résultats!$B$2:$AZ$212,AA$2,FALSE)</f>
        <v>#N/A</v>
      </c>
      <c r="AB64" s="89" t="e">
        <f>VLOOKUP($D64,Résultats!$B$2:$AZ$212,AB$2,FALSE)</f>
        <v>#N/A</v>
      </c>
      <c r="AC64" s="89" t="e">
        <f>VLOOKUP($D64,Résultats!$B$2:$AZ$212,AC$2,FALSE)</f>
        <v>#N/A</v>
      </c>
      <c r="AD64" s="89" t="e">
        <f>VLOOKUP($D64,Résultats!$B$2:$AZ$212,AD$2,FALSE)</f>
        <v>#N/A</v>
      </c>
      <c r="AE64" s="89" t="e">
        <f>VLOOKUP($D64,Résultats!$B$2:$AZ$212,AE$2,FALSE)</f>
        <v>#N/A</v>
      </c>
      <c r="AF64" s="89" t="e">
        <f>VLOOKUP($D64,Résultats!$B$2:$AZ$212,AF$2,FALSE)</f>
        <v>#N/A</v>
      </c>
      <c r="AG64" s="89" t="e">
        <f>VLOOKUP($D64,Résultats!$B$2:$AZ$212,AG$2,FALSE)</f>
        <v>#N/A</v>
      </c>
      <c r="AH64" s="89" t="e">
        <f>VLOOKUP($D64,Résultats!$B$2:$AZ$212,AH$2,FALSE)</f>
        <v>#N/A</v>
      </c>
      <c r="AI64" s="89" t="e">
        <f>VLOOKUP($D64,Résultats!$B$2:$AZ$212,AI$2,FALSE)</f>
        <v>#N/A</v>
      </c>
      <c r="AJ64" s="89" t="e">
        <f>VLOOKUP($D64,Résultats!$B$2:$AZ$212,AJ$2,FALSE)</f>
        <v>#N/A</v>
      </c>
      <c r="AK64" s="89" t="e">
        <f>VLOOKUP($D64,Résultats!$B$2:$AZ$212,AK$2,FALSE)</f>
        <v>#N/A</v>
      </c>
      <c r="AL64" s="89" t="e">
        <f>VLOOKUP($D64,Résultats!$B$2:$AZ$212,AL$2,FALSE)</f>
        <v>#N/A</v>
      </c>
      <c r="AM64" s="89" t="e">
        <f>VLOOKUP($D64,Résultats!$B$2:$AZ$212,AM$2,FALSE)</f>
        <v>#N/A</v>
      </c>
    </row>
    <row r="65" spans="2:39" x14ac:dyDescent="0.25">
      <c r="C65" s="56" t="s">
        <v>33</v>
      </c>
      <c r="D65" s="78" t="s">
        <v>52</v>
      </c>
      <c r="E65" s="89" t="e">
        <f>VLOOKUP($D65,Résultats!$B$2:$AZ$212,E$2,FALSE)</f>
        <v>#N/A</v>
      </c>
      <c r="F65" s="89" t="e">
        <f>VLOOKUP($D65,Résultats!$B$2:$AZ$212,F$2,FALSE)</f>
        <v>#N/A</v>
      </c>
      <c r="G65" s="89" t="e">
        <f>VLOOKUP($D65,Résultats!$B$2:$AZ$212,G$2,FALSE)</f>
        <v>#N/A</v>
      </c>
      <c r="H65" s="89" t="e">
        <f>VLOOKUP($D65,Résultats!$B$2:$AZ$212,H$2,FALSE)</f>
        <v>#N/A</v>
      </c>
      <c r="I65" s="89" t="e">
        <f>VLOOKUP($D65,Résultats!$B$2:$AZ$212,I$2,FALSE)</f>
        <v>#N/A</v>
      </c>
      <c r="J65" s="89" t="e">
        <f>VLOOKUP($D65,Résultats!$B$2:$AZ$212,J$2,FALSE)</f>
        <v>#N/A</v>
      </c>
      <c r="K65" s="89" t="e">
        <f>VLOOKUP($D65,Résultats!$B$2:$AZ$212,K$2,FALSE)</f>
        <v>#N/A</v>
      </c>
      <c r="L65" s="89" t="e">
        <f>VLOOKUP($D65,Résultats!$B$2:$AZ$212,L$2,FALSE)</f>
        <v>#N/A</v>
      </c>
      <c r="M65" s="89" t="e">
        <f>VLOOKUP($D65,Résultats!$B$2:$AZ$212,M$2,FALSE)</f>
        <v>#N/A</v>
      </c>
      <c r="N65" s="89" t="e">
        <f>VLOOKUP($D65,Résultats!$B$2:$AZ$212,N$2,FALSE)</f>
        <v>#N/A</v>
      </c>
      <c r="O65" s="89" t="e">
        <f>VLOOKUP($D65,Résultats!$B$2:$AZ$212,O$2,FALSE)</f>
        <v>#N/A</v>
      </c>
      <c r="P65" s="89" t="e">
        <f>VLOOKUP($D65,Résultats!$B$2:$AZ$212,P$2,FALSE)</f>
        <v>#N/A</v>
      </c>
      <c r="Q65" s="89" t="e">
        <f>VLOOKUP($D65,Résultats!$B$2:$AZ$212,Q$2,FALSE)</f>
        <v>#N/A</v>
      </c>
      <c r="R65" s="89" t="e">
        <f>VLOOKUP($D65,Résultats!$B$2:$AZ$212,R$2,FALSE)</f>
        <v>#N/A</v>
      </c>
      <c r="S65" s="89" t="e">
        <f>VLOOKUP($D65,Résultats!$B$2:$AZ$212,S$2,FALSE)</f>
        <v>#N/A</v>
      </c>
      <c r="T65" s="89" t="e">
        <f>VLOOKUP($D65,Résultats!$B$2:$AZ$212,T$2,FALSE)</f>
        <v>#N/A</v>
      </c>
      <c r="U65" s="89" t="e">
        <f>VLOOKUP($D65,Résultats!$B$2:$AZ$212,U$2,FALSE)</f>
        <v>#N/A</v>
      </c>
      <c r="V65" s="89" t="e">
        <f>VLOOKUP($D65,Résultats!$B$2:$AZ$212,V$2,FALSE)</f>
        <v>#N/A</v>
      </c>
      <c r="W65" s="89" t="e">
        <f>VLOOKUP($D65,Résultats!$B$2:$AZ$212,W$2,FALSE)</f>
        <v>#N/A</v>
      </c>
      <c r="X65" s="89" t="e">
        <f>VLOOKUP($D65,Résultats!$B$2:$AZ$212,X$2,FALSE)</f>
        <v>#N/A</v>
      </c>
      <c r="Y65" s="89" t="e">
        <f>VLOOKUP($D65,Résultats!$B$2:$AZ$212,Y$2,FALSE)</f>
        <v>#N/A</v>
      </c>
      <c r="Z65" s="89" t="e">
        <f>VLOOKUP($D65,Résultats!$B$2:$AZ$212,Z$2,FALSE)</f>
        <v>#N/A</v>
      </c>
      <c r="AA65" s="89" t="e">
        <f>VLOOKUP($D65,Résultats!$B$2:$AZ$212,AA$2,FALSE)</f>
        <v>#N/A</v>
      </c>
      <c r="AB65" s="89" t="e">
        <f>VLOOKUP($D65,Résultats!$B$2:$AZ$212,AB$2,FALSE)</f>
        <v>#N/A</v>
      </c>
      <c r="AC65" s="89" t="e">
        <f>VLOOKUP($D65,Résultats!$B$2:$AZ$212,AC$2,FALSE)</f>
        <v>#N/A</v>
      </c>
      <c r="AD65" s="89" t="e">
        <f>VLOOKUP($D65,Résultats!$B$2:$AZ$212,AD$2,FALSE)</f>
        <v>#N/A</v>
      </c>
      <c r="AE65" s="89" t="e">
        <f>VLOOKUP($D65,Résultats!$B$2:$AZ$212,AE$2,FALSE)</f>
        <v>#N/A</v>
      </c>
      <c r="AF65" s="89" t="e">
        <f>VLOOKUP($D65,Résultats!$B$2:$AZ$212,AF$2,FALSE)</f>
        <v>#N/A</v>
      </c>
      <c r="AG65" s="89" t="e">
        <f>VLOOKUP($D65,Résultats!$B$2:$AZ$212,AG$2,FALSE)</f>
        <v>#N/A</v>
      </c>
      <c r="AH65" s="89" t="e">
        <f>VLOOKUP($D65,Résultats!$B$2:$AZ$212,AH$2,FALSE)</f>
        <v>#N/A</v>
      </c>
      <c r="AI65" s="89" t="e">
        <f>VLOOKUP($D65,Résultats!$B$2:$AZ$212,AI$2,FALSE)</f>
        <v>#N/A</v>
      </c>
      <c r="AJ65" s="89" t="e">
        <f>VLOOKUP($D65,Résultats!$B$2:$AZ$212,AJ$2,FALSE)</f>
        <v>#N/A</v>
      </c>
      <c r="AK65" s="89" t="e">
        <f>VLOOKUP($D65,Résultats!$B$2:$AZ$212,AK$2,FALSE)</f>
        <v>#N/A</v>
      </c>
      <c r="AL65" s="89" t="e">
        <f>VLOOKUP($D65,Résultats!$B$2:$AZ$212,AL$2,FALSE)</f>
        <v>#N/A</v>
      </c>
      <c r="AM65" s="89" t="e">
        <f>VLOOKUP($D65,Résultats!$B$2:$AZ$212,AM$2,FALSE)</f>
        <v>#N/A</v>
      </c>
    </row>
    <row r="68" spans="2:39" x14ac:dyDescent="0.25">
      <c r="C68" s="12"/>
      <c r="D68" s="12"/>
      <c r="E68" s="117">
        <v>2016</v>
      </c>
      <c r="F68" s="117">
        <v>2017</v>
      </c>
      <c r="G68" s="117">
        <v>2018</v>
      </c>
      <c r="H68" s="117">
        <v>2019</v>
      </c>
      <c r="I68" s="117">
        <v>2020</v>
      </c>
      <c r="J68" s="26">
        <v>2021</v>
      </c>
      <c r="K68" s="4">
        <v>2022</v>
      </c>
      <c r="L68" s="4">
        <v>2023</v>
      </c>
      <c r="M68" s="4">
        <v>2024</v>
      </c>
      <c r="N68" s="117">
        <v>2025</v>
      </c>
      <c r="O68" s="26">
        <v>2026</v>
      </c>
      <c r="P68" s="4">
        <v>2027</v>
      </c>
      <c r="Q68" s="4">
        <v>2028</v>
      </c>
      <c r="R68" s="4">
        <v>2029</v>
      </c>
      <c r="S68" s="117">
        <v>2030</v>
      </c>
      <c r="T68" s="117">
        <v>2031</v>
      </c>
      <c r="U68" s="117">
        <v>2032</v>
      </c>
      <c r="V68" s="117">
        <v>2033</v>
      </c>
      <c r="W68" s="117">
        <v>2034</v>
      </c>
      <c r="X68" s="118">
        <v>2035</v>
      </c>
      <c r="Y68" s="118">
        <v>2036</v>
      </c>
      <c r="Z68" s="118">
        <v>2037</v>
      </c>
      <c r="AA68" s="118">
        <v>2038</v>
      </c>
      <c r="AB68" s="118">
        <v>2039</v>
      </c>
      <c r="AC68" s="118">
        <v>2040</v>
      </c>
      <c r="AD68" s="118">
        <v>2041</v>
      </c>
      <c r="AE68" s="118">
        <v>2042</v>
      </c>
      <c r="AF68" s="118">
        <v>2043</v>
      </c>
      <c r="AG68" s="118">
        <v>2044</v>
      </c>
      <c r="AH68" s="118">
        <v>2045</v>
      </c>
      <c r="AI68" s="118">
        <v>2046</v>
      </c>
      <c r="AJ68" s="118">
        <v>2047</v>
      </c>
      <c r="AK68" s="118">
        <v>2048</v>
      </c>
      <c r="AL68" s="118">
        <v>2049</v>
      </c>
      <c r="AM68" s="118">
        <v>2050</v>
      </c>
    </row>
    <row r="69" spans="2:39" x14ac:dyDescent="0.25">
      <c r="B69" s="23" t="s">
        <v>192</v>
      </c>
      <c r="C69" s="74" t="s">
        <v>161</v>
      </c>
      <c r="D69" s="74" t="s">
        <v>64</v>
      </c>
      <c r="E69" s="75" t="e">
        <f t="shared" ref="E69:F69" si="11">E26</f>
        <v>#N/A</v>
      </c>
      <c r="F69" s="75" t="e">
        <f t="shared" si="11"/>
        <v>#N/A</v>
      </c>
      <c r="G69" s="75" t="e">
        <f t="shared" ref="G69:AM69" si="12">G26</f>
        <v>#N/A</v>
      </c>
      <c r="H69" s="75" t="e">
        <f t="shared" si="12"/>
        <v>#N/A</v>
      </c>
      <c r="I69" s="75" t="e">
        <f t="shared" si="12"/>
        <v>#N/A</v>
      </c>
      <c r="J69" s="75" t="e">
        <f t="shared" si="12"/>
        <v>#N/A</v>
      </c>
      <c r="K69" s="75" t="e">
        <f t="shared" si="12"/>
        <v>#N/A</v>
      </c>
      <c r="L69" s="75" t="e">
        <f t="shared" si="12"/>
        <v>#N/A</v>
      </c>
      <c r="M69" s="75" t="e">
        <f t="shared" si="12"/>
        <v>#N/A</v>
      </c>
      <c r="N69" s="75" t="e">
        <f t="shared" si="12"/>
        <v>#N/A</v>
      </c>
      <c r="O69" s="75" t="e">
        <f t="shared" si="12"/>
        <v>#N/A</v>
      </c>
      <c r="P69" s="75" t="e">
        <f t="shared" si="12"/>
        <v>#N/A</v>
      </c>
      <c r="Q69" s="75" t="e">
        <f t="shared" si="12"/>
        <v>#N/A</v>
      </c>
      <c r="R69" s="75" t="e">
        <f t="shared" si="12"/>
        <v>#N/A</v>
      </c>
      <c r="S69" s="75" t="e">
        <f t="shared" si="12"/>
        <v>#N/A</v>
      </c>
      <c r="T69" s="75" t="e">
        <f t="shared" si="12"/>
        <v>#N/A</v>
      </c>
      <c r="U69" s="75" t="e">
        <f t="shared" si="12"/>
        <v>#N/A</v>
      </c>
      <c r="V69" s="75" t="e">
        <f t="shared" si="12"/>
        <v>#N/A</v>
      </c>
      <c r="W69" s="75" t="e">
        <f t="shared" si="12"/>
        <v>#N/A</v>
      </c>
      <c r="X69" s="75" t="e">
        <f t="shared" si="12"/>
        <v>#N/A</v>
      </c>
      <c r="Y69" s="75" t="e">
        <f t="shared" si="12"/>
        <v>#N/A</v>
      </c>
      <c r="Z69" s="75" t="e">
        <f t="shared" si="12"/>
        <v>#N/A</v>
      </c>
      <c r="AA69" s="75" t="e">
        <f t="shared" si="12"/>
        <v>#N/A</v>
      </c>
      <c r="AB69" s="75" t="e">
        <f t="shared" si="12"/>
        <v>#N/A</v>
      </c>
      <c r="AC69" s="75" t="e">
        <f t="shared" si="12"/>
        <v>#N/A</v>
      </c>
      <c r="AD69" s="75" t="e">
        <f t="shared" si="12"/>
        <v>#N/A</v>
      </c>
      <c r="AE69" s="75" t="e">
        <f t="shared" si="12"/>
        <v>#N/A</v>
      </c>
      <c r="AF69" s="75" t="e">
        <f t="shared" si="12"/>
        <v>#N/A</v>
      </c>
      <c r="AG69" s="75" t="e">
        <f t="shared" si="12"/>
        <v>#N/A</v>
      </c>
      <c r="AH69" s="75" t="e">
        <f t="shared" si="12"/>
        <v>#N/A</v>
      </c>
      <c r="AI69" s="75" t="e">
        <f t="shared" si="12"/>
        <v>#N/A</v>
      </c>
      <c r="AJ69" s="75" t="e">
        <f t="shared" si="12"/>
        <v>#N/A</v>
      </c>
      <c r="AK69" s="75" t="e">
        <f t="shared" si="12"/>
        <v>#N/A</v>
      </c>
      <c r="AL69" s="75" t="e">
        <f t="shared" si="12"/>
        <v>#N/A</v>
      </c>
      <c r="AM69" s="75" t="e">
        <f t="shared" si="12"/>
        <v>#N/A</v>
      </c>
    </row>
    <row r="70" spans="2:39" x14ac:dyDescent="0.25">
      <c r="C70" s="76" t="s">
        <v>118</v>
      </c>
      <c r="D70" s="76" t="s">
        <v>194</v>
      </c>
      <c r="E70" s="149" t="e">
        <f t="shared" ref="E70:F77" si="13">E27/E$26</f>
        <v>#N/A</v>
      </c>
      <c r="F70" s="149" t="e">
        <f t="shared" si="13"/>
        <v>#N/A</v>
      </c>
      <c r="G70" s="149" t="e">
        <f t="shared" ref="G70:AM77" si="14">G27/G$26</f>
        <v>#N/A</v>
      </c>
      <c r="H70" s="149" t="e">
        <f t="shared" si="14"/>
        <v>#N/A</v>
      </c>
      <c r="I70" s="149" t="e">
        <f t="shared" si="14"/>
        <v>#N/A</v>
      </c>
      <c r="J70" s="148" t="e">
        <f t="shared" si="14"/>
        <v>#N/A</v>
      </c>
      <c r="K70" s="91" t="e">
        <f t="shared" si="14"/>
        <v>#N/A</v>
      </c>
      <c r="L70" s="91" t="e">
        <f t="shared" si="14"/>
        <v>#N/A</v>
      </c>
      <c r="M70" s="91" t="e">
        <f t="shared" si="14"/>
        <v>#N/A</v>
      </c>
      <c r="N70" s="149" t="e">
        <f t="shared" si="14"/>
        <v>#N/A</v>
      </c>
      <c r="O70" s="148" t="e">
        <f t="shared" si="14"/>
        <v>#N/A</v>
      </c>
      <c r="P70" s="91" t="e">
        <f t="shared" si="14"/>
        <v>#N/A</v>
      </c>
      <c r="Q70" s="91" t="e">
        <f t="shared" si="14"/>
        <v>#N/A</v>
      </c>
      <c r="R70" s="91" t="e">
        <f t="shared" si="14"/>
        <v>#N/A</v>
      </c>
      <c r="S70" s="149" t="e">
        <f t="shared" si="14"/>
        <v>#N/A</v>
      </c>
      <c r="T70" s="149" t="e">
        <f t="shared" si="14"/>
        <v>#N/A</v>
      </c>
      <c r="U70" s="149" t="e">
        <f t="shared" si="14"/>
        <v>#N/A</v>
      </c>
      <c r="V70" s="149" t="e">
        <f t="shared" si="14"/>
        <v>#N/A</v>
      </c>
      <c r="W70" s="149" t="e">
        <f t="shared" si="14"/>
        <v>#N/A</v>
      </c>
      <c r="X70" s="143" t="e">
        <f t="shared" si="14"/>
        <v>#N/A</v>
      </c>
      <c r="Y70" s="143" t="e">
        <f t="shared" si="14"/>
        <v>#N/A</v>
      </c>
      <c r="Z70" s="143" t="e">
        <f t="shared" si="14"/>
        <v>#N/A</v>
      </c>
      <c r="AA70" s="143" t="e">
        <f t="shared" si="14"/>
        <v>#N/A</v>
      </c>
      <c r="AB70" s="143" t="e">
        <f t="shared" si="14"/>
        <v>#N/A</v>
      </c>
      <c r="AC70" s="143" t="e">
        <f t="shared" si="14"/>
        <v>#N/A</v>
      </c>
      <c r="AD70" s="143" t="e">
        <f t="shared" si="14"/>
        <v>#N/A</v>
      </c>
      <c r="AE70" s="143" t="e">
        <f t="shared" si="14"/>
        <v>#N/A</v>
      </c>
      <c r="AF70" s="143" t="e">
        <f t="shared" si="14"/>
        <v>#N/A</v>
      </c>
      <c r="AG70" s="143" t="e">
        <f t="shared" si="14"/>
        <v>#N/A</v>
      </c>
      <c r="AH70" s="143" t="e">
        <f t="shared" si="14"/>
        <v>#N/A</v>
      </c>
      <c r="AI70" s="143" t="e">
        <f t="shared" si="14"/>
        <v>#N/A</v>
      </c>
      <c r="AJ70" s="143" t="e">
        <f t="shared" si="14"/>
        <v>#N/A</v>
      </c>
      <c r="AK70" s="143" t="e">
        <f t="shared" si="14"/>
        <v>#N/A</v>
      </c>
      <c r="AL70" s="143" t="e">
        <f t="shared" si="14"/>
        <v>#N/A</v>
      </c>
      <c r="AM70" s="143" t="e">
        <f t="shared" si="14"/>
        <v>#N/A</v>
      </c>
    </row>
    <row r="71" spans="2:39" x14ac:dyDescent="0.25">
      <c r="C71" s="56" t="s">
        <v>27</v>
      </c>
      <c r="D71" s="78" t="s">
        <v>195</v>
      </c>
      <c r="E71" s="136" t="e">
        <f t="shared" si="13"/>
        <v>#N/A</v>
      </c>
      <c r="F71" s="136" t="e">
        <f t="shared" si="13"/>
        <v>#N/A</v>
      </c>
      <c r="G71" s="136" t="e">
        <f t="shared" si="14"/>
        <v>#N/A</v>
      </c>
      <c r="H71" s="136" t="e">
        <f t="shared" si="14"/>
        <v>#N/A</v>
      </c>
      <c r="I71" s="136" t="e">
        <f t="shared" si="14"/>
        <v>#N/A</v>
      </c>
      <c r="J71" s="135" t="e">
        <f t="shared" si="14"/>
        <v>#N/A</v>
      </c>
      <c r="K71" s="92" t="e">
        <f t="shared" si="14"/>
        <v>#N/A</v>
      </c>
      <c r="L71" s="92" t="e">
        <f t="shared" si="14"/>
        <v>#N/A</v>
      </c>
      <c r="M71" s="92" t="e">
        <f t="shared" si="14"/>
        <v>#N/A</v>
      </c>
      <c r="N71" s="136" t="e">
        <f t="shared" si="14"/>
        <v>#N/A</v>
      </c>
      <c r="O71" s="135" t="e">
        <f t="shared" si="14"/>
        <v>#N/A</v>
      </c>
      <c r="P71" s="92" t="e">
        <f t="shared" si="14"/>
        <v>#N/A</v>
      </c>
      <c r="Q71" s="92" t="e">
        <f t="shared" si="14"/>
        <v>#N/A</v>
      </c>
      <c r="R71" s="92" t="e">
        <f t="shared" si="14"/>
        <v>#N/A</v>
      </c>
      <c r="S71" s="136" t="e">
        <f t="shared" si="14"/>
        <v>#N/A</v>
      </c>
      <c r="T71" s="136" t="e">
        <f t="shared" si="14"/>
        <v>#N/A</v>
      </c>
      <c r="U71" s="136" t="e">
        <f t="shared" si="14"/>
        <v>#N/A</v>
      </c>
      <c r="V71" s="136" t="e">
        <f t="shared" si="14"/>
        <v>#N/A</v>
      </c>
      <c r="W71" s="136" t="e">
        <f t="shared" si="14"/>
        <v>#N/A</v>
      </c>
      <c r="X71" s="141" t="e">
        <f t="shared" si="14"/>
        <v>#N/A</v>
      </c>
      <c r="Y71" s="141" t="e">
        <f t="shared" si="14"/>
        <v>#N/A</v>
      </c>
      <c r="Z71" s="141" t="e">
        <f t="shared" si="14"/>
        <v>#N/A</v>
      </c>
      <c r="AA71" s="141" t="e">
        <f t="shared" si="14"/>
        <v>#N/A</v>
      </c>
      <c r="AB71" s="141" t="e">
        <f t="shared" si="14"/>
        <v>#N/A</v>
      </c>
      <c r="AC71" s="141" t="e">
        <f t="shared" si="14"/>
        <v>#N/A</v>
      </c>
      <c r="AD71" s="141" t="e">
        <f t="shared" si="14"/>
        <v>#N/A</v>
      </c>
      <c r="AE71" s="141" t="e">
        <f t="shared" si="14"/>
        <v>#N/A</v>
      </c>
      <c r="AF71" s="141" t="e">
        <f t="shared" si="14"/>
        <v>#N/A</v>
      </c>
      <c r="AG71" s="141" t="e">
        <f t="shared" si="14"/>
        <v>#N/A</v>
      </c>
      <c r="AH71" s="141" t="e">
        <f t="shared" si="14"/>
        <v>#N/A</v>
      </c>
      <c r="AI71" s="141" t="e">
        <f t="shared" si="14"/>
        <v>#N/A</v>
      </c>
      <c r="AJ71" s="141" t="e">
        <f t="shared" si="14"/>
        <v>#N/A</v>
      </c>
      <c r="AK71" s="141" t="e">
        <f t="shared" si="14"/>
        <v>#N/A</v>
      </c>
      <c r="AL71" s="141" t="e">
        <f t="shared" si="14"/>
        <v>#N/A</v>
      </c>
      <c r="AM71" s="141" t="e">
        <f t="shared" si="14"/>
        <v>#N/A</v>
      </c>
    </row>
    <row r="72" spans="2:39" x14ac:dyDescent="0.25">
      <c r="C72" s="56" t="s">
        <v>28</v>
      </c>
      <c r="D72" s="78" t="s">
        <v>196</v>
      </c>
      <c r="E72" s="136" t="e">
        <f t="shared" si="13"/>
        <v>#N/A</v>
      </c>
      <c r="F72" s="136" t="e">
        <f t="shared" si="13"/>
        <v>#N/A</v>
      </c>
      <c r="G72" s="136" t="e">
        <f t="shared" si="14"/>
        <v>#N/A</v>
      </c>
      <c r="H72" s="136" t="e">
        <f t="shared" si="14"/>
        <v>#N/A</v>
      </c>
      <c r="I72" s="136" t="e">
        <f t="shared" si="14"/>
        <v>#N/A</v>
      </c>
      <c r="J72" s="135" t="e">
        <f t="shared" si="14"/>
        <v>#N/A</v>
      </c>
      <c r="K72" s="92" t="e">
        <f t="shared" si="14"/>
        <v>#N/A</v>
      </c>
      <c r="L72" s="92" t="e">
        <f t="shared" si="14"/>
        <v>#N/A</v>
      </c>
      <c r="M72" s="92" t="e">
        <f t="shared" si="14"/>
        <v>#N/A</v>
      </c>
      <c r="N72" s="136" t="e">
        <f t="shared" si="14"/>
        <v>#N/A</v>
      </c>
      <c r="O72" s="135" t="e">
        <f t="shared" si="14"/>
        <v>#N/A</v>
      </c>
      <c r="P72" s="92" t="e">
        <f t="shared" si="14"/>
        <v>#N/A</v>
      </c>
      <c r="Q72" s="92" t="e">
        <f t="shared" si="14"/>
        <v>#N/A</v>
      </c>
      <c r="R72" s="92" t="e">
        <f t="shared" si="14"/>
        <v>#N/A</v>
      </c>
      <c r="S72" s="136" t="e">
        <f t="shared" si="14"/>
        <v>#N/A</v>
      </c>
      <c r="T72" s="136" t="e">
        <f t="shared" si="14"/>
        <v>#N/A</v>
      </c>
      <c r="U72" s="136" t="e">
        <f t="shared" si="14"/>
        <v>#N/A</v>
      </c>
      <c r="V72" s="136" t="e">
        <f t="shared" si="14"/>
        <v>#N/A</v>
      </c>
      <c r="W72" s="136" t="e">
        <f t="shared" si="14"/>
        <v>#N/A</v>
      </c>
      <c r="X72" s="141" t="e">
        <f t="shared" si="14"/>
        <v>#N/A</v>
      </c>
      <c r="Y72" s="141" t="e">
        <f t="shared" si="14"/>
        <v>#N/A</v>
      </c>
      <c r="Z72" s="141" t="e">
        <f t="shared" si="14"/>
        <v>#N/A</v>
      </c>
      <c r="AA72" s="141" t="e">
        <f t="shared" si="14"/>
        <v>#N/A</v>
      </c>
      <c r="AB72" s="141" t="e">
        <f t="shared" si="14"/>
        <v>#N/A</v>
      </c>
      <c r="AC72" s="141" t="e">
        <f t="shared" si="14"/>
        <v>#N/A</v>
      </c>
      <c r="AD72" s="141" t="e">
        <f t="shared" si="14"/>
        <v>#N/A</v>
      </c>
      <c r="AE72" s="141" t="e">
        <f t="shared" si="14"/>
        <v>#N/A</v>
      </c>
      <c r="AF72" s="141" t="e">
        <f t="shared" si="14"/>
        <v>#N/A</v>
      </c>
      <c r="AG72" s="141" t="e">
        <f t="shared" si="14"/>
        <v>#N/A</v>
      </c>
      <c r="AH72" s="141" t="e">
        <f t="shared" si="14"/>
        <v>#N/A</v>
      </c>
      <c r="AI72" s="141" t="e">
        <f t="shared" si="14"/>
        <v>#N/A</v>
      </c>
      <c r="AJ72" s="141" t="e">
        <f t="shared" si="14"/>
        <v>#N/A</v>
      </c>
      <c r="AK72" s="141" t="e">
        <f t="shared" si="14"/>
        <v>#N/A</v>
      </c>
      <c r="AL72" s="141" t="e">
        <f t="shared" si="14"/>
        <v>#N/A</v>
      </c>
      <c r="AM72" s="141" t="e">
        <f t="shared" si="14"/>
        <v>#N/A</v>
      </c>
    </row>
    <row r="73" spans="2:39" x14ac:dyDescent="0.25">
      <c r="C73" s="56" t="s">
        <v>29</v>
      </c>
      <c r="D73" s="78" t="s">
        <v>197</v>
      </c>
      <c r="E73" s="136" t="e">
        <f t="shared" si="13"/>
        <v>#N/A</v>
      </c>
      <c r="F73" s="136" t="e">
        <f t="shared" si="13"/>
        <v>#N/A</v>
      </c>
      <c r="G73" s="136" t="e">
        <f t="shared" si="14"/>
        <v>#N/A</v>
      </c>
      <c r="H73" s="136" t="e">
        <f t="shared" si="14"/>
        <v>#N/A</v>
      </c>
      <c r="I73" s="136" t="e">
        <f t="shared" si="14"/>
        <v>#N/A</v>
      </c>
      <c r="J73" s="135" t="e">
        <f t="shared" si="14"/>
        <v>#N/A</v>
      </c>
      <c r="K73" s="92" t="e">
        <f t="shared" si="14"/>
        <v>#N/A</v>
      </c>
      <c r="L73" s="92" t="e">
        <f t="shared" si="14"/>
        <v>#N/A</v>
      </c>
      <c r="M73" s="92" t="e">
        <f t="shared" si="14"/>
        <v>#N/A</v>
      </c>
      <c r="N73" s="136" t="e">
        <f t="shared" si="14"/>
        <v>#N/A</v>
      </c>
      <c r="O73" s="135" t="e">
        <f t="shared" si="14"/>
        <v>#N/A</v>
      </c>
      <c r="P73" s="92" t="e">
        <f t="shared" si="14"/>
        <v>#N/A</v>
      </c>
      <c r="Q73" s="92" t="e">
        <f t="shared" si="14"/>
        <v>#N/A</v>
      </c>
      <c r="R73" s="92" t="e">
        <f t="shared" si="14"/>
        <v>#N/A</v>
      </c>
      <c r="S73" s="136" t="e">
        <f t="shared" si="14"/>
        <v>#N/A</v>
      </c>
      <c r="T73" s="136" t="e">
        <f t="shared" si="14"/>
        <v>#N/A</v>
      </c>
      <c r="U73" s="136" t="e">
        <f t="shared" si="14"/>
        <v>#N/A</v>
      </c>
      <c r="V73" s="136" t="e">
        <f t="shared" si="14"/>
        <v>#N/A</v>
      </c>
      <c r="W73" s="136" t="e">
        <f t="shared" si="14"/>
        <v>#N/A</v>
      </c>
      <c r="X73" s="141" t="e">
        <f t="shared" si="14"/>
        <v>#N/A</v>
      </c>
      <c r="Y73" s="141" t="e">
        <f t="shared" si="14"/>
        <v>#N/A</v>
      </c>
      <c r="Z73" s="141" t="e">
        <f t="shared" si="14"/>
        <v>#N/A</v>
      </c>
      <c r="AA73" s="141" t="e">
        <f t="shared" si="14"/>
        <v>#N/A</v>
      </c>
      <c r="AB73" s="141" t="e">
        <f t="shared" si="14"/>
        <v>#N/A</v>
      </c>
      <c r="AC73" s="141" t="e">
        <f t="shared" si="14"/>
        <v>#N/A</v>
      </c>
      <c r="AD73" s="141" t="e">
        <f t="shared" si="14"/>
        <v>#N/A</v>
      </c>
      <c r="AE73" s="141" t="e">
        <f t="shared" si="14"/>
        <v>#N/A</v>
      </c>
      <c r="AF73" s="141" t="e">
        <f t="shared" si="14"/>
        <v>#N/A</v>
      </c>
      <c r="AG73" s="141" t="e">
        <f t="shared" si="14"/>
        <v>#N/A</v>
      </c>
      <c r="AH73" s="141" t="e">
        <f t="shared" si="14"/>
        <v>#N/A</v>
      </c>
      <c r="AI73" s="141" t="e">
        <f t="shared" si="14"/>
        <v>#N/A</v>
      </c>
      <c r="AJ73" s="141" t="e">
        <f t="shared" si="14"/>
        <v>#N/A</v>
      </c>
      <c r="AK73" s="141" t="e">
        <f t="shared" si="14"/>
        <v>#N/A</v>
      </c>
      <c r="AL73" s="141" t="e">
        <f t="shared" si="14"/>
        <v>#N/A</v>
      </c>
      <c r="AM73" s="141" t="e">
        <f t="shared" si="14"/>
        <v>#N/A</v>
      </c>
    </row>
    <row r="74" spans="2:39" x14ac:dyDescent="0.25">
      <c r="C74" s="56" t="s">
        <v>30</v>
      </c>
      <c r="D74" s="78" t="s">
        <v>198</v>
      </c>
      <c r="E74" s="136" t="e">
        <f t="shared" si="13"/>
        <v>#N/A</v>
      </c>
      <c r="F74" s="136" t="e">
        <f t="shared" si="13"/>
        <v>#N/A</v>
      </c>
      <c r="G74" s="136" t="e">
        <f t="shared" si="14"/>
        <v>#N/A</v>
      </c>
      <c r="H74" s="136" t="e">
        <f t="shared" si="14"/>
        <v>#N/A</v>
      </c>
      <c r="I74" s="136" t="e">
        <f t="shared" si="14"/>
        <v>#N/A</v>
      </c>
      <c r="J74" s="135" t="e">
        <f t="shared" si="14"/>
        <v>#N/A</v>
      </c>
      <c r="K74" s="92" t="e">
        <f t="shared" si="14"/>
        <v>#N/A</v>
      </c>
      <c r="L74" s="92" t="e">
        <f t="shared" si="14"/>
        <v>#N/A</v>
      </c>
      <c r="M74" s="92" t="e">
        <f t="shared" si="14"/>
        <v>#N/A</v>
      </c>
      <c r="N74" s="136" t="e">
        <f t="shared" si="14"/>
        <v>#N/A</v>
      </c>
      <c r="O74" s="135" t="e">
        <f t="shared" si="14"/>
        <v>#N/A</v>
      </c>
      <c r="P74" s="92" t="e">
        <f t="shared" si="14"/>
        <v>#N/A</v>
      </c>
      <c r="Q74" s="92" t="e">
        <f t="shared" si="14"/>
        <v>#N/A</v>
      </c>
      <c r="R74" s="92" t="e">
        <f t="shared" si="14"/>
        <v>#N/A</v>
      </c>
      <c r="S74" s="136" t="e">
        <f t="shared" si="14"/>
        <v>#N/A</v>
      </c>
      <c r="T74" s="136" t="e">
        <f t="shared" si="14"/>
        <v>#N/A</v>
      </c>
      <c r="U74" s="136" t="e">
        <f t="shared" si="14"/>
        <v>#N/A</v>
      </c>
      <c r="V74" s="136" t="e">
        <f t="shared" si="14"/>
        <v>#N/A</v>
      </c>
      <c r="W74" s="136" t="e">
        <f t="shared" si="14"/>
        <v>#N/A</v>
      </c>
      <c r="X74" s="141" t="e">
        <f t="shared" si="14"/>
        <v>#N/A</v>
      </c>
      <c r="Y74" s="141" t="e">
        <f t="shared" si="14"/>
        <v>#N/A</v>
      </c>
      <c r="Z74" s="141" t="e">
        <f t="shared" si="14"/>
        <v>#N/A</v>
      </c>
      <c r="AA74" s="141" t="e">
        <f t="shared" si="14"/>
        <v>#N/A</v>
      </c>
      <c r="AB74" s="141" t="e">
        <f t="shared" si="14"/>
        <v>#N/A</v>
      </c>
      <c r="AC74" s="141" t="e">
        <f t="shared" si="14"/>
        <v>#N/A</v>
      </c>
      <c r="AD74" s="141" t="e">
        <f t="shared" si="14"/>
        <v>#N/A</v>
      </c>
      <c r="AE74" s="141" t="e">
        <f t="shared" si="14"/>
        <v>#N/A</v>
      </c>
      <c r="AF74" s="141" t="e">
        <f t="shared" si="14"/>
        <v>#N/A</v>
      </c>
      <c r="AG74" s="141" t="e">
        <f t="shared" si="14"/>
        <v>#N/A</v>
      </c>
      <c r="AH74" s="141" t="e">
        <f t="shared" si="14"/>
        <v>#N/A</v>
      </c>
      <c r="AI74" s="141" t="e">
        <f t="shared" si="14"/>
        <v>#N/A</v>
      </c>
      <c r="AJ74" s="141" t="e">
        <f t="shared" si="14"/>
        <v>#N/A</v>
      </c>
      <c r="AK74" s="141" t="e">
        <f t="shared" si="14"/>
        <v>#N/A</v>
      </c>
      <c r="AL74" s="141" t="e">
        <f t="shared" si="14"/>
        <v>#N/A</v>
      </c>
      <c r="AM74" s="141" t="e">
        <f t="shared" si="14"/>
        <v>#N/A</v>
      </c>
    </row>
    <row r="75" spans="2:39" x14ac:dyDescent="0.25">
      <c r="C75" s="56" t="s">
        <v>31</v>
      </c>
      <c r="D75" s="78" t="s">
        <v>199</v>
      </c>
      <c r="E75" s="136" t="e">
        <f t="shared" si="13"/>
        <v>#N/A</v>
      </c>
      <c r="F75" s="136" t="e">
        <f t="shared" si="13"/>
        <v>#N/A</v>
      </c>
      <c r="G75" s="136" t="e">
        <f t="shared" si="14"/>
        <v>#N/A</v>
      </c>
      <c r="H75" s="136" t="e">
        <f t="shared" si="14"/>
        <v>#N/A</v>
      </c>
      <c r="I75" s="136" t="e">
        <f t="shared" si="14"/>
        <v>#N/A</v>
      </c>
      <c r="J75" s="135" t="e">
        <f t="shared" si="14"/>
        <v>#N/A</v>
      </c>
      <c r="K75" s="92" t="e">
        <f t="shared" si="14"/>
        <v>#N/A</v>
      </c>
      <c r="L75" s="92" t="e">
        <f t="shared" si="14"/>
        <v>#N/A</v>
      </c>
      <c r="M75" s="92" t="e">
        <f t="shared" si="14"/>
        <v>#N/A</v>
      </c>
      <c r="N75" s="136" t="e">
        <f t="shared" si="14"/>
        <v>#N/A</v>
      </c>
      <c r="O75" s="135" t="e">
        <f t="shared" si="14"/>
        <v>#N/A</v>
      </c>
      <c r="P75" s="92" t="e">
        <f t="shared" si="14"/>
        <v>#N/A</v>
      </c>
      <c r="Q75" s="92" t="e">
        <f t="shared" si="14"/>
        <v>#N/A</v>
      </c>
      <c r="R75" s="92" t="e">
        <f t="shared" si="14"/>
        <v>#N/A</v>
      </c>
      <c r="S75" s="136" t="e">
        <f t="shared" si="14"/>
        <v>#N/A</v>
      </c>
      <c r="T75" s="136" t="e">
        <f t="shared" si="14"/>
        <v>#N/A</v>
      </c>
      <c r="U75" s="136" t="e">
        <f t="shared" si="14"/>
        <v>#N/A</v>
      </c>
      <c r="V75" s="136" t="e">
        <f t="shared" si="14"/>
        <v>#N/A</v>
      </c>
      <c r="W75" s="136" t="e">
        <f t="shared" si="14"/>
        <v>#N/A</v>
      </c>
      <c r="X75" s="141" t="e">
        <f t="shared" si="14"/>
        <v>#N/A</v>
      </c>
      <c r="Y75" s="141" t="e">
        <f t="shared" si="14"/>
        <v>#N/A</v>
      </c>
      <c r="Z75" s="141" t="e">
        <f t="shared" si="14"/>
        <v>#N/A</v>
      </c>
      <c r="AA75" s="141" t="e">
        <f t="shared" si="14"/>
        <v>#N/A</v>
      </c>
      <c r="AB75" s="141" t="e">
        <f t="shared" si="14"/>
        <v>#N/A</v>
      </c>
      <c r="AC75" s="141" t="e">
        <f t="shared" si="14"/>
        <v>#N/A</v>
      </c>
      <c r="AD75" s="141" t="e">
        <f t="shared" si="14"/>
        <v>#N/A</v>
      </c>
      <c r="AE75" s="141" t="e">
        <f t="shared" si="14"/>
        <v>#N/A</v>
      </c>
      <c r="AF75" s="141" t="e">
        <f t="shared" si="14"/>
        <v>#N/A</v>
      </c>
      <c r="AG75" s="141" t="e">
        <f t="shared" si="14"/>
        <v>#N/A</v>
      </c>
      <c r="AH75" s="141" t="e">
        <f t="shared" si="14"/>
        <v>#N/A</v>
      </c>
      <c r="AI75" s="141" t="e">
        <f t="shared" si="14"/>
        <v>#N/A</v>
      </c>
      <c r="AJ75" s="141" t="e">
        <f t="shared" si="14"/>
        <v>#N/A</v>
      </c>
      <c r="AK75" s="141" t="e">
        <f t="shared" si="14"/>
        <v>#N/A</v>
      </c>
      <c r="AL75" s="141" t="e">
        <f t="shared" si="14"/>
        <v>#N/A</v>
      </c>
      <c r="AM75" s="141" t="e">
        <f t="shared" si="14"/>
        <v>#N/A</v>
      </c>
    </row>
    <row r="76" spans="2:39" x14ac:dyDescent="0.25">
      <c r="C76" s="56" t="s">
        <v>32</v>
      </c>
      <c r="D76" s="78" t="s">
        <v>200</v>
      </c>
      <c r="E76" s="136" t="e">
        <f t="shared" si="13"/>
        <v>#N/A</v>
      </c>
      <c r="F76" s="136" t="e">
        <f t="shared" si="13"/>
        <v>#N/A</v>
      </c>
      <c r="G76" s="136" t="e">
        <f t="shared" si="14"/>
        <v>#N/A</v>
      </c>
      <c r="H76" s="136" t="e">
        <f t="shared" si="14"/>
        <v>#N/A</v>
      </c>
      <c r="I76" s="136" t="e">
        <f t="shared" si="14"/>
        <v>#N/A</v>
      </c>
      <c r="J76" s="135" t="e">
        <f t="shared" si="14"/>
        <v>#N/A</v>
      </c>
      <c r="K76" s="92" t="e">
        <f t="shared" si="14"/>
        <v>#N/A</v>
      </c>
      <c r="L76" s="92" t="e">
        <f t="shared" si="14"/>
        <v>#N/A</v>
      </c>
      <c r="M76" s="92" t="e">
        <f t="shared" si="14"/>
        <v>#N/A</v>
      </c>
      <c r="N76" s="136" t="e">
        <f t="shared" si="14"/>
        <v>#N/A</v>
      </c>
      <c r="O76" s="135" t="e">
        <f t="shared" si="14"/>
        <v>#N/A</v>
      </c>
      <c r="P76" s="92" t="e">
        <f t="shared" si="14"/>
        <v>#N/A</v>
      </c>
      <c r="Q76" s="92" t="e">
        <f t="shared" si="14"/>
        <v>#N/A</v>
      </c>
      <c r="R76" s="92" t="e">
        <f t="shared" si="14"/>
        <v>#N/A</v>
      </c>
      <c r="S76" s="136" t="e">
        <f t="shared" si="14"/>
        <v>#N/A</v>
      </c>
      <c r="T76" s="136" t="e">
        <f t="shared" si="14"/>
        <v>#N/A</v>
      </c>
      <c r="U76" s="136" t="e">
        <f t="shared" si="14"/>
        <v>#N/A</v>
      </c>
      <c r="V76" s="136" t="e">
        <f t="shared" si="14"/>
        <v>#N/A</v>
      </c>
      <c r="W76" s="136" t="e">
        <f t="shared" si="14"/>
        <v>#N/A</v>
      </c>
      <c r="X76" s="141" t="e">
        <f t="shared" si="14"/>
        <v>#N/A</v>
      </c>
      <c r="Y76" s="141" t="e">
        <f t="shared" si="14"/>
        <v>#N/A</v>
      </c>
      <c r="Z76" s="141" t="e">
        <f t="shared" si="14"/>
        <v>#N/A</v>
      </c>
      <c r="AA76" s="141" t="e">
        <f t="shared" si="14"/>
        <v>#N/A</v>
      </c>
      <c r="AB76" s="141" t="e">
        <f t="shared" si="14"/>
        <v>#N/A</v>
      </c>
      <c r="AC76" s="141" t="e">
        <f t="shared" si="14"/>
        <v>#N/A</v>
      </c>
      <c r="AD76" s="141" t="e">
        <f t="shared" si="14"/>
        <v>#N/A</v>
      </c>
      <c r="AE76" s="141" t="e">
        <f t="shared" si="14"/>
        <v>#N/A</v>
      </c>
      <c r="AF76" s="141" t="e">
        <f t="shared" si="14"/>
        <v>#N/A</v>
      </c>
      <c r="AG76" s="141" t="e">
        <f t="shared" si="14"/>
        <v>#N/A</v>
      </c>
      <c r="AH76" s="141" t="e">
        <f t="shared" si="14"/>
        <v>#N/A</v>
      </c>
      <c r="AI76" s="141" t="e">
        <f t="shared" si="14"/>
        <v>#N/A</v>
      </c>
      <c r="AJ76" s="141" t="e">
        <f t="shared" si="14"/>
        <v>#N/A</v>
      </c>
      <c r="AK76" s="141" t="e">
        <f t="shared" si="14"/>
        <v>#N/A</v>
      </c>
      <c r="AL76" s="141" t="e">
        <f t="shared" si="14"/>
        <v>#N/A</v>
      </c>
      <c r="AM76" s="141" t="e">
        <f t="shared" si="14"/>
        <v>#N/A</v>
      </c>
    </row>
    <row r="77" spans="2:39" x14ac:dyDescent="0.25">
      <c r="C77" s="56" t="s">
        <v>33</v>
      </c>
      <c r="D77" s="78" t="s">
        <v>201</v>
      </c>
      <c r="E77" s="151" t="e">
        <f t="shared" si="13"/>
        <v>#N/A</v>
      </c>
      <c r="F77" s="151" t="e">
        <f t="shared" si="13"/>
        <v>#N/A</v>
      </c>
      <c r="G77" s="151" t="e">
        <f t="shared" si="14"/>
        <v>#N/A</v>
      </c>
      <c r="H77" s="151" t="e">
        <f t="shared" si="14"/>
        <v>#N/A</v>
      </c>
      <c r="I77" s="151" t="e">
        <f t="shared" si="14"/>
        <v>#N/A</v>
      </c>
      <c r="J77" s="150" t="e">
        <f t="shared" si="14"/>
        <v>#N/A</v>
      </c>
      <c r="K77" s="93" t="e">
        <f t="shared" si="14"/>
        <v>#N/A</v>
      </c>
      <c r="L77" s="93" t="e">
        <f t="shared" si="14"/>
        <v>#N/A</v>
      </c>
      <c r="M77" s="93" t="e">
        <f t="shared" si="14"/>
        <v>#N/A</v>
      </c>
      <c r="N77" s="151" t="e">
        <f t="shared" si="14"/>
        <v>#N/A</v>
      </c>
      <c r="O77" s="150" t="e">
        <f t="shared" ref="O77:AM85" si="15">O34/O$26</f>
        <v>#N/A</v>
      </c>
      <c r="P77" s="93" t="e">
        <f t="shared" si="15"/>
        <v>#N/A</v>
      </c>
      <c r="Q77" s="93" t="e">
        <f t="shared" si="15"/>
        <v>#N/A</v>
      </c>
      <c r="R77" s="93" t="e">
        <f t="shared" si="15"/>
        <v>#N/A</v>
      </c>
      <c r="S77" s="151" t="e">
        <f t="shared" si="15"/>
        <v>#N/A</v>
      </c>
      <c r="T77" s="151" t="e">
        <f t="shared" si="15"/>
        <v>#N/A</v>
      </c>
      <c r="U77" s="151" t="e">
        <f t="shared" si="15"/>
        <v>#N/A</v>
      </c>
      <c r="V77" s="151" t="e">
        <f t="shared" si="15"/>
        <v>#N/A</v>
      </c>
      <c r="W77" s="151" t="e">
        <f t="shared" si="15"/>
        <v>#N/A</v>
      </c>
      <c r="X77" s="144" t="e">
        <f t="shared" si="15"/>
        <v>#N/A</v>
      </c>
      <c r="Y77" s="144" t="e">
        <f t="shared" si="15"/>
        <v>#N/A</v>
      </c>
      <c r="Z77" s="144" t="e">
        <f t="shared" si="15"/>
        <v>#N/A</v>
      </c>
      <c r="AA77" s="144" t="e">
        <f t="shared" si="15"/>
        <v>#N/A</v>
      </c>
      <c r="AB77" s="144" t="e">
        <f t="shared" si="15"/>
        <v>#N/A</v>
      </c>
      <c r="AC77" s="144" t="e">
        <f t="shared" si="15"/>
        <v>#N/A</v>
      </c>
      <c r="AD77" s="144" t="e">
        <f t="shared" si="15"/>
        <v>#N/A</v>
      </c>
      <c r="AE77" s="144" t="e">
        <f t="shared" si="15"/>
        <v>#N/A</v>
      </c>
      <c r="AF77" s="144" t="e">
        <f t="shared" si="15"/>
        <v>#N/A</v>
      </c>
      <c r="AG77" s="144" t="e">
        <f t="shared" si="15"/>
        <v>#N/A</v>
      </c>
      <c r="AH77" s="144" t="e">
        <f t="shared" si="15"/>
        <v>#N/A</v>
      </c>
      <c r="AI77" s="144" t="e">
        <f t="shared" si="15"/>
        <v>#N/A</v>
      </c>
      <c r="AJ77" s="144" t="e">
        <f t="shared" si="15"/>
        <v>#N/A</v>
      </c>
      <c r="AK77" s="144" t="e">
        <f t="shared" si="15"/>
        <v>#N/A</v>
      </c>
      <c r="AL77" s="144" t="e">
        <f t="shared" si="15"/>
        <v>#N/A</v>
      </c>
      <c r="AM77" s="144" t="e">
        <f t="shared" si="15"/>
        <v>#N/A</v>
      </c>
    </row>
    <row r="78" spans="2:39" x14ac:dyDescent="0.25">
      <c r="C78" s="76" t="s">
        <v>119</v>
      </c>
      <c r="D78" s="76" t="s">
        <v>202</v>
      </c>
      <c r="E78" s="149" t="e">
        <f t="shared" ref="E78:F78" si="16">E35/E$26</f>
        <v>#N/A</v>
      </c>
      <c r="F78" s="149" t="e">
        <f t="shared" si="16"/>
        <v>#N/A</v>
      </c>
      <c r="G78" s="149" t="e">
        <f t="shared" ref="G78:S85" si="17">G35/G$26</f>
        <v>#N/A</v>
      </c>
      <c r="H78" s="149" t="e">
        <f t="shared" si="17"/>
        <v>#N/A</v>
      </c>
      <c r="I78" s="149" t="e">
        <f t="shared" si="17"/>
        <v>#N/A</v>
      </c>
      <c r="J78" s="148" t="e">
        <f t="shared" si="17"/>
        <v>#N/A</v>
      </c>
      <c r="K78" s="91" t="e">
        <f t="shared" si="17"/>
        <v>#N/A</v>
      </c>
      <c r="L78" s="91" t="e">
        <f t="shared" si="17"/>
        <v>#N/A</v>
      </c>
      <c r="M78" s="91" t="e">
        <f t="shared" si="17"/>
        <v>#N/A</v>
      </c>
      <c r="N78" s="149" t="e">
        <f t="shared" si="17"/>
        <v>#N/A</v>
      </c>
      <c r="O78" s="148" t="e">
        <f t="shared" si="17"/>
        <v>#N/A</v>
      </c>
      <c r="P78" s="91" t="e">
        <f t="shared" si="17"/>
        <v>#N/A</v>
      </c>
      <c r="Q78" s="91" t="e">
        <f t="shared" si="17"/>
        <v>#N/A</v>
      </c>
      <c r="R78" s="91" t="e">
        <f t="shared" si="17"/>
        <v>#N/A</v>
      </c>
      <c r="S78" s="149" t="e">
        <f t="shared" si="17"/>
        <v>#N/A</v>
      </c>
      <c r="T78" s="149" t="e">
        <f t="shared" si="15"/>
        <v>#N/A</v>
      </c>
      <c r="U78" s="149" t="e">
        <f t="shared" si="15"/>
        <v>#N/A</v>
      </c>
      <c r="V78" s="149" t="e">
        <f t="shared" si="15"/>
        <v>#N/A</v>
      </c>
      <c r="W78" s="149" t="e">
        <f t="shared" si="15"/>
        <v>#N/A</v>
      </c>
      <c r="X78" s="143" t="e">
        <f t="shared" si="15"/>
        <v>#N/A</v>
      </c>
      <c r="Y78" s="143" t="e">
        <f t="shared" si="15"/>
        <v>#N/A</v>
      </c>
      <c r="Z78" s="143" t="e">
        <f t="shared" si="15"/>
        <v>#N/A</v>
      </c>
      <c r="AA78" s="143" t="e">
        <f t="shared" si="15"/>
        <v>#N/A</v>
      </c>
      <c r="AB78" s="143" t="e">
        <f t="shared" si="15"/>
        <v>#N/A</v>
      </c>
      <c r="AC78" s="143" t="e">
        <f t="shared" si="15"/>
        <v>#N/A</v>
      </c>
      <c r="AD78" s="143" t="e">
        <f t="shared" si="15"/>
        <v>#N/A</v>
      </c>
      <c r="AE78" s="143" t="e">
        <f t="shared" si="15"/>
        <v>#N/A</v>
      </c>
      <c r="AF78" s="143" t="e">
        <f t="shared" si="15"/>
        <v>#N/A</v>
      </c>
      <c r="AG78" s="143" t="e">
        <f t="shared" si="15"/>
        <v>#N/A</v>
      </c>
      <c r="AH78" s="143" t="e">
        <f t="shared" si="15"/>
        <v>#N/A</v>
      </c>
      <c r="AI78" s="143" t="e">
        <f t="shared" si="15"/>
        <v>#N/A</v>
      </c>
      <c r="AJ78" s="143" t="e">
        <f t="shared" si="15"/>
        <v>#N/A</v>
      </c>
      <c r="AK78" s="143" t="e">
        <f t="shared" si="15"/>
        <v>#N/A</v>
      </c>
      <c r="AL78" s="143" t="e">
        <f t="shared" si="15"/>
        <v>#N/A</v>
      </c>
      <c r="AM78" s="143" t="e">
        <f t="shared" si="15"/>
        <v>#N/A</v>
      </c>
    </row>
    <row r="79" spans="2:39" x14ac:dyDescent="0.25">
      <c r="C79" s="56" t="s">
        <v>27</v>
      </c>
      <c r="D79" s="3" t="s">
        <v>203</v>
      </c>
      <c r="E79" s="136" t="e">
        <f t="shared" ref="E79:F79" si="18">E36/E$26</f>
        <v>#N/A</v>
      </c>
      <c r="F79" s="136" t="e">
        <f t="shared" si="18"/>
        <v>#N/A</v>
      </c>
      <c r="G79" s="136" t="e">
        <f t="shared" si="17"/>
        <v>#N/A</v>
      </c>
      <c r="H79" s="136" t="e">
        <f t="shared" si="17"/>
        <v>#N/A</v>
      </c>
      <c r="I79" s="136" t="e">
        <f t="shared" si="17"/>
        <v>#N/A</v>
      </c>
      <c r="J79" s="135" t="e">
        <f t="shared" si="17"/>
        <v>#N/A</v>
      </c>
      <c r="K79" s="92" t="e">
        <f t="shared" si="17"/>
        <v>#N/A</v>
      </c>
      <c r="L79" s="92" t="e">
        <f t="shared" si="17"/>
        <v>#N/A</v>
      </c>
      <c r="M79" s="92" t="e">
        <f t="shared" si="17"/>
        <v>#N/A</v>
      </c>
      <c r="N79" s="136" t="e">
        <f t="shared" si="17"/>
        <v>#N/A</v>
      </c>
      <c r="O79" s="135" t="e">
        <f t="shared" si="17"/>
        <v>#N/A</v>
      </c>
      <c r="P79" s="92" t="e">
        <f t="shared" si="17"/>
        <v>#N/A</v>
      </c>
      <c r="Q79" s="92" t="e">
        <f t="shared" si="17"/>
        <v>#N/A</v>
      </c>
      <c r="R79" s="92" t="e">
        <f t="shared" si="17"/>
        <v>#N/A</v>
      </c>
      <c r="S79" s="136" t="e">
        <f t="shared" si="17"/>
        <v>#N/A</v>
      </c>
      <c r="T79" s="136" t="e">
        <f t="shared" si="15"/>
        <v>#N/A</v>
      </c>
      <c r="U79" s="136" t="e">
        <f t="shared" si="15"/>
        <v>#N/A</v>
      </c>
      <c r="V79" s="136" t="e">
        <f t="shared" si="15"/>
        <v>#N/A</v>
      </c>
      <c r="W79" s="136" t="e">
        <f t="shared" si="15"/>
        <v>#N/A</v>
      </c>
      <c r="X79" s="141" t="e">
        <f t="shared" si="15"/>
        <v>#N/A</v>
      </c>
      <c r="Y79" s="141" t="e">
        <f t="shared" si="15"/>
        <v>#N/A</v>
      </c>
      <c r="Z79" s="141" t="e">
        <f t="shared" si="15"/>
        <v>#N/A</v>
      </c>
      <c r="AA79" s="141" t="e">
        <f t="shared" si="15"/>
        <v>#N/A</v>
      </c>
      <c r="AB79" s="141" t="e">
        <f t="shared" si="15"/>
        <v>#N/A</v>
      </c>
      <c r="AC79" s="141" t="e">
        <f t="shared" si="15"/>
        <v>#N/A</v>
      </c>
      <c r="AD79" s="141" t="e">
        <f t="shared" si="15"/>
        <v>#N/A</v>
      </c>
      <c r="AE79" s="141" t="e">
        <f t="shared" si="15"/>
        <v>#N/A</v>
      </c>
      <c r="AF79" s="141" t="e">
        <f t="shared" si="15"/>
        <v>#N/A</v>
      </c>
      <c r="AG79" s="141" t="e">
        <f t="shared" si="15"/>
        <v>#N/A</v>
      </c>
      <c r="AH79" s="141" t="e">
        <f t="shared" si="15"/>
        <v>#N/A</v>
      </c>
      <c r="AI79" s="141" t="e">
        <f t="shared" si="15"/>
        <v>#N/A</v>
      </c>
      <c r="AJ79" s="141" t="e">
        <f t="shared" si="15"/>
        <v>#N/A</v>
      </c>
      <c r="AK79" s="141" t="e">
        <f t="shared" si="15"/>
        <v>#N/A</v>
      </c>
      <c r="AL79" s="141" t="e">
        <f t="shared" si="15"/>
        <v>#N/A</v>
      </c>
      <c r="AM79" s="141" t="e">
        <f t="shared" si="15"/>
        <v>#N/A</v>
      </c>
    </row>
    <row r="80" spans="2:39" x14ac:dyDescent="0.25">
      <c r="C80" s="56" t="s">
        <v>28</v>
      </c>
      <c r="D80" s="3" t="s">
        <v>204</v>
      </c>
      <c r="E80" s="136" t="e">
        <f t="shared" ref="E80:F80" si="19">E37/E$26</f>
        <v>#N/A</v>
      </c>
      <c r="F80" s="136" t="e">
        <f t="shared" si="19"/>
        <v>#N/A</v>
      </c>
      <c r="G80" s="136" t="e">
        <f t="shared" si="17"/>
        <v>#N/A</v>
      </c>
      <c r="H80" s="136" t="e">
        <f t="shared" si="17"/>
        <v>#N/A</v>
      </c>
      <c r="I80" s="136" t="e">
        <f t="shared" si="17"/>
        <v>#N/A</v>
      </c>
      <c r="J80" s="135" t="e">
        <f t="shared" si="17"/>
        <v>#N/A</v>
      </c>
      <c r="K80" s="92" t="e">
        <f t="shared" si="17"/>
        <v>#N/A</v>
      </c>
      <c r="L80" s="92" t="e">
        <f t="shared" si="17"/>
        <v>#N/A</v>
      </c>
      <c r="M80" s="92" t="e">
        <f t="shared" si="17"/>
        <v>#N/A</v>
      </c>
      <c r="N80" s="136" t="e">
        <f t="shared" si="17"/>
        <v>#N/A</v>
      </c>
      <c r="O80" s="135" t="e">
        <f t="shared" si="17"/>
        <v>#N/A</v>
      </c>
      <c r="P80" s="92" t="e">
        <f t="shared" si="17"/>
        <v>#N/A</v>
      </c>
      <c r="Q80" s="92" t="e">
        <f t="shared" si="17"/>
        <v>#N/A</v>
      </c>
      <c r="R80" s="92" t="e">
        <f t="shared" si="17"/>
        <v>#N/A</v>
      </c>
      <c r="S80" s="136" t="e">
        <f t="shared" si="17"/>
        <v>#N/A</v>
      </c>
      <c r="T80" s="136" t="e">
        <f t="shared" si="15"/>
        <v>#N/A</v>
      </c>
      <c r="U80" s="136" t="e">
        <f t="shared" si="15"/>
        <v>#N/A</v>
      </c>
      <c r="V80" s="136" t="e">
        <f t="shared" si="15"/>
        <v>#N/A</v>
      </c>
      <c r="W80" s="136" t="e">
        <f t="shared" si="15"/>
        <v>#N/A</v>
      </c>
      <c r="X80" s="141" t="e">
        <f t="shared" si="15"/>
        <v>#N/A</v>
      </c>
      <c r="Y80" s="141" t="e">
        <f t="shared" si="15"/>
        <v>#N/A</v>
      </c>
      <c r="Z80" s="141" t="e">
        <f t="shared" si="15"/>
        <v>#N/A</v>
      </c>
      <c r="AA80" s="141" t="e">
        <f t="shared" si="15"/>
        <v>#N/A</v>
      </c>
      <c r="AB80" s="141" t="e">
        <f t="shared" si="15"/>
        <v>#N/A</v>
      </c>
      <c r="AC80" s="141" t="e">
        <f t="shared" si="15"/>
        <v>#N/A</v>
      </c>
      <c r="AD80" s="141" t="e">
        <f t="shared" si="15"/>
        <v>#N/A</v>
      </c>
      <c r="AE80" s="141" t="e">
        <f t="shared" si="15"/>
        <v>#N/A</v>
      </c>
      <c r="AF80" s="141" t="e">
        <f t="shared" si="15"/>
        <v>#N/A</v>
      </c>
      <c r="AG80" s="141" t="e">
        <f t="shared" si="15"/>
        <v>#N/A</v>
      </c>
      <c r="AH80" s="141" t="e">
        <f t="shared" si="15"/>
        <v>#N/A</v>
      </c>
      <c r="AI80" s="141" t="e">
        <f t="shared" si="15"/>
        <v>#N/A</v>
      </c>
      <c r="AJ80" s="141" t="e">
        <f t="shared" si="15"/>
        <v>#N/A</v>
      </c>
      <c r="AK80" s="141" t="e">
        <f t="shared" si="15"/>
        <v>#N/A</v>
      </c>
      <c r="AL80" s="141" t="e">
        <f t="shared" si="15"/>
        <v>#N/A</v>
      </c>
      <c r="AM80" s="141" t="e">
        <f t="shared" si="15"/>
        <v>#N/A</v>
      </c>
    </row>
    <row r="81" spans="2:39" x14ac:dyDescent="0.25">
      <c r="C81" s="56" t="s">
        <v>29</v>
      </c>
      <c r="D81" s="3" t="s">
        <v>205</v>
      </c>
      <c r="E81" s="136" t="e">
        <f t="shared" ref="E81:F81" si="20">E38/E$26</f>
        <v>#N/A</v>
      </c>
      <c r="F81" s="136" t="e">
        <f t="shared" si="20"/>
        <v>#N/A</v>
      </c>
      <c r="G81" s="136" t="e">
        <f t="shared" si="17"/>
        <v>#N/A</v>
      </c>
      <c r="H81" s="136" t="e">
        <f t="shared" si="17"/>
        <v>#N/A</v>
      </c>
      <c r="I81" s="136" t="e">
        <f t="shared" si="17"/>
        <v>#N/A</v>
      </c>
      <c r="J81" s="135" t="e">
        <f t="shared" si="17"/>
        <v>#N/A</v>
      </c>
      <c r="K81" s="92" t="e">
        <f t="shared" si="17"/>
        <v>#N/A</v>
      </c>
      <c r="L81" s="92" t="e">
        <f t="shared" si="17"/>
        <v>#N/A</v>
      </c>
      <c r="M81" s="92" t="e">
        <f t="shared" si="17"/>
        <v>#N/A</v>
      </c>
      <c r="N81" s="136" t="e">
        <f t="shared" si="17"/>
        <v>#N/A</v>
      </c>
      <c r="O81" s="135" t="e">
        <f t="shared" si="17"/>
        <v>#N/A</v>
      </c>
      <c r="P81" s="92" t="e">
        <f t="shared" si="17"/>
        <v>#N/A</v>
      </c>
      <c r="Q81" s="92" t="e">
        <f t="shared" si="17"/>
        <v>#N/A</v>
      </c>
      <c r="R81" s="92" t="e">
        <f t="shared" si="17"/>
        <v>#N/A</v>
      </c>
      <c r="S81" s="136" t="e">
        <f t="shared" si="17"/>
        <v>#N/A</v>
      </c>
      <c r="T81" s="136" t="e">
        <f t="shared" si="15"/>
        <v>#N/A</v>
      </c>
      <c r="U81" s="136" t="e">
        <f t="shared" si="15"/>
        <v>#N/A</v>
      </c>
      <c r="V81" s="136" t="e">
        <f t="shared" si="15"/>
        <v>#N/A</v>
      </c>
      <c r="W81" s="136" t="e">
        <f t="shared" si="15"/>
        <v>#N/A</v>
      </c>
      <c r="X81" s="141" t="e">
        <f t="shared" si="15"/>
        <v>#N/A</v>
      </c>
      <c r="Y81" s="141" t="e">
        <f t="shared" si="15"/>
        <v>#N/A</v>
      </c>
      <c r="Z81" s="141" t="e">
        <f t="shared" si="15"/>
        <v>#N/A</v>
      </c>
      <c r="AA81" s="141" t="e">
        <f t="shared" si="15"/>
        <v>#N/A</v>
      </c>
      <c r="AB81" s="141" t="e">
        <f t="shared" si="15"/>
        <v>#N/A</v>
      </c>
      <c r="AC81" s="141" t="e">
        <f t="shared" si="15"/>
        <v>#N/A</v>
      </c>
      <c r="AD81" s="141" t="e">
        <f t="shared" si="15"/>
        <v>#N/A</v>
      </c>
      <c r="AE81" s="141" t="e">
        <f t="shared" si="15"/>
        <v>#N/A</v>
      </c>
      <c r="AF81" s="141" t="e">
        <f t="shared" si="15"/>
        <v>#N/A</v>
      </c>
      <c r="AG81" s="141" t="e">
        <f t="shared" si="15"/>
        <v>#N/A</v>
      </c>
      <c r="AH81" s="141" t="e">
        <f t="shared" si="15"/>
        <v>#N/A</v>
      </c>
      <c r="AI81" s="141" t="e">
        <f t="shared" si="15"/>
        <v>#N/A</v>
      </c>
      <c r="AJ81" s="141" t="e">
        <f t="shared" si="15"/>
        <v>#N/A</v>
      </c>
      <c r="AK81" s="141" t="e">
        <f t="shared" si="15"/>
        <v>#N/A</v>
      </c>
      <c r="AL81" s="141" t="e">
        <f t="shared" si="15"/>
        <v>#N/A</v>
      </c>
      <c r="AM81" s="141" t="e">
        <f t="shared" si="15"/>
        <v>#N/A</v>
      </c>
    </row>
    <row r="82" spans="2:39" x14ac:dyDescent="0.25">
      <c r="C82" s="56" t="s">
        <v>30</v>
      </c>
      <c r="D82" s="3" t="s">
        <v>206</v>
      </c>
      <c r="E82" s="136" t="e">
        <f t="shared" ref="E82:F82" si="21">E39/E$26</f>
        <v>#N/A</v>
      </c>
      <c r="F82" s="136" t="e">
        <f t="shared" si="21"/>
        <v>#N/A</v>
      </c>
      <c r="G82" s="136" t="e">
        <f t="shared" si="17"/>
        <v>#N/A</v>
      </c>
      <c r="H82" s="136" t="e">
        <f t="shared" si="17"/>
        <v>#N/A</v>
      </c>
      <c r="I82" s="136" t="e">
        <f t="shared" si="17"/>
        <v>#N/A</v>
      </c>
      <c r="J82" s="135" t="e">
        <f t="shared" si="17"/>
        <v>#N/A</v>
      </c>
      <c r="K82" s="92" t="e">
        <f t="shared" si="17"/>
        <v>#N/A</v>
      </c>
      <c r="L82" s="92" t="e">
        <f t="shared" si="17"/>
        <v>#N/A</v>
      </c>
      <c r="M82" s="92" t="e">
        <f t="shared" si="17"/>
        <v>#N/A</v>
      </c>
      <c r="N82" s="136" t="e">
        <f t="shared" si="17"/>
        <v>#N/A</v>
      </c>
      <c r="O82" s="135" t="e">
        <f t="shared" si="17"/>
        <v>#N/A</v>
      </c>
      <c r="P82" s="92" t="e">
        <f t="shared" si="17"/>
        <v>#N/A</v>
      </c>
      <c r="Q82" s="92" t="e">
        <f t="shared" si="17"/>
        <v>#N/A</v>
      </c>
      <c r="R82" s="92" t="e">
        <f t="shared" si="17"/>
        <v>#N/A</v>
      </c>
      <c r="S82" s="136" t="e">
        <f t="shared" si="17"/>
        <v>#N/A</v>
      </c>
      <c r="T82" s="136" t="e">
        <f t="shared" si="15"/>
        <v>#N/A</v>
      </c>
      <c r="U82" s="136" t="e">
        <f t="shared" si="15"/>
        <v>#N/A</v>
      </c>
      <c r="V82" s="136" t="e">
        <f t="shared" si="15"/>
        <v>#N/A</v>
      </c>
      <c r="W82" s="136" t="e">
        <f t="shared" si="15"/>
        <v>#N/A</v>
      </c>
      <c r="X82" s="141" t="e">
        <f t="shared" si="15"/>
        <v>#N/A</v>
      </c>
      <c r="Y82" s="141" t="e">
        <f t="shared" si="15"/>
        <v>#N/A</v>
      </c>
      <c r="Z82" s="141" t="e">
        <f t="shared" si="15"/>
        <v>#N/A</v>
      </c>
      <c r="AA82" s="141" t="e">
        <f t="shared" si="15"/>
        <v>#N/A</v>
      </c>
      <c r="AB82" s="141" t="e">
        <f t="shared" si="15"/>
        <v>#N/A</v>
      </c>
      <c r="AC82" s="141" t="e">
        <f t="shared" si="15"/>
        <v>#N/A</v>
      </c>
      <c r="AD82" s="141" t="e">
        <f t="shared" si="15"/>
        <v>#N/A</v>
      </c>
      <c r="AE82" s="141" t="e">
        <f t="shared" si="15"/>
        <v>#N/A</v>
      </c>
      <c r="AF82" s="141" t="e">
        <f t="shared" si="15"/>
        <v>#N/A</v>
      </c>
      <c r="AG82" s="141" t="e">
        <f t="shared" si="15"/>
        <v>#N/A</v>
      </c>
      <c r="AH82" s="141" t="e">
        <f t="shared" si="15"/>
        <v>#N/A</v>
      </c>
      <c r="AI82" s="141" t="e">
        <f t="shared" si="15"/>
        <v>#N/A</v>
      </c>
      <c r="AJ82" s="141" t="e">
        <f t="shared" si="15"/>
        <v>#N/A</v>
      </c>
      <c r="AK82" s="141" t="e">
        <f t="shared" si="15"/>
        <v>#N/A</v>
      </c>
      <c r="AL82" s="141" t="e">
        <f t="shared" si="15"/>
        <v>#N/A</v>
      </c>
      <c r="AM82" s="141" t="e">
        <f t="shared" si="15"/>
        <v>#N/A</v>
      </c>
    </row>
    <row r="83" spans="2:39" x14ac:dyDescent="0.25">
      <c r="C83" s="56" t="s">
        <v>31</v>
      </c>
      <c r="D83" s="3" t="s">
        <v>207</v>
      </c>
      <c r="E83" s="136" t="e">
        <f t="shared" ref="E83:F83" si="22">E40/E$26</f>
        <v>#N/A</v>
      </c>
      <c r="F83" s="136" t="e">
        <f t="shared" si="22"/>
        <v>#N/A</v>
      </c>
      <c r="G83" s="136" t="e">
        <f t="shared" si="17"/>
        <v>#N/A</v>
      </c>
      <c r="H83" s="136" t="e">
        <f t="shared" si="17"/>
        <v>#N/A</v>
      </c>
      <c r="I83" s="136" t="e">
        <f t="shared" si="17"/>
        <v>#N/A</v>
      </c>
      <c r="J83" s="135" t="e">
        <f t="shared" si="17"/>
        <v>#N/A</v>
      </c>
      <c r="K83" s="92" t="e">
        <f t="shared" si="17"/>
        <v>#N/A</v>
      </c>
      <c r="L83" s="92" t="e">
        <f t="shared" si="17"/>
        <v>#N/A</v>
      </c>
      <c r="M83" s="92" t="e">
        <f t="shared" si="17"/>
        <v>#N/A</v>
      </c>
      <c r="N83" s="136" t="e">
        <f t="shared" si="17"/>
        <v>#N/A</v>
      </c>
      <c r="O83" s="135" t="e">
        <f t="shared" si="17"/>
        <v>#N/A</v>
      </c>
      <c r="P83" s="92" t="e">
        <f t="shared" si="17"/>
        <v>#N/A</v>
      </c>
      <c r="Q83" s="92" t="e">
        <f t="shared" si="17"/>
        <v>#N/A</v>
      </c>
      <c r="R83" s="92" t="e">
        <f t="shared" si="17"/>
        <v>#N/A</v>
      </c>
      <c r="S83" s="136" t="e">
        <f t="shared" si="17"/>
        <v>#N/A</v>
      </c>
      <c r="T83" s="136" t="e">
        <f t="shared" si="15"/>
        <v>#N/A</v>
      </c>
      <c r="U83" s="136" t="e">
        <f t="shared" si="15"/>
        <v>#N/A</v>
      </c>
      <c r="V83" s="136" t="e">
        <f t="shared" si="15"/>
        <v>#N/A</v>
      </c>
      <c r="W83" s="136" t="e">
        <f t="shared" si="15"/>
        <v>#N/A</v>
      </c>
      <c r="X83" s="141" t="e">
        <f t="shared" si="15"/>
        <v>#N/A</v>
      </c>
      <c r="Y83" s="141" t="e">
        <f t="shared" si="15"/>
        <v>#N/A</v>
      </c>
      <c r="Z83" s="141" t="e">
        <f t="shared" si="15"/>
        <v>#N/A</v>
      </c>
      <c r="AA83" s="141" t="e">
        <f t="shared" si="15"/>
        <v>#N/A</v>
      </c>
      <c r="AB83" s="141" t="e">
        <f t="shared" si="15"/>
        <v>#N/A</v>
      </c>
      <c r="AC83" s="141" t="e">
        <f t="shared" si="15"/>
        <v>#N/A</v>
      </c>
      <c r="AD83" s="141" t="e">
        <f t="shared" si="15"/>
        <v>#N/A</v>
      </c>
      <c r="AE83" s="141" t="e">
        <f t="shared" si="15"/>
        <v>#N/A</v>
      </c>
      <c r="AF83" s="141" t="e">
        <f t="shared" si="15"/>
        <v>#N/A</v>
      </c>
      <c r="AG83" s="141" t="e">
        <f t="shared" si="15"/>
        <v>#N/A</v>
      </c>
      <c r="AH83" s="141" t="e">
        <f t="shared" si="15"/>
        <v>#N/A</v>
      </c>
      <c r="AI83" s="141" t="e">
        <f t="shared" si="15"/>
        <v>#N/A</v>
      </c>
      <c r="AJ83" s="141" t="e">
        <f t="shared" si="15"/>
        <v>#N/A</v>
      </c>
      <c r="AK83" s="141" t="e">
        <f t="shared" si="15"/>
        <v>#N/A</v>
      </c>
      <c r="AL83" s="141" t="e">
        <f t="shared" si="15"/>
        <v>#N/A</v>
      </c>
      <c r="AM83" s="141" t="e">
        <f t="shared" si="15"/>
        <v>#N/A</v>
      </c>
    </row>
    <row r="84" spans="2:39" x14ac:dyDescent="0.25">
      <c r="C84" s="56" t="s">
        <v>32</v>
      </c>
      <c r="D84" s="3" t="s">
        <v>208</v>
      </c>
      <c r="E84" s="136" t="e">
        <f t="shared" ref="E84:F84" si="23">E41/E$26</f>
        <v>#N/A</v>
      </c>
      <c r="F84" s="136" t="e">
        <f t="shared" si="23"/>
        <v>#N/A</v>
      </c>
      <c r="G84" s="136" t="e">
        <f t="shared" si="17"/>
        <v>#N/A</v>
      </c>
      <c r="H84" s="136" t="e">
        <f t="shared" si="17"/>
        <v>#N/A</v>
      </c>
      <c r="I84" s="136" t="e">
        <f t="shared" si="17"/>
        <v>#N/A</v>
      </c>
      <c r="J84" s="135" t="e">
        <f t="shared" si="17"/>
        <v>#N/A</v>
      </c>
      <c r="K84" s="92" t="e">
        <f t="shared" si="17"/>
        <v>#N/A</v>
      </c>
      <c r="L84" s="92" t="e">
        <f t="shared" si="17"/>
        <v>#N/A</v>
      </c>
      <c r="M84" s="92" t="e">
        <f t="shared" si="17"/>
        <v>#N/A</v>
      </c>
      <c r="N84" s="136" t="e">
        <f t="shared" si="17"/>
        <v>#N/A</v>
      </c>
      <c r="O84" s="135" t="e">
        <f t="shared" si="17"/>
        <v>#N/A</v>
      </c>
      <c r="P84" s="92" t="e">
        <f t="shared" si="17"/>
        <v>#N/A</v>
      </c>
      <c r="Q84" s="92" t="e">
        <f t="shared" si="17"/>
        <v>#N/A</v>
      </c>
      <c r="R84" s="92" t="e">
        <f t="shared" si="17"/>
        <v>#N/A</v>
      </c>
      <c r="S84" s="136" t="e">
        <f t="shared" si="17"/>
        <v>#N/A</v>
      </c>
      <c r="T84" s="136" t="e">
        <f t="shared" si="15"/>
        <v>#N/A</v>
      </c>
      <c r="U84" s="136" t="e">
        <f t="shared" si="15"/>
        <v>#N/A</v>
      </c>
      <c r="V84" s="136" t="e">
        <f t="shared" si="15"/>
        <v>#N/A</v>
      </c>
      <c r="W84" s="136" t="e">
        <f t="shared" si="15"/>
        <v>#N/A</v>
      </c>
      <c r="X84" s="141" t="e">
        <f t="shared" si="15"/>
        <v>#N/A</v>
      </c>
      <c r="Y84" s="141" t="e">
        <f t="shared" si="15"/>
        <v>#N/A</v>
      </c>
      <c r="Z84" s="141" t="e">
        <f t="shared" si="15"/>
        <v>#N/A</v>
      </c>
      <c r="AA84" s="141" t="e">
        <f t="shared" si="15"/>
        <v>#N/A</v>
      </c>
      <c r="AB84" s="141" t="e">
        <f t="shared" si="15"/>
        <v>#N/A</v>
      </c>
      <c r="AC84" s="141" t="e">
        <f t="shared" si="15"/>
        <v>#N/A</v>
      </c>
      <c r="AD84" s="141" t="e">
        <f t="shared" si="15"/>
        <v>#N/A</v>
      </c>
      <c r="AE84" s="141" t="e">
        <f t="shared" si="15"/>
        <v>#N/A</v>
      </c>
      <c r="AF84" s="141" t="e">
        <f t="shared" si="15"/>
        <v>#N/A</v>
      </c>
      <c r="AG84" s="141" t="e">
        <f t="shared" si="15"/>
        <v>#N/A</v>
      </c>
      <c r="AH84" s="141" t="e">
        <f t="shared" si="15"/>
        <v>#N/A</v>
      </c>
      <c r="AI84" s="141" t="e">
        <f t="shared" si="15"/>
        <v>#N/A</v>
      </c>
      <c r="AJ84" s="141" t="e">
        <f t="shared" si="15"/>
        <v>#N/A</v>
      </c>
      <c r="AK84" s="141" t="e">
        <f t="shared" si="15"/>
        <v>#N/A</v>
      </c>
      <c r="AL84" s="141" t="e">
        <f t="shared" si="15"/>
        <v>#N/A</v>
      </c>
      <c r="AM84" s="141" t="e">
        <f t="shared" si="15"/>
        <v>#N/A</v>
      </c>
    </row>
    <row r="85" spans="2:39" x14ac:dyDescent="0.25">
      <c r="C85" s="80" t="s">
        <v>33</v>
      </c>
      <c r="D85" s="7" t="s">
        <v>209</v>
      </c>
      <c r="E85" s="138" t="e">
        <f t="shared" ref="E85:F85" si="24">E42/E$26</f>
        <v>#N/A</v>
      </c>
      <c r="F85" s="138" t="e">
        <f t="shared" si="24"/>
        <v>#N/A</v>
      </c>
      <c r="G85" s="138" t="e">
        <f t="shared" si="17"/>
        <v>#N/A</v>
      </c>
      <c r="H85" s="138" t="e">
        <f t="shared" si="17"/>
        <v>#N/A</v>
      </c>
      <c r="I85" s="138" t="e">
        <f t="shared" si="17"/>
        <v>#N/A</v>
      </c>
      <c r="J85" s="137" t="e">
        <f t="shared" si="17"/>
        <v>#N/A</v>
      </c>
      <c r="K85" s="94" t="e">
        <f t="shared" si="17"/>
        <v>#N/A</v>
      </c>
      <c r="L85" s="94" t="e">
        <f t="shared" si="17"/>
        <v>#N/A</v>
      </c>
      <c r="M85" s="94" t="e">
        <f t="shared" si="17"/>
        <v>#N/A</v>
      </c>
      <c r="N85" s="138" t="e">
        <f t="shared" si="17"/>
        <v>#N/A</v>
      </c>
      <c r="O85" s="137" t="e">
        <f t="shared" si="17"/>
        <v>#N/A</v>
      </c>
      <c r="P85" s="94" t="e">
        <f t="shared" si="17"/>
        <v>#N/A</v>
      </c>
      <c r="Q85" s="94" t="e">
        <f t="shared" si="17"/>
        <v>#N/A</v>
      </c>
      <c r="R85" s="94" t="e">
        <f t="shared" si="17"/>
        <v>#N/A</v>
      </c>
      <c r="S85" s="138" t="e">
        <f t="shared" si="17"/>
        <v>#N/A</v>
      </c>
      <c r="T85" s="138" t="e">
        <f t="shared" si="15"/>
        <v>#N/A</v>
      </c>
      <c r="U85" s="138" t="e">
        <f t="shared" si="15"/>
        <v>#N/A</v>
      </c>
      <c r="V85" s="138" t="e">
        <f t="shared" si="15"/>
        <v>#N/A</v>
      </c>
      <c r="W85" s="138" t="e">
        <f t="shared" si="15"/>
        <v>#N/A</v>
      </c>
      <c r="X85" s="142" t="e">
        <f t="shared" si="15"/>
        <v>#N/A</v>
      </c>
      <c r="Y85" s="142" t="e">
        <f t="shared" si="15"/>
        <v>#N/A</v>
      </c>
      <c r="Z85" s="142" t="e">
        <f t="shared" si="15"/>
        <v>#N/A</v>
      </c>
      <c r="AA85" s="142" t="e">
        <f t="shared" si="15"/>
        <v>#N/A</v>
      </c>
      <c r="AB85" s="142" t="e">
        <f t="shared" si="15"/>
        <v>#N/A</v>
      </c>
      <c r="AC85" s="142" t="e">
        <f t="shared" si="15"/>
        <v>#N/A</v>
      </c>
      <c r="AD85" s="142" t="e">
        <f t="shared" si="15"/>
        <v>#N/A</v>
      </c>
      <c r="AE85" s="142" t="e">
        <f t="shared" si="15"/>
        <v>#N/A</v>
      </c>
      <c r="AF85" s="142" t="e">
        <f t="shared" si="15"/>
        <v>#N/A</v>
      </c>
      <c r="AG85" s="142" t="e">
        <f t="shared" si="15"/>
        <v>#N/A</v>
      </c>
      <c r="AH85" s="142" t="e">
        <f t="shared" si="15"/>
        <v>#N/A</v>
      </c>
      <c r="AI85" s="142" t="e">
        <f t="shared" si="15"/>
        <v>#N/A</v>
      </c>
      <c r="AJ85" s="142" t="e">
        <f t="shared" si="15"/>
        <v>#N/A</v>
      </c>
      <c r="AK85" s="142" t="e">
        <f t="shared" si="15"/>
        <v>#N/A</v>
      </c>
      <c r="AL85" s="142" t="e">
        <f t="shared" si="15"/>
        <v>#N/A</v>
      </c>
      <c r="AM85" s="142" t="e">
        <f t="shared" si="15"/>
        <v>#N/A</v>
      </c>
    </row>
    <row r="86" spans="2:39" x14ac:dyDescent="0.25">
      <c r="C86" s="56"/>
      <c r="D86" s="3"/>
      <c r="E86" s="136"/>
      <c r="F86" s="136"/>
      <c r="G86" s="136"/>
      <c r="H86" s="136"/>
      <c r="I86" s="136"/>
      <c r="J86" s="135"/>
      <c r="K86" s="92"/>
      <c r="L86" s="92"/>
      <c r="M86" s="92"/>
      <c r="N86" s="136"/>
      <c r="O86" s="135"/>
      <c r="P86" s="92"/>
      <c r="Q86" s="92"/>
      <c r="R86" s="92"/>
      <c r="S86" s="136"/>
      <c r="T86" s="136"/>
      <c r="U86" s="136"/>
      <c r="V86" s="136"/>
      <c r="W86" s="136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</row>
    <row r="87" spans="2:39" x14ac:dyDescent="0.25">
      <c r="B87" s="23" t="s">
        <v>193</v>
      </c>
      <c r="C87" s="82" t="s">
        <v>162</v>
      </c>
      <c r="D87" s="82" t="s">
        <v>45</v>
      </c>
      <c r="E87" s="125" t="e">
        <f t="shared" ref="E87:AM87" si="25">E44</f>
        <v>#N/A</v>
      </c>
      <c r="F87" s="125" t="e">
        <f t="shared" si="25"/>
        <v>#N/A</v>
      </c>
      <c r="G87" s="125" t="e">
        <f t="shared" si="25"/>
        <v>#N/A</v>
      </c>
      <c r="H87" s="125" t="e">
        <f t="shared" si="25"/>
        <v>#N/A</v>
      </c>
      <c r="I87" s="125" t="e">
        <f t="shared" si="25"/>
        <v>#N/A</v>
      </c>
      <c r="J87" s="124" t="e">
        <f t="shared" si="25"/>
        <v>#N/A</v>
      </c>
      <c r="K87" s="75" t="e">
        <f t="shared" si="25"/>
        <v>#N/A</v>
      </c>
      <c r="L87" s="75" t="e">
        <f t="shared" si="25"/>
        <v>#N/A</v>
      </c>
      <c r="M87" s="75" t="e">
        <f t="shared" si="25"/>
        <v>#N/A</v>
      </c>
      <c r="N87" s="125" t="e">
        <f t="shared" si="25"/>
        <v>#N/A</v>
      </c>
      <c r="O87" s="124" t="e">
        <f t="shared" si="25"/>
        <v>#N/A</v>
      </c>
      <c r="P87" s="75" t="e">
        <f t="shared" si="25"/>
        <v>#N/A</v>
      </c>
      <c r="Q87" s="75" t="e">
        <f t="shared" si="25"/>
        <v>#N/A</v>
      </c>
      <c r="R87" s="75" t="e">
        <f t="shared" si="25"/>
        <v>#N/A</v>
      </c>
      <c r="S87" s="125" t="e">
        <f t="shared" si="25"/>
        <v>#N/A</v>
      </c>
      <c r="T87" s="125" t="e">
        <f t="shared" si="25"/>
        <v>#N/A</v>
      </c>
      <c r="U87" s="125" t="e">
        <f t="shared" si="25"/>
        <v>#N/A</v>
      </c>
      <c r="V87" s="125" t="e">
        <f t="shared" si="25"/>
        <v>#N/A</v>
      </c>
      <c r="W87" s="125" t="e">
        <f t="shared" si="25"/>
        <v>#N/A</v>
      </c>
      <c r="X87" s="129" t="e">
        <f t="shared" si="25"/>
        <v>#N/A</v>
      </c>
      <c r="Y87" s="129" t="e">
        <f t="shared" si="25"/>
        <v>#N/A</v>
      </c>
      <c r="Z87" s="129" t="e">
        <f t="shared" si="25"/>
        <v>#N/A</v>
      </c>
      <c r="AA87" s="129" t="e">
        <f t="shared" si="25"/>
        <v>#N/A</v>
      </c>
      <c r="AB87" s="129" t="e">
        <f t="shared" si="25"/>
        <v>#N/A</v>
      </c>
      <c r="AC87" s="129" t="e">
        <f t="shared" si="25"/>
        <v>#N/A</v>
      </c>
      <c r="AD87" s="129" t="e">
        <f t="shared" si="25"/>
        <v>#N/A</v>
      </c>
      <c r="AE87" s="129" t="e">
        <f t="shared" si="25"/>
        <v>#N/A</v>
      </c>
      <c r="AF87" s="129" t="e">
        <f t="shared" si="25"/>
        <v>#N/A</v>
      </c>
      <c r="AG87" s="129" t="e">
        <f t="shared" si="25"/>
        <v>#N/A</v>
      </c>
      <c r="AH87" s="129" t="e">
        <f t="shared" si="25"/>
        <v>#N/A</v>
      </c>
      <c r="AI87" s="129" t="e">
        <f t="shared" si="25"/>
        <v>#N/A</v>
      </c>
      <c r="AJ87" s="129" t="e">
        <f t="shared" si="25"/>
        <v>#N/A</v>
      </c>
      <c r="AK87" s="129" t="e">
        <f t="shared" si="25"/>
        <v>#N/A</v>
      </c>
      <c r="AL87" s="129" t="e">
        <f t="shared" si="25"/>
        <v>#N/A</v>
      </c>
      <c r="AM87" s="129" t="e">
        <f t="shared" si="25"/>
        <v>#N/A</v>
      </c>
    </row>
    <row r="88" spans="2:39" x14ac:dyDescent="0.25">
      <c r="C88" s="56" t="s">
        <v>8</v>
      </c>
      <c r="D88" s="78" t="s">
        <v>210</v>
      </c>
      <c r="E88" s="136" t="e">
        <f t="shared" ref="E88:AM91" si="26">E45/E$44</f>
        <v>#N/A</v>
      </c>
      <c r="F88" s="136" t="e">
        <f t="shared" si="26"/>
        <v>#N/A</v>
      </c>
      <c r="G88" s="136" t="e">
        <f t="shared" si="26"/>
        <v>#N/A</v>
      </c>
      <c r="H88" s="136" t="e">
        <f t="shared" si="26"/>
        <v>#N/A</v>
      </c>
      <c r="I88" s="136" t="e">
        <f t="shared" si="26"/>
        <v>#N/A</v>
      </c>
      <c r="J88" s="135" t="e">
        <f t="shared" si="26"/>
        <v>#N/A</v>
      </c>
      <c r="K88" s="92" t="e">
        <f t="shared" si="26"/>
        <v>#N/A</v>
      </c>
      <c r="L88" s="92" t="e">
        <f t="shared" si="26"/>
        <v>#N/A</v>
      </c>
      <c r="M88" s="92" t="e">
        <f t="shared" si="26"/>
        <v>#N/A</v>
      </c>
      <c r="N88" s="136" t="e">
        <f t="shared" si="26"/>
        <v>#N/A</v>
      </c>
      <c r="O88" s="135" t="e">
        <f t="shared" si="26"/>
        <v>#N/A</v>
      </c>
      <c r="P88" s="92" t="e">
        <f t="shared" si="26"/>
        <v>#N/A</v>
      </c>
      <c r="Q88" s="92" t="e">
        <f t="shared" si="26"/>
        <v>#N/A</v>
      </c>
      <c r="R88" s="92" t="e">
        <f t="shared" si="26"/>
        <v>#N/A</v>
      </c>
      <c r="S88" s="136" t="e">
        <f t="shared" si="26"/>
        <v>#N/A</v>
      </c>
      <c r="T88" s="136" t="e">
        <f t="shared" si="26"/>
        <v>#N/A</v>
      </c>
      <c r="U88" s="136" t="e">
        <f t="shared" si="26"/>
        <v>#N/A</v>
      </c>
      <c r="V88" s="136" t="e">
        <f t="shared" si="26"/>
        <v>#N/A</v>
      </c>
      <c r="W88" s="136" t="e">
        <f t="shared" si="26"/>
        <v>#N/A</v>
      </c>
      <c r="X88" s="141" t="e">
        <f t="shared" si="26"/>
        <v>#N/A</v>
      </c>
      <c r="Y88" s="141" t="e">
        <f t="shared" si="26"/>
        <v>#N/A</v>
      </c>
      <c r="Z88" s="141" t="e">
        <f t="shared" si="26"/>
        <v>#N/A</v>
      </c>
      <c r="AA88" s="141" t="e">
        <f t="shared" si="26"/>
        <v>#N/A</v>
      </c>
      <c r="AB88" s="141" t="e">
        <f t="shared" si="26"/>
        <v>#N/A</v>
      </c>
      <c r="AC88" s="141" t="e">
        <f t="shared" si="26"/>
        <v>#N/A</v>
      </c>
      <c r="AD88" s="141" t="e">
        <f t="shared" si="26"/>
        <v>#N/A</v>
      </c>
      <c r="AE88" s="141" t="e">
        <f t="shared" si="26"/>
        <v>#N/A</v>
      </c>
      <c r="AF88" s="141" t="e">
        <f t="shared" si="26"/>
        <v>#N/A</v>
      </c>
      <c r="AG88" s="141" t="e">
        <f t="shared" si="26"/>
        <v>#N/A</v>
      </c>
      <c r="AH88" s="141" t="e">
        <f t="shared" si="26"/>
        <v>#N/A</v>
      </c>
      <c r="AI88" s="141" t="e">
        <f t="shared" si="26"/>
        <v>#N/A</v>
      </c>
      <c r="AJ88" s="141" t="e">
        <f t="shared" si="26"/>
        <v>#N/A</v>
      </c>
      <c r="AK88" s="141" t="e">
        <f t="shared" si="26"/>
        <v>#N/A</v>
      </c>
      <c r="AL88" s="141" t="e">
        <f t="shared" si="26"/>
        <v>#N/A</v>
      </c>
      <c r="AM88" s="141" t="e">
        <f t="shared" si="26"/>
        <v>#N/A</v>
      </c>
    </row>
    <row r="89" spans="2:39" x14ac:dyDescent="0.25">
      <c r="C89" s="56" t="s">
        <v>6</v>
      </c>
      <c r="D89" s="3" t="s">
        <v>211</v>
      </c>
      <c r="E89" s="136" t="e">
        <f t="shared" si="26"/>
        <v>#N/A</v>
      </c>
      <c r="F89" s="136" t="e">
        <f t="shared" si="26"/>
        <v>#N/A</v>
      </c>
      <c r="G89" s="136" t="e">
        <f t="shared" si="26"/>
        <v>#N/A</v>
      </c>
      <c r="H89" s="136" t="e">
        <f t="shared" si="26"/>
        <v>#N/A</v>
      </c>
      <c r="I89" s="136" t="e">
        <f t="shared" si="26"/>
        <v>#N/A</v>
      </c>
      <c r="J89" s="135" t="e">
        <f t="shared" si="26"/>
        <v>#N/A</v>
      </c>
      <c r="K89" s="92" t="e">
        <f t="shared" si="26"/>
        <v>#N/A</v>
      </c>
      <c r="L89" s="92" t="e">
        <f t="shared" si="26"/>
        <v>#N/A</v>
      </c>
      <c r="M89" s="92" t="e">
        <f t="shared" si="26"/>
        <v>#N/A</v>
      </c>
      <c r="N89" s="136" t="e">
        <f t="shared" si="26"/>
        <v>#N/A</v>
      </c>
      <c r="O89" s="135" t="e">
        <f t="shared" si="26"/>
        <v>#N/A</v>
      </c>
      <c r="P89" s="92" t="e">
        <f t="shared" si="26"/>
        <v>#N/A</v>
      </c>
      <c r="Q89" s="92" t="e">
        <f t="shared" si="26"/>
        <v>#N/A</v>
      </c>
      <c r="R89" s="92" t="e">
        <f t="shared" si="26"/>
        <v>#N/A</v>
      </c>
      <c r="S89" s="136" t="e">
        <f t="shared" si="26"/>
        <v>#N/A</v>
      </c>
      <c r="T89" s="136" t="e">
        <f t="shared" si="26"/>
        <v>#N/A</v>
      </c>
      <c r="U89" s="136" t="e">
        <f t="shared" si="26"/>
        <v>#N/A</v>
      </c>
      <c r="V89" s="136" t="e">
        <f t="shared" si="26"/>
        <v>#N/A</v>
      </c>
      <c r="W89" s="136" t="e">
        <f t="shared" si="26"/>
        <v>#N/A</v>
      </c>
      <c r="X89" s="141" t="e">
        <f t="shared" si="26"/>
        <v>#N/A</v>
      </c>
      <c r="Y89" s="141" t="e">
        <f t="shared" si="26"/>
        <v>#N/A</v>
      </c>
      <c r="Z89" s="141" t="e">
        <f t="shared" si="26"/>
        <v>#N/A</v>
      </c>
      <c r="AA89" s="141" t="e">
        <f t="shared" si="26"/>
        <v>#N/A</v>
      </c>
      <c r="AB89" s="141" t="e">
        <f t="shared" si="26"/>
        <v>#N/A</v>
      </c>
      <c r="AC89" s="141" t="e">
        <f t="shared" si="26"/>
        <v>#N/A</v>
      </c>
      <c r="AD89" s="141" t="e">
        <f t="shared" si="26"/>
        <v>#N/A</v>
      </c>
      <c r="AE89" s="141" t="e">
        <f t="shared" si="26"/>
        <v>#N/A</v>
      </c>
      <c r="AF89" s="141" t="e">
        <f t="shared" si="26"/>
        <v>#N/A</v>
      </c>
      <c r="AG89" s="141" t="e">
        <f t="shared" si="26"/>
        <v>#N/A</v>
      </c>
      <c r="AH89" s="141" t="e">
        <f t="shared" si="26"/>
        <v>#N/A</v>
      </c>
      <c r="AI89" s="141" t="e">
        <f t="shared" si="26"/>
        <v>#N/A</v>
      </c>
      <c r="AJ89" s="141" t="e">
        <f t="shared" si="26"/>
        <v>#N/A</v>
      </c>
      <c r="AK89" s="141" t="e">
        <f t="shared" si="26"/>
        <v>#N/A</v>
      </c>
      <c r="AL89" s="141" t="e">
        <f t="shared" si="26"/>
        <v>#N/A</v>
      </c>
      <c r="AM89" s="141" t="e">
        <f t="shared" si="26"/>
        <v>#N/A</v>
      </c>
    </row>
    <row r="90" spans="2:39" x14ac:dyDescent="0.25">
      <c r="C90" s="56" t="s">
        <v>34</v>
      </c>
      <c r="D90" s="3" t="s">
        <v>187</v>
      </c>
      <c r="E90" s="136" t="e">
        <f t="shared" si="26"/>
        <v>#N/A</v>
      </c>
      <c r="F90" s="136" t="e">
        <f t="shared" si="26"/>
        <v>#N/A</v>
      </c>
      <c r="G90" s="136" t="e">
        <f t="shared" si="26"/>
        <v>#N/A</v>
      </c>
      <c r="H90" s="136" t="e">
        <f t="shared" si="26"/>
        <v>#N/A</v>
      </c>
      <c r="I90" s="136" t="e">
        <f t="shared" si="26"/>
        <v>#N/A</v>
      </c>
      <c r="J90" s="135" t="e">
        <f t="shared" si="26"/>
        <v>#N/A</v>
      </c>
      <c r="K90" s="92" t="e">
        <f t="shared" si="26"/>
        <v>#N/A</v>
      </c>
      <c r="L90" s="92" t="e">
        <f t="shared" si="26"/>
        <v>#N/A</v>
      </c>
      <c r="M90" s="92" t="e">
        <f t="shared" si="26"/>
        <v>#N/A</v>
      </c>
      <c r="N90" s="136" t="e">
        <f t="shared" si="26"/>
        <v>#N/A</v>
      </c>
      <c r="O90" s="135" t="e">
        <f t="shared" si="26"/>
        <v>#N/A</v>
      </c>
      <c r="P90" s="92" t="e">
        <f t="shared" si="26"/>
        <v>#N/A</v>
      </c>
      <c r="Q90" s="92" t="e">
        <f t="shared" si="26"/>
        <v>#N/A</v>
      </c>
      <c r="R90" s="92" t="e">
        <f t="shared" si="26"/>
        <v>#N/A</v>
      </c>
      <c r="S90" s="136" t="e">
        <f t="shared" si="26"/>
        <v>#N/A</v>
      </c>
      <c r="T90" s="136" t="e">
        <f t="shared" si="26"/>
        <v>#N/A</v>
      </c>
      <c r="U90" s="136" t="e">
        <f t="shared" si="26"/>
        <v>#N/A</v>
      </c>
      <c r="V90" s="136" t="e">
        <f t="shared" si="26"/>
        <v>#N/A</v>
      </c>
      <c r="W90" s="136" t="e">
        <f t="shared" si="26"/>
        <v>#N/A</v>
      </c>
      <c r="X90" s="141" t="e">
        <f t="shared" si="26"/>
        <v>#N/A</v>
      </c>
      <c r="Y90" s="141" t="e">
        <f t="shared" si="26"/>
        <v>#N/A</v>
      </c>
      <c r="Z90" s="141" t="e">
        <f t="shared" si="26"/>
        <v>#N/A</v>
      </c>
      <c r="AA90" s="141" t="e">
        <f t="shared" si="26"/>
        <v>#N/A</v>
      </c>
      <c r="AB90" s="141" t="e">
        <f t="shared" si="26"/>
        <v>#N/A</v>
      </c>
      <c r="AC90" s="141" t="e">
        <f t="shared" si="26"/>
        <v>#N/A</v>
      </c>
      <c r="AD90" s="141" t="e">
        <f t="shared" si="26"/>
        <v>#N/A</v>
      </c>
      <c r="AE90" s="141" t="e">
        <f t="shared" si="26"/>
        <v>#N/A</v>
      </c>
      <c r="AF90" s="141" t="e">
        <f t="shared" si="26"/>
        <v>#N/A</v>
      </c>
      <c r="AG90" s="141" t="e">
        <f t="shared" si="26"/>
        <v>#N/A</v>
      </c>
      <c r="AH90" s="141" t="e">
        <f t="shared" si="26"/>
        <v>#N/A</v>
      </c>
      <c r="AI90" s="141" t="e">
        <f t="shared" si="26"/>
        <v>#N/A</v>
      </c>
      <c r="AJ90" s="141" t="e">
        <f t="shared" si="26"/>
        <v>#N/A</v>
      </c>
      <c r="AK90" s="141" t="e">
        <f t="shared" si="26"/>
        <v>#N/A</v>
      </c>
      <c r="AL90" s="141" t="e">
        <f t="shared" si="26"/>
        <v>#N/A</v>
      </c>
      <c r="AM90" s="141" t="e">
        <f t="shared" si="26"/>
        <v>#N/A</v>
      </c>
    </row>
    <row r="91" spans="2:39" x14ac:dyDescent="0.25">
      <c r="C91" s="56" t="s">
        <v>35</v>
      </c>
      <c r="D91" s="3" t="s">
        <v>212</v>
      </c>
      <c r="E91" s="136" t="e">
        <f t="shared" si="26"/>
        <v>#N/A</v>
      </c>
      <c r="F91" s="136" t="e">
        <f t="shared" si="26"/>
        <v>#N/A</v>
      </c>
      <c r="G91" s="136" t="e">
        <f t="shared" si="26"/>
        <v>#N/A</v>
      </c>
      <c r="H91" s="136" t="e">
        <f t="shared" si="26"/>
        <v>#N/A</v>
      </c>
      <c r="I91" s="136" t="e">
        <f t="shared" si="26"/>
        <v>#N/A</v>
      </c>
      <c r="J91" s="135" t="e">
        <f t="shared" si="26"/>
        <v>#N/A</v>
      </c>
      <c r="K91" s="92" t="e">
        <f t="shared" si="26"/>
        <v>#N/A</v>
      </c>
      <c r="L91" s="92" t="e">
        <f t="shared" si="26"/>
        <v>#N/A</v>
      </c>
      <c r="M91" s="92" t="e">
        <f t="shared" si="26"/>
        <v>#N/A</v>
      </c>
      <c r="N91" s="136" t="e">
        <f t="shared" si="26"/>
        <v>#N/A</v>
      </c>
      <c r="O91" s="135" t="e">
        <f t="shared" si="26"/>
        <v>#N/A</v>
      </c>
      <c r="P91" s="92" t="e">
        <f t="shared" si="26"/>
        <v>#N/A</v>
      </c>
      <c r="Q91" s="92" t="e">
        <f t="shared" si="26"/>
        <v>#N/A</v>
      </c>
      <c r="R91" s="92" t="e">
        <f t="shared" si="26"/>
        <v>#N/A</v>
      </c>
      <c r="S91" s="136" t="e">
        <f t="shared" si="26"/>
        <v>#N/A</v>
      </c>
      <c r="T91" s="136" t="e">
        <f t="shared" si="26"/>
        <v>#N/A</v>
      </c>
      <c r="U91" s="136" t="e">
        <f t="shared" si="26"/>
        <v>#N/A</v>
      </c>
      <c r="V91" s="136" t="e">
        <f t="shared" si="26"/>
        <v>#N/A</v>
      </c>
      <c r="W91" s="136" t="e">
        <f t="shared" si="26"/>
        <v>#N/A</v>
      </c>
      <c r="X91" s="141" t="e">
        <f t="shared" si="26"/>
        <v>#N/A</v>
      </c>
      <c r="Y91" s="141" t="e">
        <f t="shared" si="26"/>
        <v>#N/A</v>
      </c>
      <c r="Z91" s="141" t="e">
        <f t="shared" si="26"/>
        <v>#N/A</v>
      </c>
      <c r="AA91" s="141" t="e">
        <f t="shared" si="26"/>
        <v>#N/A</v>
      </c>
      <c r="AB91" s="141" t="e">
        <f t="shared" si="26"/>
        <v>#N/A</v>
      </c>
      <c r="AC91" s="141" t="e">
        <f t="shared" si="26"/>
        <v>#N/A</v>
      </c>
      <c r="AD91" s="141" t="e">
        <f t="shared" si="26"/>
        <v>#N/A</v>
      </c>
      <c r="AE91" s="141" t="e">
        <f t="shared" si="26"/>
        <v>#N/A</v>
      </c>
      <c r="AF91" s="141" t="e">
        <f t="shared" si="26"/>
        <v>#N/A</v>
      </c>
      <c r="AG91" s="141" t="e">
        <f t="shared" si="26"/>
        <v>#N/A</v>
      </c>
      <c r="AH91" s="141" t="e">
        <f t="shared" si="26"/>
        <v>#N/A</v>
      </c>
      <c r="AI91" s="141" t="e">
        <f t="shared" si="26"/>
        <v>#N/A</v>
      </c>
      <c r="AJ91" s="141" t="e">
        <f t="shared" si="26"/>
        <v>#N/A</v>
      </c>
      <c r="AK91" s="141" t="e">
        <f t="shared" si="26"/>
        <v>#N/A</v>
      </c>
      <c r="AL91" s="141" t="e">
        <f t="shared" si="26"/>
        <v>#N/A</v>
      </c>
      <c r="AM91" s="141" t="e">
        <f t="shared" si="26"/>
        <v>#N/A</v>
      </c>
    </row>
    <row r="92" spans="2:39" x14ac:dyDescent="0.25">
      <c r="C92" s="82" t="s">
        <v>162</v>
      </c>
      <c r="D92" s="82" t="s">
        <v>45</v>
      </c>
      <c r="E92" s="83" t="e">
        <f>E44</f>
        <v>#N/A</v>
      </c>
      <c r="F92" s="83" t="e">
        <f t="shared" ref="F92:AM92" si="27">F44</f>
        <v>#N/A</v>
      </c>
      <c r="G92" s="83" t="e">
        <f t="shared" si="27"/>
        <v>#N/A</v>
      </c>
      <c r="H92" s="83" t="e">
        <f t="shared" si="27"/>
        <v>#N/A</v>
      </c>
      <c r="I92" s="83" t="e">
        <f t="shared" si="27"/>
        <v>#N/A</v>
      </c>
      <c r="J92" s="83" t="e">
        <f t="shared" si="27"/>
        <v>#N/A</v>
      </c>
      <c r="K92" s="83" t="e">
        <f t="shared" si="27"/>
        <v>#N/A</v>
      </c>
      <c r="L92" s="83" t="e">
        <f t="shared" si="27"/>
        <v>#N/A</v>
      </c>
      <c r="M92" s="83" t="e">
        <f t="shared" si="27"/>
        <v>#N/A</v>
      </c>
      <c r="N92" s="83" t="e">
        <f t="shared" si="27"/>
        <v>#N/A</v>
      </c>
      <c r="O92" s="83" t="e">
        <f t="shared" si="27"/>
        <v>#N/A</v>
      </c>
      <c r="P92" s="83" t="e">
        <f t="shared" si="27"/>
        <v>#N/A</v>
      </c>
      <c r="Q92" s="83" t="e">
        <f t="shared" si="27"/>
        <v>#N/A</v>
      </c>
      <c r="R92" s="83" t="e">
        <f t="shared" si="27"/>
        <v>#N/A</v>
      </c>
      <c r="S92" s="83" t="e">
        <f t="shared" si="27"/>
        <v>#N/A</v>
      </c>
      <c r="T92" s="83" t="e">
        <f t="shared" si="27"/>
        <v>#N/A</v>
      </c>
      <c r="U92" s="83" t="e">
        <f t="shared" si="27"/>
        <v>#N/A</v>
      </c>
      <c r="V92" s="83" t="e">
        <f t="shared" si="27"/>
        <v>#N/A</v>
      </c>
      <c r="W92" s="83" t="e">
        <f t="shared" si="27"/>
        <v>#N/A</v>
      </c>
      <c r="X92" s="83" t="e">
        <f t="shared" si="27"/>
        <v>#N/A</v>
      </c>
      <c r="Y92" s="83" t="e">
        <f t="shared" si="27"/>
        <v>#N/A</v>
      </c>
      <c r="Z92" s="83" t="e">
        <f t="shared" si="27"/>
        <v>#N/A</v>
      </c>
      <c r="AA92" s="83" t="e">
        <f t="shared" si="27"/>
        <v>#N/A</v>
      </c>
      <c r="AB92" s="83" t="e">
        <f t="shared" si="27"/>
        <v>#N/A</v>
      </c>
      <c r="AC92" s="83" t="e">
        <f t="shared" si="27"/>
        <v>#N/A</v>
      </c>
      <c r="AD92" s="83" t="e">
        <f t="shared" si="27"/>
        <v>#N/A</v>
      </c>
      <c r="AE92" s="83" t="e">
        <f t="shared" si="27"/>
        <v>#N/A</v>
      </c>
      <c r="AF92" s="83" t="e">
        <f t="shared" si="27"/>
        <v>#N/A</v>
      </c>
      <c r="AG92" s="83" t="e">
        <f t="shared" si="27"/>
        <v>#N/A</v>
      </c>
      <c r="AH92" s="83" t="e">
        <f t="shared" si="27"/>
        <v>#N/A</v>
      </c>
      <c r="AI92" s="83" t="e">
        <f t="shared" si="27"/>
        <v>#N/A</v>
      </c>
      <c r="AJ92" s="83" t="e">
        <f t="shared" si="27"/>
        <v>#N/A</v>
      </c>
      <c r="AK92" s="83" t="e">
        <f t="shared" si="27"/>
        <v>#N/A</v>
      </c>
      <c r="AL92" s="83" t="e">
        <f t="shared" si="27"/>
        <v>#N/A</v>
      </c>
      <c r="AM92" s="83" t="e">
        <f t="shared" si="27"/>
        <v>#N/A</v>
      </c>
    </row>
    <row r="93" spans="2:39" x14ac:dyDescent="0.25">
      <c r="C93" s="84" t="s">
        <v>118</v>
      </c>
      <c r="D93" s="3" t="s">
        <v>187</v>
      </c>
      <c r="E93" s="153" t="e">
        <f t="shared" ref="E93:AM100" si="28">E50/E$49</f>
        <v>#N/A</v>
      </c>
      <c r="F93" s="153" t="e">
        <f t="shared" si="28"/>
        <v>#N/A</v>
      </c>
      <c r="G93" s="153" t="e">
        <f t="shared" si="28"/>
        <v>#N/A</v>
      </c>
      <c r="H93" s="153" t="e">
        <f t="shared" si="28"/>
        <v>#N/A</v>
      </c>
      <c r="I93" s="153" t="e">
        <f t="shared" si="28"/>
        <v>#N/A</v>
      </c>
      <c r="J93" s="152" t="e">
        <f t="shared" si="28"/>
        <v>#N/A</v>
      </c>
      <c r="K93" s="95" t="e">
        <f t="shared" si="28"/>
        <v>#N/A</v>
      </c>
      <c r="L93" s="95" t="e">
        <f t="shared" si="28"/>
        <v>#N/A</v>
      </c>
      <c r="M93" s="95" t="e">
        <f t="shared" si="28"/>
        <v>#N/A</v>
      </c>
      <c r="N93" s="153" t="e">
        <f t="shared" si="28"/>
        <v>#N/A</v>
      </c>
      <c r="O93" s="152" t="e">
        <f t="shared" si="28"/>
        <v>#N/A</v>
      </c>
      <c r="P93" s="95" t="e">
        <f t="shared" si="28"/>
        <v>#N/A</v>
      </c>
      <c r="Q93" s="95" t="e">
        <f t="shared" si="28"/>
        <v>#N/A</v>
      </c>
      <c r="R93" s="95" t="e">
        <f t="shared" si="28"/>
        <v>#N/A</v>
      </c>
      <c r="S93" s="153" t="e">
        <f t="shared" si="28"/>
        <v>#N/A</v>
      </c>
      <c r="T93" s="153" t="e">
        <f t="shared" si="28"/>
        <v>#N/A</v>
      </c>
      <c r="U93" s="153" t="e">
        <f t="shared" si="28"/>
        <v>#N/A</v>
      </c>
      <c r="V93" s="153" t="e">
        <f t="shared" si="28"/>
        <v>#N/A</v>
      </c>
      <c r="W93" s="153" t="e">
        <f t="shared" si="28"/>
        <v>#N/A</v>
      </c>
      <c r="X93" s="145" t="e">
        <f t="shared" si="28"/>
        <v>#N/A</v>
      </c>
      <c r="Y93" s="145" t="e">
        <f t="shared" si="28"/>
        <v>#N/A</v>
      </c>
      <c r="Z93" s="145" t="e">
        <f t="shared" si="28"/>
        <v>#N/A</v>
      </c>
      <c r="AA93" s="145" t="e">
        <f t="shared" si="28"/>
        <v>#N/A</v>
      </c>
      <c r="AB93" s="145" t="e">
        <f t="shared" si="28"/>
        <v>#N/A</v>
      </c>
      <c r="AC93" s="145" t="e">
        <f t="shared" si="28"/>
        <v>#N/A</v>
      </c>
      <c r="AD93" s="145" t="e">
        <f t="shared" si="28"/>
        <v>#N/A</v>
      </c>
      <c r="AE93" s="145" t="e">
        <f t="shared" si="28"/>
        <v>#N/A</v>
      </c>
      <c r="AF93" s="145" t="e">
        <f t="shared" si="28"/>
        <v>#N/A</v>
      </c>
      <c r="AG93" s="145" t="e">
        <f t="shared" si="28"/>
        <v>#N/A</v>
      </c>
      <c r="AH93" s="145" t="e">
        <f t="shared" si="28"/>
        <v>#N/A</v>
      </c>
      <c r="AI93" s="145" t="e">
        <f t="shared" si="28"/>
        <v>#N/A</v>
      </c>
      <c r="AJ93" s="145" t="e">
        <f t="shared" si="28"/>
        <v>#N/A</v>
      </c>
      <c r="AK93" s="145" t="e">
        <f t="shared" si="28"/>
        <v>#N/A</v>
      </c>
      <c r="AL93" s="145" t="e">
        <f t="shared" si="28"/>
        <v>#N/A</v>
      </c>
      <c r="AM93" s="145" t="e">
        <f t="shared" si="28"/>
        <v>#N/A</v>
      </c>
    </row>
    <row r="94" spans="2:39" x14ac:dyDescent="0.25">
      <c r="C94" s="86" t="s">
        <v>27</v>
      </c>
      <c r="D94" s="87" t="s">
        <v>213</v>
      </c>
      <c r="E94" s="136" t="e">
        <f t="shared" si="28"/>
        <v>#N/A</v>
      </c>
      <c r="F94" s="136" t="e">
        <f t="shared" si="28"/>
        <v>#N/A</v>
      </c>
      <c r="G94" s="136" t="e">
        <f t="shared" si="28"/>
        <v>#N/A</v>
      </c>
      <c r="H94" s="136" t="e">
        <f t="shared" si="28"/>
        <v>#N/A</v>
      </c>
      <c r="I94" s="136" t="e">
        <f t="shared" si="28"/>
        <v>#N/A</v>
      </c>
      <c r="J94" s="135" t="e">
        <f t="shared" si="28"/>
        <v>#N/A</v>
      </c>
      <c r="K94" s="92" t="e">
        <f t="shared" si="28"/>
        <v>#N/A</v>
      </c>
      <c r="L94" s="92" t="e">
        <f t="shared" si="28"/>
        <v>#N/A</v>
      </c>
      <c r="M94" s="92" t="e">
        <f t="shared" si="28"/>
        <v>#N/A</v>
      </c>
      <c r="N94" s="136" t="e">
        <f t="shared" si="28"/>
        <v>#N/A</v>
      </c>
      <c r="O94" s="135" t="e">
        <f t="shared" si="28"/>
        <v>#N/A</v>
      </c>
      <c r="P94" s="92" t="e">
        <f t="shared" si="28"/>
        <v>#N/A</v>
      </c>
      <c r="Q94" s="92" t="e">
        <f t="shared" si="28"/>
        <v>#N/A</v>
      </c>
      <c r="R94" s="92" t="e">
        <f t="shared" si="28"/>
        <v>#N/A</v>
      </c>
      <c r="S94" s="136" t="e">
        <f t="shared" si="28"/>
        <v>#N/A</v>
      </c>
      <c r="T94" s="136" t="e">
        <f t="shared" si="28"/>
        <v>#N/A</v>
      </c>
      <c r="U94" s="136" t="e">
        <f t="shared" si="28"/>
        <v>#N/A</v>
      </c>
      <c r="V94" s="136" t="e">
        <f t="shared" si="28"/>
        <v>#N/A</v>
      </c>
      <c r="W94" s="136" t="e">
        <f t="shared" si="28"/>
        <v>#N/A</v>
      </c>
      <c r="X94" s="141" t="e">
        <f t="shared" si="28"/>
        <v>#N/A</v>
      </c>
      <c r="Y94" s="141" t="e">
        <f t="shared" si="28"/>
        <v>#N/A</v>
      </c>
      <c r="Z94" s="141" t="e">
        <f t="shared" si="28"/>
        <v>#N/A</v>
      </c>
      <c r="AA94" s="141" t="e">
        <f t="shared" si="28"/>
        <v>#N/A</v>
      </c>
      <c r="AB94" s="141" t="e">
        <f t="shared" si="28"/>
        <v>#N/A</v>
      </c>
      <c r="AC94" s="141" t="e">
        <f t="shared" si="28"/>
        <v>#N/A</v>
      </c>
      <c r="AD94" s="141" t="e">
        <f t="shared" si="28"/>
        <v>#N/A</v>
      </c>
      <c r="AE94" s="141" t="e">
        <f t="shared" si="28"/>
        <v>#N/A</v>
      </c>
      <c r="AF94" s="141" t="e">
        <f t="shared" si="28"/>
        <v>#N/A</v>
      </c>
      <c r="AG94" s="141" t="e">
        <f t="shared" si="28"/>
        <v>#N/A</v>
      </c>
      <c r="AH94" s="141" t="e">
        <f t="shared" si="28"/>
        <v>#N/A</v>
      </c>
      <c r="AI94" s="141" t="e">
        <f t="shared" si="28"/>
        <v>#N/A</v>
      </c>
      <c r="AJ94" s="141" t="e">
        <f t="shared" si="28"/>
        <v>#N/A</v>
      </c>
      <c r="AK94" s="141" t="e">
        <f t="shared" si="28"/>
        <v>#N/A</v>
      </c>
      <c r="AL94" s="141" t="e">
        <f t="shared" si="28"/>
        <v>#N/A</v>
      </c>
      <c r="AM94" s="141" t="e">
        <f t="shared" si="28"/>
        <v>#N/A</v>
      </c>
    </row>
    <row r="95" spans="2:39" x14ac:dyDescent="0.25">
      <c r="C95" s="56" t="s">
        <v>28</v>
      </c>
      <c r="D95" s="78" t="s">
        <v>214</v>
      </c>
      <c r="E95" s="136" t="e">
        <f t="shared" si="28"/>
        <v>#N/A</v>
      </c>
      <c r="F95" s="136" t="e">
        <f t="shared" si="28"/>
        <v>#N/A</v>
      </c>
      <c r="G95" s="136" t="e">
        <f t="shared" si="28"/>
        <v>#N/A</v>
      </c>
      <c r="H95" s="136" t="e">
        <f t="shared" si="28"/>
        <v>#N/A</v>
      </c>
      <c r="I95" s="136" t="e">
        <f t="shared" si="28"/>
        <v>#N/A</v>
      </c>
      <c r="J95" s="135" t="e">
        <f t="shared" si="28"/>
        <v>#N/A</v>
      </c>
      <c r="K95" s="92" t="e">
        <f t="shared" si="28"/>
        <v>#N/A</v>
      </c>
      <c r="L95" s="92" t="e">
        <f t="shared" si="28"/>
        <v>#N/A</v>
      </c>
      <c r="M95" s="92" t="e">
        <f t="shared" si="28"/>
        <v>#N/A</v>
      </c>
      <c r="N95" s="136" t="e">
        <f t="shared" si="28"/>
        <v>#N/A</v>
      </c>
      <c r="O95" s="135" t="e">
        <f t="shared" si="28"/>
        <v>#N/A</v>
      </c>
      <c r="P95" s="92" t="e">
        <f t="shared" si="28"/>
        <v>#N/A</v>
      </c>
      <c r="Q95" s="92" t="e">
        <f t="shared" si="28"/>
        <v>#N/A</v>
      </c>
      <c r="R95" s="92" t="e">
        <f t="shared" si="28"/>
        <v>#N/A</v>
      </c>
      <c r="S95" s="136" t="e">
        <f t="shared" si="28"/>
        <v>#N/A</v>
      </c>
      <c r="T95" s="136" t="e">
        <f t="shared" si="28"/>
        <v>#N/A</v>
      </c>
      <c r="U95" s="136" t="e">
        <f t="shared" si="28"/>
        <v>#N/A</v>
      </c>
      <c r="V95" s="136" t="e">
        <f t="shared" si="28"/>
        <v>#N/A</v>
      </c>
      <c r="W95" s="136" t="e">
        <f t="shared" si="28"/>
        <v>#N/A</v>
      </c>
      <c r="X95" s="141" t="e">
        <f t="shared" si="28"/>
        <v>#N/A</v>
      </c>
      <c r="Y95" s="141" t="e">
        <f t="shared" si="28"/>
        <v>#N/A</v>
      </c>
      <c r="Z95" s="141" t="e">
        <f t="shared" si="28"/>
        <v>#N/A</v>
      </c>
      <c r="AA95" s="141" t="e">
        <f t="shared" si="28"/>
        <v>#N/A</v>
      </c>
      <c r="AB95" s="141" t="e">
        <f t="shared" si="28"/>
        <v>#N/A</v>
      </c>
      <c r="AC95" s="141" t="e">
        <f t="shared" si="28"/>
        <v>#N/A</v>
      </c>
      <c r="AD95" s="141" t="e">
        <f t="shared" si="28"/>
        <v>#N/A</v>
      </c>
      <c r="AE95" s="141" t="e">
        <f t="shared" si="28"/>
        <v>#N/A</v>
      </c>
      <c r="AF95" s="141" t="e">
        <f t="shared" si="28"/>
        <v>#N/A</v>
      </c>
      <c r="AG95" s="141" t="e">
        <f t="shared" si="28"/>
        <v>#N/A</v>
      </c>
      <c r="AH95" s="141" t="e">
        <f t="shared" si="28"/>
        <v>#N/A</v>
      </c>
      <c r="AI95" s="141" t="e">
        <f t="shared" si="28"/>
        <v>#N/A</v>
      </c>
      <c r="AJ95" s="141" t="e">
        <f t="shared" si="28"/>
        <v>#N/A</v>
      </c>
      <c r="AK95" s="141" t="e">
        <f t="shared" si="28"/>
        <v>#N/A</v>
      </c>
      <c r="AL95" s="141" t="e">
        <f t="shared" si="28"/>
        <v>#N/A</v>
      </c>
      <c r="AM95" s="141" t="e">
        <f t="shared" si="28"/>
        <v>#N/A</v>
      </c>
    </row>
    <row r="96" spans="2:39" x14ac:dyDescent="0.25">
      <c r="C96" s="56" t="s">
        <v>29</v>
      </c>
      <c r="D96" s="78" t="s">
        <v>215</v>
      </c>
      <c r="E96" s="136" t="e">
        <f t="shared" si="28"/>
        <v>#N/A</v>
      </c>
      <c r="F96" s="136" t="e">
        <f t="shared" si="28"/>
        <v>#N/A</v>
      </c>
      <c r="G96" s="136" t="e">
        <f t="shared" si="28"/>
        <v>#N/A</v>
      </c>
      <c r="H96" s="136" t="e">
        <f t="shared" si="28"/>
        <v>#N/A</v>
      </c>
      <c r="I96" s="136" t="e">
        <f t="shared" si="28"/>
        <v>#N/A</v>
      </c>
      <c r="J96" s="135" t="e">
        <f t="shared" si="28"/>
        <v>#N/A</v>
      </c>
      <c r="K96" s="92" t="e">
        <f t="shared" si="28"/>
        <v>#N/A</v>
      </c>
      <c r="L96" s="92" t="e">
        <f t="shared" si="28"/>
        <v>#N/A</v>
      </c>
      <c r="M96" s="92" t="e">
        <f t="shared" si="28"/>
        <v>#N/A</v>
      </c>
      <c r="N96" s="136" t="e">
        <f t="shared" si="28"/>
        <v>#N/A</v>
      </c>
      <c r="O96" s="135" t="e">
        <f t="shared" si="28"/>
        <v>#N/A</v>
      </c>
      <c r="P96" s="92" t="e">
        <f t="shared" si="28"/>
        <v>#N/A</v>
      </c>
      <c r="Q96" s="92" t="e">
        <f t="shared" si="28"/>
        <v>#N/A</v>
      </c>
      <c r="R96" s="92" t="e">
        <f t="shared" si="28"/>
        <v>#N/A</v>
      </c>
      <c r="S96" s="136" t="e">
        <f t="shared" si="28"/>
        <v>#N/A</v>
      </c>
      <c r="T96" s="136" t="e">
        <f t="shared" si="28"/>
        <v>#N/A</v>
      </c>
      <c r="U96" s="136" t="e">
        <f t="shared" si="28"/>
        <v>#N/A</v>
      </c>
      <c r="V96" s="136" t="e">
        <f t="shared" si="28"/>
        <v>#N/A</v>
      </c>
      <c r="W96" s="136" t="e">
        <f t="shared" si="28"/>
        <v>#N/A</v>
      </c>
      <c r="X96" s="141" t="e">
        <f t="shared" si="28"/>
        <v>#N/A</v>
      </c>
      <c r="Y96" s="141" t="e">
        <f t="shared" si="28"/>
        <v>#N/A</v>
      </c>
      <c r="Z96" s="141" t="e">
        <f t="shared" si="28"/>
        <v>#N/A</v>
      </c>
      <c r="AA96" s="141" t="e">
        <f t="shared" si="28"/>
        <v>#N/A</v>
      </c>
      <c r="AB96" s="141" t="e">
        <f t="shared" si="28"/>
        <v>#N/A</v>
      </c>
      <c r="AC96" s="141" t="e">
        <f t="shared" si="28"/>
        <v>#N/A</v>
      </c>
      <c r="AD96" s="141" t="e">
        <f t="shared" si="28"/>
        <v>#N/A</v>
      </c>
      <c r="AE96" s="141" t="e">
        <f t="shared" si="28"/>
        <v>#N/A</v>
      </c>
      <c r="AF96" s="141" t="e">
        <f t="shared" si="28"/>
        <v>#N/A</v>
      </c>
      <c r="AG96" s="141" t="e">
        <f t="shared" si="28"/>
        <v>#N/A</v>
      </c>
      <c r="AH96" s="141" t="e">
        <f t="shared" si="28"/>
        <v>#N/A</v>
      </c>
      <c r="AI96" s="141" t="e">
        <f t="shared" si="28"/>
        <v>#N/A</v>
      </c>
      <c r="AJ96" s="141" t="e">
        <f t="shared" si="28"/>
        <v>#N/A</v>
      </c>
      <c r="AK96" s="141" t="e">
        <f t="shared" si="28"/>
        <v>#N/A</v>
      </c>
      <c r="AL96" s="141" t="e">
        <f t="shared" si="28"/>
        <v>#N/A</v>
      </c>
      <c r="AM96" s="141" t="e">
        <f t="shared" si="28"/>
        <v>#N/A</v>
      </c>
    </row>
    <row r="97" spans="3:40" x14ac:dyDescent="0.25">
      <c r="C97" s="56" t="s">
        <v>30</v>
      </c>
      <c r="D97" s="78" t="s">
        <v>216</v>
      </c>
      <c r="E97" s="136" t="e">
        <f t="shared" si="28"/>
        <v>#N/A</v>
      </c>
      <c r="F97" s="136" t="e">
        <f t="shared" si="28"/>
        <v>#N/A</v>
      </c>
      <c r="G97" s="136" t="e">
        <f t="shared" si="28"/>
        <v>#N/A</v>
      </c>
      <c r="H97" s="136" t="e">
        <f t="shared" si="28"/>
        <v>#N/A</v>
      </c>
      <c r="I97" s="136" t="e">
        <f t="shared" si="28"/>
        <v>#N/A</v>
      </c>
      <c r="J97" s="135" t="e">
        <f t="shared" si="28"/>
        <v>#N/A</v>
      </c>
      <c r="K97" s="92" t="e">
        <f t="shared" si="28"/>
        <v>#N/A</v>
      </c>
      <c r="L97" s="92" t="e">
        <f t="shared" si="28"/>
        <v>#N/A</v>
      </c>
      <c r="M97" s="92" t="e">
        <f t="shared" si="28"/>
        <v>#N/A</v>
      </c>
      <c r="N97" s="136" t="e">
        <f t="shared" si="28"/>
        <v>#N/A</v>
      </c>
      <c r="O97" s="135" t="e">
        <f t="shared" si="28"/>
        <v>#N/A</v>
      </c>
      <c r="P97" s="92" t="e">
        <f t="shared" si="28"/>
        <v>#N/A</v>
      </c>
      <c r="Q97" s="92" t="e">
        <f t="shared" si="28"/>
        <v>#N/A</v>
      </c>
      <c r="R97" s="92" t="e">
        <f t="shared" si="28"/>
        <v>#N/A</v>
      </c>
      <c r="S97" s="136" t="e">
        <f t="shared" si="28"/>
        <v>#N/A</v>
      </c>
      <c r="T97" s="136" t="e">
        <f t="shared" si="28"/>
        <v>#N/A</v>
      </c>
      <c r="U97" s="136" t="e">
        <f t="shared" si="28"/>
        <v>#N/A</v>
      </c>
      <c r="V97" s="136" t="e">
        <f t="shared" si="28"/>
        <v>#N/A</v>
      </c>
      <c r="W97" s="136" t="e">
        <f t="shared" si="28"/>
        <v>#N/A</v>
      </c>
      <c r="X97" s="141" t="e">
        <f t="shared" si="28"/>
        <v>#N/A</v>
      </c>
      <c r="Y97" s="141" t="e">
        <f t="shared" si="28"/>
        <v>#N/A</v>
      </c>
      <c r="Z97" s="141" t="e">
        <f t="shared" si="28"/>
        <v>#N/A</v>
      </c>
      <c r="AA97" s="141" t="e">
        <f t="shared" si="28"/>
        <v>#N/A</v>
      </c>
      <c r="AB97" s="141" t="e">
        <f t="shared" si="28"/>
        <v>#N/A</v>
      </c>
      <c r="AC97" s="141" t="e">
        <f t="shared" si="28"/>
        <v>#N/A</v>
      </c>
      <c r="AD97" s="141" t="e">
        <f t="shared" si="28"/>
        <v>#N/A</v>
      </c>
      <c r="AE97" s="141" t="e">
        <f t="shared" si="28"/>
        <v>#N/A</v>
      </c>
      <c r="AF97" s="141" t="e">
        <f t="shared" si="28"/>
        <v>#N/A</v>
      </c>
      <c r="AG97" s="141" t="e">
        <f t="shared" si="28"/>
        <v>#N/A</v>
      </c>
      <c r="AH97" s="141" t="e">
        <f t="shared" si="28"/>
        <v>#N/A</v>
      </c>
      <c r="AI97" s="141" t="e">
        <f t="shared" si="28"/>
        <v>#N/A</v>
      </c>
      <c r="AJ97" s="141" t="e">
        <f t="shared" si="28"/>
        <v>#N/A</v>
      </c>
      <c r="AK97" s="141" t="e">
        <f t="shared" si="28"/>
        <v>#N/A</v>
      </c>
      <c r="AL97" s="141" t="e">
        <f t="shared" si="28"/>
        <v>#N/A</v>
      </c>
      <c r="AM97" s="141" t="e">
        <f t="shared" si="28"/>
        <v>#N/A</v>
      </c>
    </row>
    <row r="98" spans="3:40" x14ac:dyDescent="0.25">
      <c r="C98" s="56" t="s">
        <v>31</v>
      </c>
      <c r="D98" s="78" t="s">
        <v>217</v>
      </c>
      <c r="E98" s="136" t="e">
        <f t="shared" si="28"/>
        <v>#N/A</v>
      </c>
      <c r="F98" s="136" t="e">
        <f t="shared" si="28"/>
        <v>#N/A</v>
      </c>
      <c r="G98" s="136" t="e">
        <f t="shared" si="28"/>
        <v>#N/A</v>
      </c>
      <c r="H98" s="136" t="e">
        <f t="shared" si="28"/>
        <v>#N/A</v>
      </c>
      <c r="I98" s="136" t="e">
        <f t="shared" si="28"/>
        <v>#N/A</v>
      </c>
      <c r="J98" s="135" t="e">
        <f t="shared" si="28"/>
        <v>#N/A</v>
      </c>
      <c r="K98" s="92" t="e">
        <f t="shared" si="28"/>
        <v>#N/A</v>
      </c>
      <c r="L98" s="92" t="e">
        <f t="shared" si="28"/>
        <v>#N/A</v>
      </c>
      <c r="M98" s="92" t="e">
        <f t="shared" si="28"/>
        <v>#N/A</v>
      </c>
      <c r="N98" s="136" t="e">
        <f t="shared" si="28"/>
        <v>#N/A</v>
      </c>
      <c r="O98" s="135" t="e">
        <f t="shared" si="28"/>
        <v>#N/A</v>
      </c>
      <c r="P98" s="92" t="e">
        <f t="shared" si="28"/>
        <v>#N/A</v>
      </c>
      <c r="Q98" s="92" t="e">
        <f t="shared" si="28"/>
        <v>#N/A</v>
      </c>
      <c r="R98" s="92" t="e">
        <f t="shared" si="28"/>
        <v>#N/A</v>
      </c>
      <c r="S98" s="136" t="e">
        <f t="shared" si="28"/>
        <v>#N/A</v>
      </c>
      <c r="T98" s="136" t="e">
        <f t="shared" si="28"/>
        <v>#N/A</v>
      </c>
      <c r="U98" s="136" t="e">
        <f t="shared" si="28"/>
        <v>#N/A</v>
      </c>
      <c r="V98" s="136" t="e">
        <f t="shared" si="28"/>
        <v>#N/A</v>
      </c>
      <c r="W98" s="136" t="e">
        <f t="shared" si="28"/>
        <v>#N/A</v>
      </c>
      <c r="X98" s="141" t="e">
        <f t="shared" si="28"/>
        <v>#N/A</v>
      </c>
      <c r="Y98" s="141" t="e">
        <f t="shared" si="28"/>
        <v>#N/A</v>
      </c>
      <c r="Z98" s="141" t="e">
        <f t="shared" si="28"/>
        <v>#N/A</v>
      </c>
      <c r="AA98" s="141" t="e">
        <f t="shared" si="28"/>
        <v>#N/A</v>
      </c>
      <c r="AB98" s="141" t="e">
        <f t="shared" si="28"/>
        <v>#N/A</v>
      </c>
      <c r="AC98" s="141" t="e">
        <f t="shared" si="28"/>
        <v>#N/A</v>
      </c>
      <c r="AD98" s="141" t="e">
        <f t="shared" si="28"/>
        <v>#N/A</v>
      </c>
      <c r="AE98" s="141" t="e">
        <f t="shared" si="28"/>
        <v>#N/A</v>
      </c>
      <c r="AF98" s="141" t="e">
        <f t="shared" si="28"/>
        <v>#N/A</v>
      </c>
      <c r="AG98" s="141" t="e">
        <f t="shared" si="28"/>
        <v>#N/A</v>
      </c>
      <c r="AH98" s="141" t="e">
        <f t="shared" si="28"/>
        <v>#N/A</v>
      </c>
      <c r="AI98" s="141" t="e">
        <f t="shared" si="28"/>
        <v>#N/A</v>
      </c>
      <c r="AJ98" s="141" t="e">
        <f t="shared" si="28"/>
        <v>#N/A</v>
      </c>
      <c r="AK98" s="141" t="e">
        <f t="shared" si="28"/>
        <v>#N/A</v>
      </c>
      <c r="AL98" s="141" t="e">
        <f t="shared" si="28"/>
        <v>#N/A</v>
      </c>
      <c r="AM98" s="141" t="e">
        <f t="shared" si="28"/>
        <v>#N/A</v>
      </c>
    </row>
    <row r="99" spans="3:40" x14ac:dyDescent="0.25">
      <c r="C99" s="56" t="s">
        <v>32</v>
      </c>
      <c r="D99" s="78" t="s">
        <v>218</v>
      </c>
      <c r="E99" s="136" t="e">
        <f t="shared" si="28"/>
        <v>#N/A</v>
      </c>
      <c r="F99" s="136" t="e">
        <f t="shared" si="28"/>
        <v>#N/A</v>
      </c>
      <c r="G99" s="136" t="e">
        <f t="shared" si="28"/>
        <v>#N/A</v>
      </c>
      <c r="H99" s="136" t="e">
        <f t="shared" si="28"/>
        <v>#N/A</v>
      </c>
      <c r="I99" s="136" t="e">
        <f t="shared" si="28"/>
        <v>#N/A</v>
      </c>
      <c r="J99" s="135" t="e">
        <f t="shared" si="28"/>
        <v>#N/A</v>
      </c>
      <c r="K99" s="92" t="e">
        <f t="shared" si="28"/>
        <v>#N/A</v>
      </c>
      <c r="L99" s="92" t="e">
        <f t="shared" si="28"/>
        <v>#N/A</v>
      </c>
      <c r="M99" s="92" t="e">
        <f t="shared" si="28"/>
        <v>#N/A</v>
      </c>
      <c r="N99" s="136" t="e">
        <f t="shared" si="28"/>
        <v>#N/A</v>
      </c>
      <c r="O99" s="135" t="e">
        <f t="shared" si="28"/>
        <v>#N/A</v>
      </c>
      <c r="P99" s="92" t="e">
        <f t="shared" si="28"/>
        <v>#N/A</v>
      </c>
      <c r="Q99" s="92" t="e">
        <f t="shared" si="28"/>
        <v>#N/A</v>
      </c>
      <c r="R99" s="92" t="e">
        <f t="shared" si="28"/>
        <v>#N/A</v>
      </c>
      <c r="S99" s="136" t="e">
        <f t="shared" si="28"/>
        <v>#N/A</v>
      </c>
      <c r="T99" s="136" t="e">
        <f t="shared" si="28"/>
        <v>#N/A</v>
      </c>
      <c r="U99" s="136" t="e">
        <f t="shared" si="28"/>
        <v>#N/A</v>
      </c>
      <c r="V99" s="136" t="e">
        <f t="shared" si="28"/>
        <v>#N/A</v>
      </c>
      <c r="W99" s="136" t="e">
        <f t="shared" si="28"/>
        <v>#N/A</v>
      </c>
      <c r="X99" s="141" t="e">
        <f t="shared" si="28"/>
        <v>#N/A</v>
      </c>
      <c r="Y99" s="141" t="e">
        <f t="shared" si="28"/>
        <v>#N/A</v>
      </c>
      <c r="Z99" s="141" t="e">
        <f t="shared" si="28"/>
        <v>#N/A</v>
      </c>
      <c r="AA99" s="141" t="e">
        <f t="shared" si="28"/>
        <v>#N/A</v>
      </c>
      <c r="AB99" s="141" t="e">
        <f t="shared" si="28"/>
        <v>#N/A</v>
      </c>
      <c r="AC99" s="141" t="e">
        <f t="shared" si="28"/>
        <v>#N/A</v>
      </c>
      <c r="AD99" s="141" t="e">
        <f t="shared" si="28"/>
        <v>#N/A</v>
      </c>
      <c r="AE99" s="141" t="e">
        <f t="shared" si="28"/>
        <v>#N/A</v>
      </c>
      <c r="AF99" s="141" t="e">
        <f t="shared" si="28"/>
        <v>#N/A</v>
      </c>
      <c r="AG99" s="141" t="e">
        <f t="shared" si="28"/>
        <v>#N/A</v>
      </c>
      <c r="AH99" s="141" t="e">
        <f t="shared" si="28"/>
        <v>#N/A</v>
      </c>
      <c r="AI99" s="141" t="e">
        <f t="shared" si="28"/>
        <v>#N/A</v>
      </c>
      <c r="AJ99" s="141" t="e">
        <f t="shared" si="28"/>
        <v>#N/A</v>
      </c>
      <c r="AK99" s="141" t="e">
        <f t="shared" si="28"/>
        <v>#N/A</v>
      </c>
      <c r="AL99" s="141" t="e">
        <f t="shared" si="28"/>
        <v>#N/A</v>
      </c>
      <c r="AM99" s="141" t="e">
        <f t="shared" si="28"/>
        <v>#N/A</v>
      </c>
    </row>
    <row r="100" spans="3:40" x14ac:dyDescent="0.25">
      <c r="C100" s="56" t="s">
        <v>33</v>
      </c>
      <c r="D100" s="78" t="s">
        <v>219</v>
      </c>
      <c r="E100" s="136" t="e">
        <f t="shared" si="28"/>
        <v>#N/A</v>
      </c>
      <c r="F100" s="136" t="e">
        <f t="shared" si="28"/>
        <v>#N/A</v>
      </c>
      <c r="G100" s="136" t="e">
        <f t="shared" si="28"/>
        <v>#N/A</v>
      </c>
      <c r="H100" s="136" t="e">
        <f t="shared" si="28"/>
        <v>#N/A</v>
      </c>
      <c r="I100" s="136" t="e">
        <f t="shared" si="28"/>
        <v>#N/A</v>
      </c>
      <c r="J100" s="135" t="e">
        <f t="shared" si="28"/>
        <v>#N/A</v>
      </c>
      <c r="K100" s="92" t="e">
        <f t="shared" si="28"/>
        <v>#N/A</v>
      </c>
      <c r="L100" s="92" t="e">
        <f t="shared" si="28"/>
        <v>#N/A</v>
      </c>
      <c r="M100" s="92" t="e">
        <f t="shared" si="28"/>
        <v>#N/A</v>
      </c>
      <c r="N100" s="136" t="e">
        <f t="shared" si="28"/>
        <v>#N/A</v>
      </c>
      <c r="O100" s="135" t="e">
        <f t="shared" ref="O100:AM108" si="29">O57/O$49</f>
        <v>#N/A</v>
      </c>
      <c r="P100" s="92" t="e">
        <f t="shared" si="29"/>
        <v>#N/A</v>
      </c>
      <c r="Q100" s="92" t="e">
        <f t="shared" si="29"/>
        <v>#N/A</v>
      </c>
      <c r="R100" s="92" t="e">
        <f t="shared" si="29"/>
        <v>#N/A</v>
      </c>
      <c r="S100" s="136" t="e">
        <f t="shared" si="29"/>
        <v>#N/A</v>
      </c>
      <c r="T100" s="136" t="e">
        <f t="shared" si="29"/>
        <v>#N/A</v>
      </c>
      <c r="U100" s="136" t="e">
        <f t="shared" si="29"/>
        <v>#N/A</v>
      </c>
      <c r="V100" s="136" t="e">
        <f t="shared" si="29"/>
        <v>#N/A</v>
      </c>
      <c r="W100" s="136" t="e">
        <f t="shared" si="29"/>
        <v>#N/A</v>
      </c>
      <c r="X100" s="141" t="e">
        <f t="shared" si="29"/>
        <v>#N/A</v>
      </c>
      <c r="Y100" s="141" t="e">
        <f t="shared" si="29"/>
        <v>#N/A</v>
      </c>
      <c r="Z100" s="141" t="e">
        <f t="shared" si="29"/>
        <v>#N/A</v>
      </c>
      <c r="AA100" s="141" t="e">
        <f t="shared" si="29"/>
        <v>#N/A</v>
      </c>
      <c r="AB100" s="141" t="e">
        <f t="shared" si="29"/>
        <v>#N/A</v>
      </c>
      <c r="AC100" s="141" t="e">
        <f t="shared" si="29"/>
        <v>#N/A</v>
      </c>
      <c r="AD100" s="141" t="e">
        <f t="shared" si="29"/>
        <v>#N/A</v>
      </c>
      <c r="AE100" s="141" t="e">
        <f t="shared" si="29"/>
        <v>#N/A</v>
      </c>
      <c r="AF100" s="141" t="e">
        <f t="shared" si="29"/>
        <v>#N/A</v>
      </c>
      <c r="AG100" s="141" t="e">
        <f t="shared" si="29"/>
        <v>#N/A</v>
      </c>
      <c r="AH100" s="141" t="e">
        <f t="shared" si="29"/>
        <v>#N/A</v>
      </c>
      <c r="AI100" s="141" t="e">
        <f t="shared" si="29"/>
        <v>#N/A</v>
      </c>
      <c r="AJ100" s="141" t="e">
        <f t="shared" si="29"/>
        <v>#N/A</v>
      </c>
      <c r="AK100" s="141" t="e">
        <f t="shared" si="29"/>
        <v>#N/A</v>
      </c>
      <c r="AL100" s="141" t="e">
        <f t="shared" si="29"/>
        <v>#N/A</v>
      </c>
      <c r="AM100" s="141" t="e">
        <f t="shared" si="29"/>
        <v>#N/A</v>
      </c>
    </row>
    <row r="101" spans="3:40" x14ac:dyDescent="0.25">
      <c r="C101" s="88" t="s">
        <v>119</v>
      </c>
      <c r="D101" s="76" t="s">
        <v>211</v>
      </c>
      <c r="E101" s="153" t="e">
        <f t="shared" ref="E101:AM108" si="30">E58/E$49</f>
        <v>#N/A</v>
      </c>
      <c r="F101" s="153" t="e">
        <f t="shared" si="30"/>
        <v>#N/A</v>
      </c>
      <c r="G101" s="153" t="e">
        <f t="shared" si="30"/>
        <v>#N/A</v>
      </c>
      <c r="H101" s="153" t="e">
        <f t="shared" si="30"/>
        <v>#N/A</v>
      </c>
      <c r="I101" s="153" t="e">
        <f t="shared" si="30"/>
        <v>#N/A</v>
      </c>
      <c r="J101" s="152" t="e">
        <f t="shared" si="30"/>
        <v>#N/A</v>
      </c>
      <c r="K101" s="95" t="e">
        <f t="shared" si="30"/>
        <v>#N/A</v>
      </c>
      <c r="L101" s="95" t="e">
        <f t="shared" si="30"/>
        <v>#N/A</v>
      </c>
      <c r="M101" s="95" t="e">
        <f t="shared" si="30"/>
        <v>#N/A</v>
      </c>
      <c r="N101" s="153" t="e">
        <f t="shared" si="30"/>
        <v>#N/A</v>
      </c>
      <c r="O101" s="152" t="e">
        <f t="shared" si="30"/>
        <v>#N/A</v>
      </c>
      <c r="P101" s="95" t="e">
        <f t="shared" si="30"/>
        <v>#N/A</v>
      </c>
      <c r="Q101" s="95" t="e">
        <f t="shared" si="30"/>
        <v>#N/A</v>
      </c>
      <c r="R101" s="95" t="e">
        <f t="shared" si="30"/>
        <v>#N/A</v>
      </c>
      <c r="S101" s="153" t="e">
        <f t="shared" si="30"/>
        <v>#N/A</v>
      </c>
      <c r="T101" s="153" t="e">
        <f t="shared" si="29"/>
        <v>#N/A</v>
      </c>
      <c r="U101" s="153" t="e">
        <f t="shared" si="29"/>
        <v>#N/A</v>
      </c>
      <c r="V101" s="153" t="e">
        <f t="shared" si="29"/>
        <v>#N/A</v>
      </c>
      <c r="W101" s="153" t="e">
        <f t="shared" si="29"/>
        <v>#N/A</v>
      </c>
      <c r="X101" s="145" t="e">
        <f t="shared" si="30"/>
        <v>#N/A</v>
      </c>
      <c r="Y101" s="145" t="e">
        <f t="shared" si="29"/>
        <v>#N/A</v>
      </c>
      <c r="Z101" s="145" t="e">
        <f t="shared" si="29"/>
        <v>#N/A</v>
      </c>
      <c r="AA101" s="145" t="e">
        <f t="shared" si="29"/>
        <v>#N/A</v>
      </c>
      <c r="AB101" s="145" t="e">
        <f t="shared" si="29"/>
        <v>#N/A</v>
      </c>
      <c r="AC101" s="145" t="e">
        <f t="shared" si="30"/>
        <v>#N/A</v>
      </c>
      <c r="AD101" s="145" t="e">
        <f t="shared" si="29"/>
        <v>#N/A</v>
      </c>
      <c r="AE101" s="145" t="e">
        <f t="shared" si="29"/>
        <v>#N/A</v>
      </c>
      <c r="AF101" s="145" t="e">
        <f t="shared" si="29"/>
        <v>#N/A</v>
      </c>
      <c r="AG101" s="145" t="e">
        <f t="shared" si="29"/>
        <v>#N/A</v>
      </c>
      <c r="AH101" s="145" t="e">
        <f t="shared" si="30"/>
        <v>#N/A</v>
      </c>
      <c r="AI101" s="145" t="e">
        <f t="shared" si="29"/>
        <v>#N/A</v>
      </c>
      <c r="AJ101" s="145" t="e">
        <f t="shared" si="29"/>
        <v>#N/A</v>
      </c>
      <c r="AK101" s="145" t="e">
        <f t="shared" si="29"/>
        <v>#N/A</v>
      </c>
      <c r="AL101" s="145" t="e">
        <f t="shared" si="29"/>
        <v>#N/A</v>
      </c>
      <c r="AM101" s="145" t="e">
        <f t="shared" si="30"/>
        <v>#N/A</v>
      </c>
      <c r="AN101" s="162"/>
    </row>
    <row r="102" spans="3:40" x14ac:dyDescent="0.25">
      <c r="C102" s="56" t="s">
        <v>27</v>
      </c>
      <c r="D102" s="78" t="s">
        <v>220</v>
      </c>
      <c r="E102" s="155" t="e">
        <f t="shared" si="30"/>
        <v>#N/A</v>
      </c>
      <c r="F102" s="155" t="e">
        <f t="shared" si="30"/>
        <v>#N/A</v>
      </c>
      <c r="G102" s="155" t="e">
        <f t="shared" si="30"/>
        <v>#N/A</v>
      </c>
      <c r="H102" s="155" t="e">
        <f t="shared" si="30"/>
        <v>#N/A</v>
      </c>
      <c r="I102" s="155" t="e">
        <f t="shared" si="30"/>
        <v>#N/A</v>
      </c>
      <c r="J102" s="154" t="e">
        <f t="shared" si="30"/>
        <v>#N/A</v>
      </c>
      <c r="K102" s="96" t="e">
        <f t="shared" si="30"/>
        <v>#N/A</v>
      </c>
      <c r="L102" s="96" t="e">
        <f t="shared" si="30"/>
        <v>#N/A</v>
      </c>
      <c r="M102" s="96" t="e">
        <f t="shared" si="30"/>
        <v>#N/A</v>
      </c>
      <c r="N102" s="155" t="e">
        <f t="shared" si="30"/>
        <v>#N/A</v>
      </c>
      <c r="O102" s="154" t="e">
        <f t="shared" si="30"/>
        <v>#N/A</v>
      </c>
      <c r="P102" s="96" t="e">
        <f t="shared" si="30"/>
        <v>#N/A</v>
      </c>
      <c r="Q102" s="96" t="e">
        <f t="shared" si="30"/>
        <v>#N/A</v>
      </c>
      <c r="R102" s="96" t="e">
        <f t="shared" si="30"/>
        <v>#N/A</v>
      </c>
      <c r="S102" s="155" t="e">
        <f t="shared" si="30"/>
        <v>#N/A</v>
      </c>
      <c r="T102" s="155" t="e">
        <f t="shared" si="29"/>
        <v>#N/A</v>
      </c>
      <c r="U102" s="155" t="e">
        <f t="shared" si="29"/>
        <v>#N/A</v>
      </c>
      <c r="V102" s="155" t="e">
        <f t="shared" si="29"/>
        <v>#N/A</v>
      </c>
      <c r="W102" s="155" t="e">
        <f t="shared" si="29"/>
        <v>#N/A</v>
      </c>
      <c r="X102" s="146" t="e">
        <f t="shared" si="30"/>
        <v>#N/A</v>
      </c>
      <c r="Y102" s="146" t="e">
        <f t="shared" si="29"/>
        <v>#N/A</v>
      </c>
      <c r="Z102" s="146" t="e">
        <f t="shared" si="29"/>
        <v>#N/A</v>
      </c>
      <c r="AA102" s="146" t="e">
        <f t="shared" si="29"/>
        <v>#N/A</v>
      </c>
      <c r="AB102" s="146" t="e">
        <f t="shared" si="29"/>
        <v>#N/A</v>
      </c>
      <c r="AC102" s="146" t="e">
        <f t="shared" si="30"/>
        <v>#N/A</v>
      </c>
      <c r="AD102" s="146" t="e">
        <f t="shared" si="29"/>
        <v>#N/A</v>
      </c>
      <c r="AE102" s="146" t="e">
        <f t="shared" si="29"/>
        <v>#N/A</v>
      </c>
      <c r="AF102" s="146" t="e">
        <f t="shared" si="29"/>
        <v>#N/A</v>
      </c>
      <c r="AG102" s="146" t="e">
        <f t="shared" si="29"/>
        <v>#N/A</v>
      </c>
      <c r="AH102" s="146" t="e">
        <f t="shared" si="30"/>
        <v>#N/A</v>
      </c>
      <c r="AI102" s="146" t="e">
        <f t="shared" si="29"/>
        <v>#N/A</v>
      </c>
      <c r="AJ102" s="146" t="e">
        <f t="shared" si="29"/>
        <v>#N/A</v>
      </c>
      <c r="AK102" s="146" t="e">
        <f t="shared" si="29"/>
        <v>#N/A</v>
      </c>
      <c r="AL102" s="146" t="e">
        <f t="shared" si="29"/>
        <v>#N/A</v>
      </c>
      <c r="AM102" s="146" t="e">
        <f t="shared" si="30"/>
        <v>#N/A</v>
      </c>
    </row>
    <row r="103" spans="3:40" x14ac:dyDescent="0.25">
      <c r="C103" s="56" t="s">
        <v>28</v>
      </c>
      <c r="D103" s="78" t="s">
        <v>221</v>
      </c>
      <c r="E103" s="155" t="e">
        <f t="shared" si="30"/>
        <v>#N/A</v>
      </c>
      <c r="F103" s="155" t="e">
        <f t="shared" si="30"/>
        <v>#N/A</v>
      </c>
      <c r="G103" s="155" t="e">
        <f t="shared" si="30"/>
        <v>#N/A</v>
      </c>
      <c r="H103" s="155" t="e">
        <f t="shared" si="30"/>
        <v>#N/A</v>
      </c>
      <c r="I103" s="155" t="e">
        <f t="shared" si="30"/>
        <v>#N/A</v>
      </c>
      <c r="J103" s="154" t="e">
        <f t="shared" si="30"/>
        <v>#N/A</v>
      </c>
      <c r="K103" s="96" t="e">
        <f t="shared" si="30"/>
        <v>#N/A</v>
      </c>
      <c r="L103" s="96" t="e">
        <f t="shared" si="30"/>
        <v>#N/A</v>
      </c>
      <c r="M103" s="96" t="e">
        <f t="shared" si="30"/>
        <v>#N/A</v>
      </c>
      <c r="N103" s="155" t="e">
        <f t="shared" si="30"/>
        <v>#N/A</v>
      </c>
      <c r="O103" s="154" t="e">
        <f t="shared" si="30"/>
        <v>#N/A</v>
      </c>
      <c r="P103" s="96" t="e">
        <f t="shared" si="30"/>
        <v>#N/A</v>
      </c>
      <c r="Q103" s="96" t="e">
        <f t="shared" si="30"/>
        <v>#N/A</v>
      </c>
      <c r="R103" s="96" t="e">
        <f t="shared" si="30"/>
        <v>#N/A</v>
      </c>
      <c r="S103" s="155" t="e">
        <f t="shared" si="30"/>
        <v>#N/A</v>
      </c>
      <c r="T103" s="155" t="e">
        <f t="shared" si="29"/>
        <v>#N/A</v>
      </c>
      <c r="U103" s="155" t="e">
        <f t="shared" si="29"/>
        <v>#N/A</v>
      </c>
      <c r="V103" s="155" t="e">
        <f t="shared" si="29"/>
        <v>#N/A</v>
      </c>
      <c r="W103" s="155" t="e">
        <f t="shared" si="29"/>
        <v>#N/A</v>
      </c>
      <c r="X103" s="146" t="e">
        <f t="shared" si="30"/>
        <v>#N/A</v>
      </c>
      <c r="Y103" s="146" t="e">
        <f t="shared" si="29"/>
        <v>#N/A</v>
      </c>
      <c r="Z103" s="146" t="e">
        <f t="shared" si="29"/>
        <v>#N/A</v>
      </c>
      <c r="AA103" s="146" t="e">
        <f t="shared" si="29"/>
        <v>#N/A</v>
      </c>
      <c r="AB103" s="146" t="e">
        <f t="shared" si="29"/>
        <v>#N/A</v>
      </c>
      <c r="AC103" s="146" t="e">
        <f t="shared" si="30"/>
        <v>#N/A</v>
      </c>
      <c r="AD103" s="146" t="e">
        <f t="shared" si="29"/>
        <v>#N/A</v>
      </c>
      <c r="AE103" s="146" t="e">
        <f t="shared" si="29"/>
        <v>#N/A</v>
      </c>
      <c r="AF103" s="146" t="e">
        <f t="shared" si="29"/>
        <v>#N/A</v>
      </c>
      <c r="AG103" s="146" t="e">
        <f t="shared" si="29"/>
        <v>#N/A</v>
      </c>
      <c r="AH103" s="146" t="e">
        <f t="shared" si="30"/>
        <v>#N/A</v>
      </c>
      <c r="AI103" s="146" t="e">
        <f t="shared" si="29"/>
        <v>#N/A</v>
      </c>
      <c r="AJ103" s="146" t="e">
        <f t="shared" si="29"/>
        <v>#N/A</v>
      </c>
      <c r="AK103" s="146" t="e">
        <f t="shared" si="29"/>
        <v>#N/A</v>
      </c>
      <c r="AL103" s="146" t="e">
        <f t="shared" si="29"/>
        <v>#N/A</v>
      </c>
      <c r="AM103" s="146" t="e">
        <f t="shared" si="30"/>
        <v>#N/A</v>
      </c>
    </row>
    <row r="104" spans="3:40" x14ac:dyDescent="0.25">
      <c r="C104" s="56" t="s">
        <v>29</v>
      </c>
      <c r="D104" s="78" t="s">
        <v>222</v>
      </c>
      <c r="E104" s="155" t="e">
        <f t="shared" si="30"/>
        <v>#N/A</v>
      </c>
      <c r="F104" s="155" t="e">
        <f t="shared" si="30"/>
        <v>#N/A</v>
      </c>
      <c r="G104" s="155" t="e">
        <f t="shared" si="30"/>
        <v>#N/A</v>
      </c>
      <c r="H104" s="155" t="e">
        <f t="shared" si="30"/>
        <v>#N/A</v>
      </c>
      <c r="I104" s="155" t="e">
        <f t="shared" si="30"/>
        <v>#N/A</v>
      </c>
      <c r="J104" s="154" t="e">
        <f t="shared" si="30"/>
        <v>#N/A</v>
      </c>
      <c r="K104" s="96" t="e">
        <f t="shared" si="30"/>
        <v>#N/A</v>
      </c>
      <c r="L104" s="96" t="e">
        <f t="shared" si="30"/>
        <v>#N/A</v>
      </c>
      <c r="M104" s="96" t="e">
        <f t="shared" si="30"/>
        <v>#N/A</v>
      </c>
      <c r="N104" s="155" t="e">
        <f t="shared" si="30"/>
        <v>#N/A</v>
      </c>
      <c r="O104" s="154" t="e">
        <f t="shared" si="30"/>
        <v>#N/A</v>
      </c>
      <c r="P104" s="96" t="e">
        <f t="shared" si="30"/>
        <v>#N/A</v>
      </c>
      <c r="Q104" s="96" t="e">
        <f t="shared" si="30"/>
        <v>#N/A</v>
      </c>
      <c r="R104" s="96" t="e">
        <f t="shared" si="30"/>
        <v>#N/A</v>
      </c>
      <c r="S104" s="155" t="e">
        <f t="shared" si="30"/>
        <v>#N/A</v>
      </c>
      <c r="T104" s="155" t="e">
        <f t="shared" si="29"/>
        <v>#N/A</v>
      </c>
      <c r="U104" s="155" t="e">
        <f t="shared" si="29"/>
        <v>#N/A</v>
      </c>
      <c r="V104" s="155" t="e">
        <f t="shared" si="29"/>
        <v>#N/A</v>
      </c>
      <c r="W104" s="155" t="e">
        <f t="shared" si="29"/>
        <v>#N/A</v>
      </c>
      <c r="X104" s="146" t="e">
        <f t="shared" si="30"/>
        <v>#N/A</v>
      </c>
      <c r="Y104" s="146" t="e">
        <f t="shared" si="29"/>
        <v>#N/A</v>
      </c>
      <c r="Z104" s="146" t="e">
        <f t="shared" si="29"/>
        <v>#N/A</v>
      </c>
      <c r="AA104" s="146" t="e">
        <f t="shared" si="29"/>
        <v>#N/A</v>
      </c>
      <c r="AB104" s="146" t="e">
        <f t="shared" si="29"/>
        <v>#N/A</v>
      </c>
      <c r="AC104" s="146" t="e">
        <f t="shared" si="30"/>
        <v>#N/A</v>
      </c>
      <c r="AD104" s="146" t="e">
        <f t="shared" si="29"/>
        <v>#N/A</v>
      </c>
      <c r="AE104" s="146" t="e">
        <f t="shared" si="29"/>
        <v>#N/A</v>
      </c>
      <c r="AF104" s="146" t="e">
        <f t="shared" si="29"/>
        <v>#N/A</v>
      </c>
      <c r="AG104" s="146" t="e">
        <f t="shared" si="29"/>
        <v>#N/A</v>
      </c>
      <c r="AH104" s="146" t="e">
        <f t="shared" si="30"/>
        <v>#N/A</v>
      </c>
      <c r="AI104" s="146" t="e">
        <f t="shared" si="29"/>
        <v>#N/A</v>
      </c>
      <c r="AJ104" s="146" t="e">
        <f t="shared" si="29"/>
        <v>#N/A</v>
      </c>
      <c r="AK104" s="146" t="e">
        <f t="shared" si="29"/>
        <v>#N/A</v>
      </c>
      <c r="AL104" s="146" t="e">
        <f t="shared" si="29"/>
        <v>#N/A</v>
      </c>
      <c r="AM104" s="146" t="e">
        <f t="shared" si="30"/>
        <v>#N/A</v>
      </c>
    </row>
    <row r="105" spans="3:40" x14ac:dyDescent="0.25">
      <c r="C105" s="56" t="s">
        <v>30</v>
      </c>
      <c r="D105" s="78" t="s">
        <v>223</v>
      </c>
      <c r="E105" s="155" t="e">
        <f t="shared" si="30"/>
        <v>#N/A</v>
      </c>
      <c r="F105" s="155" t="e">
        <f t="shared" si="30"/>
        <v>#N/A</v>
      </c>
      <c r="G105" s="155" t="e">
        <f t="shared" si="30"/>
        <v>#N/A</v>
      </c>
      <c r="H105" s="155" t="e">
        <f t="shared" si="30"/>
        <v>#N/A</v>
      </c>
      <c r="I105" s="155" t="e">
        <f t="shared" si="30"/>
        <v>#N/A</v>
      </c>
      <c r="J105" s="154" t="e">
        <f t="shared" si="30"/>
        <v>#N/A</v>
      </c>
      <c r="K105" s="96" t="e">
        <f t="shared" si="30"/>
        <v>#N/A</v>
      </c>
      <c r="L105" s="96" t="e">
        <f t="shared" si="30"/>
        <v>#N/A</v>
      </c>
      <c r="M105" s="96" t="e">
        <f t="shared" si="30"/>
        <v>#N/A</v>
      </c>
      <c r="N105" s="155" t="e">
        <f t="shared" si="30"/>
        <v>#N/A</v>
      </c>
      <c r="O105" s="154" t="e">
        <f t="shared" si="30"/>
        <v>#N/A</v>
      </c>
      <c r="P105" s="96" t="e">
        <f t="shared" si="30"/>
        <v>#N/A</v>
      </c>
      <c r="Q105" s="96" t="e">
        <f t="shared" si="30"/>
        <v>#N/A</v>
      </c>
      <c r="R105" s="96" t="e">
        <f t="shared" si="30"/>
        <v>#N/A</v>
      </c>
      <c r="S105" s="155" t="e">
        <f t="shared" si="30"/>
        <v>#N/A</v>
      </c>
      <c r="T105" s="155" t="e">
        <f t="shared" si="29"/>
        <v>#N/A</v>
      </c>
      <c r="U105" s="155" t="e">
        <f t="shared" si="29"/>
        <v>#N/A</v>
      </c>
      <c r="V105" s="155" t="e">
        <f t="shared" si="29"/>
        <v>#N/A</v>
      </c>
      <c r="W105" s="155" t="e">
        <f t="shared" si="29"/>
        <v>#N/A</v>
      </c>
      <c r="X105" s="146" t="e">
        <f t="shared" si="30"/>
        <v>#N/A</v>
      </c>
      <c r="Y105" s="146" t="e">
        <f t="shared" si="29"/>
        <v>#N/A</v>
      </c>
      <c r="Z105" s="146" t="e">
        <f t="shared" si="29"/>
        <v>#N/A</v>
      </c>
      <c r="AA105" s="146" t="e">
        <f t="shared" si="29"/>
        <v>#N/A</v>
      </c>
      <c r="AB105" s="146" t="e">
        <f t="shared" si="29"/>
        <v>#N/A</v>
      </c>
      <c r="AC105" s="146" t="e">
        <f t="shared" si="30"/>
        <v>#N/A</v>
      </c>
      <c r="AD105" s="146" t="e">
        <f t="shared" si="29"/>
        <v>#N/A</v>
      </c>
      <c r="AE105" s="146" t="e">
        <f t="shared" si="29"/>
        <v>#N/A</v>
      </c>
      <c r="AF105" s="146" t="e">
        <f t="shared" si="29"/>
        <v>#N/A</v>
      </c>
      <c r="AG105" s="146" t="e">
        <f t="shared" si="29"/>
        <v>#N/A</v>
      </c>
      <c r="AH105" s="146" t="e">
        <f t="shared" si="30"/>
        <v>#N/A</v>
      </c>
      <c r="AI105" s="146" t="e">
        <f t="shared" si="29"/>
        <v>#N/A</v>
      </c>
      <c r="AJ105" s="146" t="e">
        <f t="shared" si="29"/>
        <v>#N/A</v>
      </c>
      <c r="AK105" s="146" t="e">
        <f t="shared" si="29"/>
        <v>#N/A</v>
      </c>
      <c r="AL105" s="146" t="e">
        <f t="shared" si="29"/>
        <v>#N/A</v>
      </c>
      <c r="AM105" s="146" t="e">
        <f t="shared" si="30"/>
        <v>#N/A</v>
      </c>
    </row>
    <row r="106" spans="3:40" x14ac:dyDescent="0.25">
      <c r="C106" s="56" t="s">
        <v>31</v>
      </c>
      <c r="D106" s="78" t="s">
        <v>224</v>
      </c>
      <c r="E106" s="155" t="e">
        <f t="shared" si="30"/>
        <v>#N/A</v>
      </c>
      <c r="F106" s="155" t="e">
        <f t="shared" si="30"/>
        <v>#N/A</v>
      </c>
      <c r="G106" s="155" t="e">
        <f t="shared" si="30"/>
        <v>#N/A</v>
      </c>
      <c r="H106" s="155" t="e">
        <f t="shared" si="30"/>
        <v>#N/A</v>
      </c>
      <c r="I106" s="155" t="e">
        <f t="shared" si="30"/>
        <v>#N/A</v>
      </c>
      <c r="J106" s="154" t="e">
        <f t="shared" si="30"/>
        <v>#N/A</v>
      </c>
      <c r="K106" s="96" t="e">
        <f t="shared" si="30"/>
        <v>#N/A</v>
      </c>
      <c r="L106" s="96" t="e">
        <f t="shared" si="30"/>
        <v>#N/A</v>
      </c>
      <c r="M106" s="96" t="e">
        <f t="shared" si="30"/>
        <v>#N/A</v>
      </c>
      <c r="N106" s="155" t="e">
        <f t="shared" si="30"/>
        <v>#N/A</v>
      </c>
      <c r="O106" s="154" t="e">
        <f t="shared" si="30"/>
        <v>#N/A</v>
      </c>
      <c r="P106" s="96" t="e">
        <f t="shared" si="30"/>
        <v>#N/A</v>
      </c>
      <c r="Q106" s="96" t="e">
        <f t="shared" si="30"/>
        <v>#N/A</v>
      </c>
      <c r="R106" s="96" t="e">
        <f t="shared" si="30"/>
        <v>#N/A</v>
      </c>
      <c r="S106" s="155" t="e">
        <f t="shared" si="30"/>
        <v>#N/A</v>
      </c>
      <c r="T106" s="155" t="e">
        <f t="shared" si="29"/>
        <v>#N/A</v>
      </c>
      <c r="U106" s="155" t="e">
        <f t="shared" si="29"/>
        <v>#N/A</v>
      </c>
      <c r="V106" s="155" t="e">
        <f t="shared" si="29"/>
        <v>#N/A</v>
      </c>
      <c r="W106" s="155" t="e">
        <f t="shared" si="29"/>
        <v>#N/A</v>
      </c>
      <c r="X106" s="146" t="e">
        <f t="shared" si="30"/>
        <v>#N/A</v>
      </c>
      <c r="Y106" s="146" t="e">
        <f t="shared" si="29"/>
        <v>#N/A</v>
      </c>
      <c r="Z106" s="146" t="e">
        <f t="shared" si="29"/>
        <v>#N/A</v>
      </c>
      <c r="AA106" s="146" t="e">
        <f t="shared" si="29"/>
        <v>#N/A</v>
      </c>
      <c r="AB106" s="146" t="e">
        <f t="shared" si="29"/>
        <v>#N/A</v>
      </c>
      <c r="AC106" s="146" t="e">
        <f t="shared" si="30"/>
        <v>#N/A</v>
      </c>
      <c r="AD106" s="146" t="e">
        <f t="shared" si="29"/>
        <v>#N/A</v>
      </c>
      <c r="AE106" s="146" t="e">
        <f t="shared" si="29"/>
        <v>#N/A</v>
      </c>
      <c r="AF106" s="146" t="e">
        <f t="shared" si="29"/>
        <v>#N/A</v>
      </c>
      <c r="AG106" s="146" t="e">
        <f t="shared" si="29"/>
        <v>#N/A</v>
      </c>
      <c r="AH106" s="146" t="e">
        <f t="shared" si="30"/>
        <v>#N/A</v>
      </c>
      <c r="AI106" s="146" t="e">
        <f t="shared" si="29"/>
        <v>#N/A</v>
      </c>
      <c r="AJ106" s="146" t="e">
        <f t="shared" si="29"/>
        <v>#N/A</v>
      </c>
      <c r="AK106" s="146" t="e">
        <f t="shared" si="29"/>
        <v>#N/A</v>
      </c>
      <c r="AL106" s="146" t="e">
        <f t="shared" si="29"/>
        <v>#N/A</v>
      </c>
      <c r="AM106" s="146" t="e">
        <f t="shared" si="30"/>
        <v>#N/A</v>
      </c>
    </row>
    <row r="107" spans="3:40" x14ac:dyDescent="0.25">
      <c r="C107" s="56" t="s">
        <v>32</v>
      </c>
      <c r="D107" s="78" t="s">
        <v>225</v>
      </c>
      <c r="E107" s="155" t="e">
        <f t="shared" si="30"/>
        <v>#N/A</v>
      </c>
      <c r="F107" s="155" t="e">
        <f t="shared" si="30"/>
        <v>#N/A</v>
      </c>
      <c r="G107" s="155" t="e">
        <f t="shared" si="30"/>
        <v>#N/A</v>
      </c>
      <c r="H107" s="155" t="e">
        <f t="shared" si="30"/>
        <v>#N/A</v>
      </c>
      <c r="I107" s="155" t="e">
        <f t="shared" si="30"/>
        <v>#N/A</v>
      </c>
      <c r="J107" s="154" t="e">
        <f t="shared" si="30"/>
        <v>#N/A</v>
      </c>
      <c r="K107" s="96" t="e">
        <f t="shared" si="30"/>
        <v>#N/A</v>
      </c>
      <c r="L107" s="96" t="e">
        <f t="shared" si="30"/>
        <v>#N/A</v>
      </c>
      <c r="M107" s="96" t="e">
        <f t="shared" si="30"/>
        <v>#N/A</v>
      </c>
      <c r="N107" s="155" t="e">
        <f t="shared" si="30"/>
        <v>#N/A</v>
      </c>
      <c r="O107" s="154" t="e">
        <f t="shared" si="30"/>
        <v>#N/A</v>
      </c>
      <c r="P107" s="96" t="e">
        <f t="shared" si="30"/>
        <v>#N/A</v>
      </c>
      <c r="Q107" s="96" t="e">
        <f t="shared" si="30"/>
        <v>#N/A</v>
      </c>
      <c r="R107" s="96" t="e">
        <f t="shared" si="30"/>
        <v>#N/A</v>
      </c>
      <c r="S107" s="155" t="e">
        <f t="shared" si="30"/>
        <v>#N/A</v>
      </c>
      <c r="T107" s="155" t="e">
        <f t="shared" si="29"/>
        <v>#N/A</v>
      </c>
      <c r="U107" s="155" t="e">
        <f t="shared" si="29"/>
        <v>#N/A</v>
      </c>
      <c r="V107" s="155" t="e">
        <f t="shared" si="29"/>
        <v>#N/A</v>
      </c>
      <c r="W107" s="155" t="e">
        <f t="shared" si="29"/>
        <v>#N/A</v>
      </c>
      <c r="X107" s="146" t="e">
        <f t="shared" si="30"/>
        <v>#N/A</v>
      </c>
      <c r="Y107" s="146" t="e">
        <f t="shared" si="29"/>
        <v>#N/A</v>
      </c>
      <c r="Z107" s="146" t="e">
        <f t="shared" si="29"/>
        <v>#N/A</v>
      </c>
      <c r="AA107" s="146" t="e">
        <f t="shared" si="29"/>
        <v>#N/A</v>
      </c>
      <c r="AB107" s="146" t="e">
        <f t="shared" si="29"/>
        <v>#N/A</v>
      </c>
      <c r="AC107" s="146" t="e">
        <f t="shared" si="30"/>
        <v>#N/A</v>
      </c>
      <c r="AD107" s="146" t="e">
        <f t="shared" si="29"/>
        <v>#N/A</v>
      </c>
      <c r="AE107" s="146" t="e">
        <f t="shared" si="29"/>
        <v>#N/A</v>
      </c>
      <c r="AF107" s="146" t="e">
        <f t="shared" si="29"/>
        <v>#N/A</v>
      </c>
      <c r="AG107" s="146" t="e">
        <f t="shared" si="29"/>
        <v>#N/A</v>
      </c>
      <c r="AH107" s="146" t="e">
        <f t="shared" si="30"/>
        <v>#N/A</v>
      </c>
      <c r="AI107" s="146" t="e">
        <f t="shared" si="29"/>
        <v>#N/A</v>
      </c>
      <c r="AJ107" s="146" t="e">
        <f t="shared" si="29"/>
        <v>#N/A</v>
      </c>
      <c r="AK107" s="146" t="e">
        <f t="shared" si="29"/>
        <v>#N/A</v>
      </c>
      <c r="AL107" s="146" t="e">
        <f t="shared" si="29"/>
        <v>#N/A</v>
      </c>
      <c r="AM107" s="146" t="e">
        <f t="shared" si="30"/>
        <v>#N/A</v>
      </c>
    </row>
    <row r="108" spans="3:40" x14ac:dyDescent="0.25">
      <c r="C108" s="80" t="s">
        <v>33</v>
      </c>
      <c r="D108" s="90" t="s">
        <v>226</v>
      </c>
      <c r="E108" s="157" t="e">
        <f t="shared" si="30"/>
        <v>#N/A</v>
      </c>
      <c r="F108" s="157" t="e">
        <f t="shared" si="30"/>
        <v>#N/A</v>
      </c>
      <c r="G108" s="157" t="e">
        <f t="shared" si="30"/>
        <v>#N/A</v>
      </c>
      <c r="H108" s="157" t="e">
        <f t="shared" si="30"/>
        <v>#N/A</v>
      </c>
      <c r="I108" s="157" t="e">
        <f t="shared" si="30"/>
        <v>#N/A</v>
      </c>
      <c r="J108" s="156" t="e">
        <f t="shared" si="30"/>
        <v>#N/A</v>
      </c>
      <c r="K108" s="97" t="e">
        <f t="shared" si="30"/>
        <v>#N/A</v>
      </c>
      <c r="L108" s="97" t="e">
        <f t="shared" si="30"/>
        <v>#N/A</v>
      </c>
      <c r="M108" s="97" t="e">
        <f t="shared" si="30"/>
        <v>#N/A</v>
      </c>
      <c r="N108" s="157" t="e">
        <f t="shared" si="30"/>
        <v>#N/A</v>
      </c>
      <c r="O108" s="156" t="e">
        <f t="shared" si="30"/>
        <v>#N/A</v>
      </c>
      <c r="P108" s="97" t="e">
        <f t="shared" si="30"/>
        <v>#N/A</v>
      </c>
      <c r="Q108" s="97" t="e">
        <f t="shared" si="30"/>
        <v>#N/A</v>
      </c>
      <c r="R108" s="97" t="e">
        <f t="shared" si="30"/>
        <v>#N/A</v>
      </c>
      <c r="S108" s="157" t="e">
        <f t="shared" si="30"/>
        <v>#N/A</v>
      </c>
      <c r="T108" s="157" t="e">
        <f t="shared" si="29"/>
        <v>#N/A</v>
      </c>
      <c r="U108" s="157" t="e">
        <f t="shared" si="29"/>
        <v>#N/A</v>
      </c>
      <c r="V108" s="157" t="e">
        <f t="shared" si="29"/>
        <v>#N/A</v>
      </c>
      <c r="W108" s="157" t="e">
        <f t="shared" si="29"/>
        <v>#N/A</v>
      </c>
      <c r="X108" s="147" t="e">
        <f t="shared" si="30"/>
        <v>#N/A</v>
      </c>
      <c r="Y108" s="147" t="e">
        <f t="shared" si="29"/>
        <v>#N/A</v>
      </c>
      <c r="Z108" s="147" t="e">
        <f t="shared" si="29"/>
        <v>#N/A</v>
      </c>
      <c r="AA108" s="147" t="e">
        <f t="shared" si="29"/>
        <v>#N/A</v>
      </c>
      <c r="AB108" s="147" t="e">
        <f t="shared" si="29"/>
        <v>#N/A</v>
      </c>
      <c r="AC108" s="147" t="e">
        <f t="shared" si="30"/>
        <v>#N/A</v>
      </c>
      <c r="AD108" s="147" t="e">
        <f t="shared" si="29"/>
        <v>#N/A</v>
      </c>
      <c r="AE108" s="147" t="e">
        <f t="shared" si="29"/>
        <v>#N/A</v>
      </c>
      <c r="AF108" s="147" t="e">
        <f t="shared" si="29"/>
        <v>#N/A</v>
      </c>
      <c r="AG108" s="147" t="e">
        <f t="shared" si="29"/>
        <v>#N/A</v>
      </c>
      <c r="AH108" s="147" t="e">
        <f t="shared" si="30"/>
        <v>#N/A</v>
      </c>
      <c r="AI108" s="147" t="e">
        <f t="shared" si="29"/>
        <v>#N/A</v>
      </c>
      <c r="AJ108" s="147" t="e">
        <f t="shared" si="29"/>
        <v>#N/A</v>
      </c>
      <c r="AK108" s="147" t="e">
        <f t="shared" si="29"/>
        <v>#N/A</v>
      </c>
      <c r="AL108" s="147" t="e">
        <f t="shared" si="29"/>
        <v>#N/A</v>
      </c>
      <c r="AM108" s="147" t="e">
        <f t="shared" si="30"/>
        <v>#N/A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zoomScale="80" zoomScaleNormal="80" workbookViewId="0">
      <selection activeCell="W4" sqref="W4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customWidth="1"/>
    <col min="5" max="6" width="13.5703125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245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8">
        <f>'T energie vecteurs'!E5</f>
        <v>4</v>
      </c>
      <c r="F2" s="238">
        <f>E2+9</f>
        <v>13</v>
      </c>
      <c r="G2" s="238">
        <f>F2+3</f>
        <v>16</v>
      </c>
      <c r="H2" s="238">
        <f t="shared" ref="H2:S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>S2+5</f>
        <v>33</v>
      </c>
      <c r="U2" s="238">
        <f>T2+5</f>
        <v>38</v>
      </c>
      <c r="V2" s="238">
        <f>U2+5</f>
        <v>43</v>
      </c>
      <c r="W2" s="238">
        <f>V2+5</f>
        <v>48</v>
      </c>
    </row>
    <row r="3" spans="1:38" ht="23.25" x14ac:dyDescent="0.35">
      <c r="A3" s="240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8">
        <v>2020</v>
      </c>
      <c r="J3" s="116">
        <v>2021</v>
      </c>
      <c r="K3" s="33">
        <v>2022</v>
      </c>
      <c r="L3" s="4">
        <v>2023</v>
      </c>
      <c r="M3" s="33">
        <v>2024</v>
      </c>
      <c r="N3" s="108">
        <v>2025</v>
      </c>
      <c r="O3" s="116">
        <v>2026</v>
      </c>
      <c r="P3" s="4">
        <v>2027</v>
      </c>
      <c r="Q3" s="33">
        <v>2028</v>
      </c>
      <c r="R3" s="33">
        <v>2029</v>
      </c>
      <c r="S3" s="108">
        <v>2030</v>
      </c>
      <c r="T3" s="118">
        <v>2035</v>
      </c>
      <c r="U3" s="118">
        <v>2040</v>
      </c>
      <c r="V3" s="4">
        <v>2045</v>
      </c>
      <c r="W3" s="118">
        <v>2050</v>
      </c>
      <c r="X3" s="3"/>
      <c r="AG3" s="14"/>
      <c r="AH3" s="102"/>
      <c r="AI3" s="102"/>
      <c r="AJ3" s="102"/>
      <c r="AK3" s="102"/>
      <c r="AL3" s="102"/>
    </row>
    <row r="4" spans="1:38" ht="23.25" x14ac:dyDescent="0.35">
      <c r="A4" s="194" t="str">
        <f>Résultats!B1</f>
        <v>TEND</v>
      </c>
      <c r="B4" s="239" t="s">
        <v>246</v>
      </c>
      <c r="C4" s="5" t="s">
        <v>238</v>
      </c>
      <c r="D4" s="13" t="s">
        <v>81</v>
      </c>
      <c r="E4" s="22" t="e">
        <f>VLOOKUP($D4,Résultats!$B$2:$AX$212,E$2,FALSE)</f>
        <v>#N/A</v>
      </c>
      <c r="F4" s="22" t="e">
        <f>VLOOKUP($D4,Résultats!$B$2:$AX$212,F$2,FALSE)</f>
        <v>#N/A</v>
      </c>
      <c r="G4" s="131" t="e">
        <f>VLOOKUP($D4,Résultats!$B$2:$AX$212,G$2,FALSE)/1000000</f>
        <v>#N/A</v>
      </c>
      <c r="H4" s="22" t="e">
        <f>VLOOKUP($D4,Résultats!$B$2:$AX$212,H$2,FALSE)/1000000</f>
        <v>#N/A</v>
      </c>
      <c r="I4" s="132" t="e">
        <f>VLOOKUP($D4,Résultats!$B$2:$AX$212,I$2,FALSE)/1000000</f>
        <v>#N/A</v>
      </c>
      <c r="J4" s="131" t="e">
        <f>VLOOKUP($D4,Résultats!$B$2:$AX$212,J$2,FALSE)/1000000</f>
        <v>#N/A</v>
      </c>
      <c r="K4" s="22" t="e">
        <f>VLOOKUP($D4,Résultats!$B$2:$AX$212,K$2,FALSE)/1000000</f>
        <v>#N/A</v>
      </c>
      <c r="L4" s="22" t="e">
        <f>VLOOKUP($D4,Résultats!$B$2:$AX$212,L$2,FALSE)/1000000</f>
        <v>#N/A</v>
      </c>
      <c r="M4" s="22" t="e">
        <f>VLOOKUP($D4,Résultats!$B$2:$AX$212,M$2,FALSE)/1000000</f>
        <v>#N/A</v>
      </c>
      <c r="N4" s="132" t="e">
        <f>VLOOKUP($D4,Résultats!$B$2:$AX$212,N$2,FALSE)/1000000</f>
        <v>#N/A</v>
      </c>
      <c r="O4" s="131" t="e">
        <f>VLOOKUP($D4,Résultats!$B$2:$AX$212,O$2,FALSE)/1000000</f>
        <v>#N/A</v>
      </c>
      <c r="P4" s="22" t="e">
        <f>VLOOKUP($D4,Résultats!$B$2:$AX$212,P$2,FALSE)/1000000</f>
        <v>#N/A</v>
      </c>
      <c r="Q4" s="22" t="e">
        <f>VLOOKUP($D4,Résultats!$B$2:$AX$212,Q$2,FALSE)/1000000</f>
        <v>#N/A</v>
      </c>
      <c r="R4" s="22" t="e">
        <f>VLOOKUP($D4,Résultats!$B$2:$AX$212,R$2,FALSE)/1000000</f>
        <v>#N/A</v>
      </c>
      <c r="S4" s="132" t="e">
        <f>VLOOKUP($D4,Résultats!$B$2:$AX$212,S$2,FALSE)/1000000</f>
        <v>#N/A</v>
      </c>
      <c r="T4" s="139" t="e">
        <f>VLOOKUP($D4,Résultats!$B$2:$AX$212,T$2,FALSE)/1000000</f>
        <v>#N/A</v>
      </c>
      <c r="U4" s="139" t="e">
        <f>VLOOKUP($D4,Résultats!$B$2:$AX$212,U$2,FALSE)/1000000</f>
        <v>#N/A</v>
      </c>
      <c r="V4" s="22" t="e">
        <f>VLOOKUP($D4,Résultats!$B$2:$AX$212,V$2,FALSE)/1000000</f>
        <v>#N/A</v>
      </c>
      <c r="W4" s="139" t="e">
        <f>VLOOKUP($D4,Résultats!$B$2:$AX$212,W$2,FALSE)/1000000</f>
        <v>#N/A</v>
      </c>
      <c r="X4" s="3"/>
      <c r="AG4" s="14"/>
      <c r="AH4" s="102"/>
      <c r="AI4" s="102"/>
      <c r="AJ4" s="102"/>
      <c r="AK4" s="102"/>
      <c r="AL4" s="102"/>
    </row>
    <row r="5" spans="1:38" x14ac:dyDescent="0.25">
      <c r="A5" s="3"/>
      <c r="B5" s="241"/>
      <c r="C5" s="56" t="s">
        <v>27</v>
      </c>
      <c r="D5" s="16" t="s">
        <v>82</v>
      </c>
      <c r="E5" s="31" t="e">
        <f>VLOOKUP($D5,Résultats!$B$2:$AX$212,E$2,FALSE)</f>
        <v>#N/A</v>
      </c>
      <c r="F5" s="31" t="e">
        <f>VLOOKUP($D5,Résultats!$B$2:$AX$212,F$2,FALSE)</f>
        <v>#N/A</v>
      </c>
      <c r="G5" s="126" t="e">
        <f>VLOOKUP($D5,Résultats!$B$2:$AX$212,G$2,FALSE)/1000000</f>
        <v>#N/A</v>
      </c>
      <c r="H5" s="31" t="e">
        <f>VLOOKUP($D5,Résultats!$B$2:$AX$212,H$2,FALSE)/1000000</f>
        <v>#N/A</v>
      </c>
      <c r="I5" s="127" t="e">
        <f>VLOOKUP($D5,Résultats!$B$2:$AX$212,I$2,FALSE)/1000000</f>
        <v>#N/A</v>
      </c>
      <c r="J5" s="126" t="e">
        <f>VLOOKUP($D5,Résultats!$B$2:$AX$212,J$2,FALSE)/1000000</f>
        <v>#N/A</v>
      </c>
      <c r="K5" s="31" t="e">
        <f>VLOOKUP($D5,Résultats!$B$2:$AX$212,K$2,FALSE)/1000000</f>
        <v>#N/A</v>
      </c>
      <c r="L5" s="31" t="e">
        <f>VLOOKUP($D5,Résultats!$B$2:$AX$212,L$2,FALSE)/1000000</f>
        <v>#N/A</v>
      </c>
      <c r="M5" s="31" t="e">
        <f>VLOOKUP($D5,Résultats!$B$2:$AX$212,M$2,FALSE)/1000000</f>
        <v>#N/A</v>
      </c>
      <c r="N5" s="127" t="e">
        <f>VLOOKUP($D5,Résultats!$B$2:$AX$212,N$2,FALSE)/1000000</f>
        <v>#N/A</v>
      </c>
      <c r="O5" s="126" t="e">
        <f>VLOOKUP($D5,Résultats!$B$2:$AX$212,O$2,FALSE)/1000000</f>
        <v>#N/A</v>
      </c>
      <c r="P5" s="31" t="e">
        <f>VLOOKUP($D5,Résultats!$B$2:$AX$212,P$2,FALSE)/1000000</f>
        <v>#N/A</v>
      </c>
      <c r="Q5" s="31" t="e">
        <f>VLOOKUP($D5,Résultats!$B$2:$AX$212,Q$2,FALSE)/1000000</f>
        <v>#N/A</v>
      </c>
      <c r="R5" s="31" t="e">
        <f>VLOOKUP($D5,Résultats!$B$2:$AX$212,R$2,FALSE)/1000000</f>
        <v>#N/A</v>
      </c>
      <c r="S5" s="127" t="e">
        <f>VLOOKUP($D5,Résultats!$B$2:$AX$212,S$2,FALSE)/1000000</f>
        <v>#N/A</v>
      </c>
      <c r="T5" s="130" t="e">
        <f>VLOOKUP($D5,Résultats!$B$2:$AX$212,T$2,FALSE)/1000000</f>
        <v>#N/A</v>
      </c>
      <c r="U5" s="130" t="e">
        <f>VLOOKUP($D5,Résultats!$B$2:$AX$212,U$2,FALSE)/1000000</f>
        <v>#N/A</v>
      </c>
      <c r="V5" s="31" t="e">
        <f>VLOOKUP($D5,Résultats!$B$2:$AX$212,V$2,FALSE)/1000000</f>
        <v>#N/A</v>
      </c>
      <c r="W5" s="130" t="e">
        <f>VLOOKUP($D5,Résultats!$B$2:$AX$212,W$2,FALSE)/1000000</f>
        <v>#N/A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1"/>
      <c r="C6" s="56" t="s">
        <v>28</v>
      </c>
      <c r="D6" s="16" t="s">
        <v>83</v>
      </c>
      <c r="E6" s="31" t="e">
        <f>VLOOKUP($D6,Résultats!$B$2:$AX$212,E$2,FALSE)</f>
        <v>#N/A</v>
      </c>
      <c r="F6" s="31" t="e">
        <f>VLOOKUP($D6,Résultats!$B$2:$AX$212,F$2,FALSE)</f>
        <v>#N/A</v>
      </c>
      <c r="G6" s="126" t="e">
        <f>VLOOKUP($D6,Résultats!$B$2:$AX$212,G$2,FALSE)/1000000</f>
        <v>#N/A</v>
      </c>
      <c r="H6" s="31" t="e">
        <f>VLOOKUP($D6,Résultats!$B$2:$AX$212,H$2,FALSE)/1000000</f>
        <v>#N/A</v>
      </c>
      <c r="I6" s="127" t="e">
        <f>VLOOKUP($D6,Résultats!$B$2:$AX$212,I$2,FALSE)/1000000</f>
        <v>#N/A</v>
      </c>
      <c r="J6" s="126" t="e">
        <f>VLOOKUP($D6,Résultats!$B$2:$AX$212,J$2,FALSE)/1000000</f>
        <v>#N/A</v>
      </c>
      <c r="K6" s="31" t="e">
        <f>VLOOKUP($D6,Résultats!$B$2:$AX$212,K$2,FALSE)/1000000</f>
        <v>#N/A</v>
      </c>
      <c r="L6" s="31" t="e">
        <f>VLOOKUP($D6,Résultats!$B$2:$AX$212,L$2,FALSE)/1000000</f>
        <v>#N/A</v>
      </c>
      <c r="M6" s="31" t="e">
        <f>VLOOKUP($D6,Résultats!$B$2:$AX$212,M$2,FALSE)/1000000</f>
        <v>#N/A</v>
      </c>
      <c r="N6" s="127" t="e">
        <f>VLOOKUP($D6,Résultats!$B$2:$AX$212,N$2,FALSE)/1000000</f>
        <v>#N/A</v>
      </c>
      <c r="O6" s="126" t="e">
        <f>VLOOKUP($D6,Résultats!$B$2:$AX$212,O$2,FALSE)/1000000</f>
        <v>#N/A</v>
      </c>
      <c r="P6" s="31" t="e">
        <f>VLOOKUP($D6,Résultats!$B$2:$AX$212,P$2,FALSE)/1000000</f>
        <v>#N/A</v>
      </c>
      <c r="Q6" s="31" t="e">
        <f>VLOOKUP($D6,Résultats!$B$2:$AX$212,Q$2,FALSE)/1000000</f>
        <v>#N/A</v>
      </c>
      <c r="R6" s="31" t="e">
        <f>VLOOKUP($D6,Résultats!$B$2:$AX$212,R$2,FALSE)/1000000</f>
        <v>#N/A</v>
      </c>
      <c r="S6" s="127" t="e">
        <f>VLOOKUP($D6,Résultats!$B$2:$AX$212,S$2,FALSE)/1000000</f>
        <v>#N/A</v>
      </c>
      <c r="T6" s="130" t="e">
        <f>VLOOKUP($D6,Résultats!$B$2:$AX$212,T$2,FALSE)/1000000</f>
        <v>#N/A</v>
      </c>
      <c r="U6" s="130" t="e">
        <f>VLOOKUP($D6,Résultats!$B$2:$AX$212,U$2,FALSE)/1000000</f>
        <v>#N/A</v>
      </c>
      <c r="V6" s="31" t="e">
        <f>VLOOKUP($D6,Résultats!$B$2:$AX$212,V$2,FALSE)/1000000</f>
        <v>#N/A</v>
      </c>
      <c r="W6" s="130" t="e">
        <f>VLOOKUP($D6,Résultats!$B$2:$AX$212,W$2,FALSE)/1000000</f>
        <v>#N/A</v>
      </c>
      <c r="X6" s="3"/>
    </row>
    <row r="7" spans="1:38" x14ac:dyDescent="0.25">
      <c r="A7" s="3"/>
      <c r="B7" s="241"/>
      <c r="C7" s="56" t="s">
        <v>29</v>
      </c>
      <c r="D7" s="16" t="s">
        <v>84</v>
      </c>
      <c r="E7" s="31" t="e">
        <f>VLOOKUP($D7,Résultats!$B$2:$AX$212,E$2,FALSE)</f>
        <v>#N/A</v>
      </c>
      <c r="F7" s="31" t="e">
        <f>VLOOKUP($D7,Résultats!$B$2:$AX$212,F$2,FALSE)</f>
        <v>#N/A</v>
      </c>
      <c r="G7" s="126" t="e">
        <f>VLOOKUP($D7,Résultats!$B$2:$AX$212,G$2,FALSE)/1000000</f>
        <v>#N/A</v>
      </c>
      <c r="H7" s="31" t="e">
        <f>VLOOKUP($D7,Résultats!$B$2:$AX$212,H$2,FALSE)/1000000</f>
        <v>#N/A</v>
      </c>
      <c r="I7" s="127" t="e">
        <f>VLOOKUP($D7,Résultats!$B$2:$AX$212,I$2,FALSE)/1000000</f>
        <v>#N/A</v>
      </c>
      <c r="J7" s="126" t="e">
        <f>VLOOKUP($D7,Résultats!$B$2:$AX$212,J$2,FALSE)/1000000</f>
        <v>#N/A</v>
      </c>
      <c r="K7" s="31" t="e">
        <f>VLOOKUP($D7,Résultats!$B$2:$AX$212,K$2,FALSE)/1000000</f>
        <v>#N/A</v>
      </c>
      <c r="L7" s="31" t="e">
        <f>VLOOKUP($D7,Résultats!$B$2:$AX$212,L$2,FALSE)/1000000</f>
        <v>#N/A</v>
      </c>
      <c r="M7" s="31" t="e">
        <f>VLOOKUP($D7,Résultats!$B$2:$AX$212,M$2,FALSE)/1000000</f>
        <v>#N/A</v>
      </c>
      <c r="N7" s="127" t="e">
        <f>VLOOKUP($D7,Résultats!$B$2:$AX$212,N$2,FALSE)/1000000</f>
        <v>#N/A</v>
      </c>
      <c r="O7" s="126" t="e">
        <f>VLOOKUP($D7,Résultats!$B$2:$AX$212,O$2,FALSE)/1000000</f>
        <v>#N/A</v>
      </c>
      <c r="P7" s="31" t="e">
        <f>VLOOKUP($D7,Résultats!$B$2:$AX$212,P$2,FALSE)/1000000</f>
        <v>#N/A</v>
      </c>
      <c r="Q7" s="31" t="e">
        <f>VLOOKUP($D7,Résultats!$B$2:$AX$212,Q$2,FALSE)/1000000</f>
        <v>#N/A</v>
      </c>
      <c r="R7" s="31" t="e">
        <f>VLOOKUP($D7,Résultats!$B$2:$AX$212,R$2,FALSE)/1000000</f>
        <v>#N/A</v>
      </c>
      <c r="S7" s="127" t="e">
        <f>VLOOKUP($D7,Résultats!$B$2:$AX$212,S$2,FALSE)/1000000</f>
        <v>#N/A</v>
      </c>
      <c r="T7" s="130" t="e">
        <f>VLOOKUP($D7,Résultats!$B$2:$AX$212,T$2,FALSE)/1000000</f>
        <v>#N/A</v>
      </c>
      <c r="U7" s="130" t="e">
        <f>VLOOKUP($D7,Résultats!$B$2:$AX$212,U$2,FALSE)/1000000</f>
        <v>#N/A</v>
      </c>
      <c r="V7" s="31" t="e">
        <f>VLOOKUP($D7,Résultats!$B$2:$AX$212,V$2,FALSE)/1000000</f>
        <v>#N/A</v>
      </c>
      <c r="W7" s="130" t="e">
        <f>VLOOKUP($D7,Résultats!$B$2:$AX$212,W$2,FALSE)/1000000</f>
        <v>#N/A</v>
      </c>
      <c r="X7" s="3"/>
    </row>
    <row r="8" spans="1:38" x14ac:dyDescent="0.25">
      <c r="A8" s="3"/>
      <c r="B8" s="241"/>
      <c r="C8" s="56" t="s">
        <v>30</v>
      </c>
      <c r="D8" s="16" t="s">
        <v>85</v>
      </c>
      <c r="E8" s="31" t="e">
        <f>VLOOKUP($D8,Résultats!$B$2:$AX$212,E$2,FALSE)</f>
        <v>#N/A</v>
      </c>
      <c r="F8" s="31" t="e">
        <f>VLOOKUP($D8,Résultats!$B$2:$AX$212,F$2,FALSE)</f>
        <v>#N/A</v>
      </c>
      <c r="G8" s="126" t="e">
        <f>VLOOKUP($D8,Résultats!$B$2:$AX$212,G$2,FALSE)/1000000</f>
        <v>#N/A</v>
      </c>
      <c r="H8" s="31" t="e">
        <f>VLOOKUP($D8,Résultats!$B$2:$AX$212,H$2,FALSE)/1000000</f>
        <v>#N/A</v>
      </c>
      <c r="I8" s="127" t="e">
        <f>VLOOKUP($D8,Résultats!$B$2:$AX$212,I$2,FALSE)/1000000</f>
        <v>#N/A</v>
      </c>
      <c r="J8" s="126" t="e">
        <f>VLOOKUP($D8,Résultats!$B$2:$AX$212,J$2,FALSE)/1000000</f>
        <v>#N/A</v>
      </c>
      <c r="K8" s="31" t="e">
        <f>VLOOKUP($D8,Résultats!$B$2:$AX$212,K$2,FALSE)/1000000</f>
        <v>#N/A</v>
      </c>
      <c r="L8" s="31" t="e">
        <f>VLOOKUP($D8,Résultats!$B$2:$AX$212,L$2,FALSE)/1000000</f>
        <v>#N/A</v>
      </c>
      <c r="M8" s="31" t="e">
        <f>VLOOKUP($D8,Résultats!$B$2:$AX$212,M$2,FALSE)/1000000</f>
        <v>#N/A</v>
      </c>
      <c r="N8" s="127" t="e">
        <f>VLOOKUP($D8,Résultats!$B$2:$AX$212,N$2,FALSE)/1000000</f>
        <v>#N/A</v>
      </c>
      <c r="O8" s="126" t="e">
        <f>VLOOKUP($D8,Résultats!$B$2:$AX$212,O$2,FALSE)/1000000</f>
        <v>#N/A</v>
      </c>
      <c r="P8" s="31" t="e">
        <f>VLOOKUP($D8,Résultats!$B$2:$AX$212,P$2,FALSE)/1000000</f>
        <v>#N/A</v>
      </c>
      <c r="Q8" s="31" t="e">
        <f>VLOOKUP($D8,Résultats!$B$2:$AX$212,Q$2,FALSE)/1000000</f>
        <v>#N/A</v>
      </c>
      <c r="R8" s="31" t="e">
        <f>VLOOKUP($D8,Résultats!$B$2:$AX$212,R$2,FALSE)/1000000</f>
        <v>#N/A</v>
      </c>
      <c r="S8" s="127" t="e">
        <f>VLOOKUP($D8,Résultats!$B$2:$AX$212,S$2,FALSE)/1000000</f>
        <v>#N/A</v>
      </c>
      <c r="T8" s="130" t="e">
        <f>VLOOKUP($D8,Résultats!$B$2:$AX$212,T$2,FALSE)/1000000</f>
        <v>#N/A</v>
      </c>
      <c r="U8" s="130" t="e">
        <f>VLOOKUP($D8,Résultats!$B$2:$AX$212,U$2,FALSE)/1000000</f>
        <v>#N/A</v>
      </c>
      <c r="V8" s="31" t="e">
        <f>VLOOKUP($D8,Résultats!$B$2:$AX$212,V$2,FALSE)/1000000</f>
        <v>#N/A</v>
      </c>
      <c r="W8" s="130" t="e">
        <f>VLOOKUP($D8,Résultats!$B$2:$AX$212,W$2,FALSE)/1000000</f>
        <v>#N/A</v>
      </c>
      <c r="X8" s="3"/>
    </row>
    <row r="9" spans="1:38" x14ac:dyDescent="0.25">
      <c r="A9" s="3"/>
      <c r="B9" s="241"/>
      <c r="C9" s="56" t="s">
        <v>31</v>
      </c>
      <c r="D9" s="16" t="s">
        <v>86</v>
      </c>
      <c r="E9" s="31" t="e">
        <f>VLOOKUP($D9,Résultats!$B$2:$AX$212,E$2,FALSE)</f>
        <v>#N/A</v>
      </c>
      <c r="F9" s="31" t="e">
        <f>VLOOKUP($D9,Résultats!$B$2:$AX$212,F$2,FALSE)</f>
        <v>#N/A</v>
      </c>
      <c r="G9" s="126" t="e">
        <f>VLOOKUP($D9,Résultats!$B$2:$AX$212,G$2,FALSE)/1000000</f>
        <v>#N/A</v>
      </c>
      <c r="H9" s="31" t="e">
        <f>VLOOKUP($D9,Résultats!$B$2:$AX$212,H$2,FALSE)/1000000</f>
        <v>#N/A</v>
      </c>
      <c r="I9" s="127" t="e">
        <f>VLOOKUP($D9,Résultats!$B$2:$AX$212,I$2,FALSE)/1000000</f>
        <v>#N/A</v>
      </c>
      <c r="J9" s="126" t="e">
        <f>VLOOKUP($D9,Résultats!$B$2:$AX$212,J$2,FALSE)/1000000</f>
        <v>#N/A</v>
      </c>
      <c r="K9" s="31" t="e">
        <f>VLOOKUP($D9,Résultats!$B$2:$AX$212,K$2,FALSE)/1000000</f>
        <v>#N/A</v>
      </c>
      <c r="L9" s="31" t="e">
        <f>VLOOKUP($D9,Résultats!$B$2:$AX$212,L$2,FALSE)/1000000</f>
        <v>#N/A</v>
      </c>
      <c r="M9" s="31" t="e">
        <f>VLOOKUP($D9,Résultats!$B$2:$AX$212,M$2,FALSE)/1000000</f>
        <v>#N/A</v>
      </c>
      <c r="N9" s="127" t="e">
        <f>VLOOKUP($D9,Résultats!$B$2:$AX$212,N$2,FALSE)/1000000</f>
        <v>#N/A</v>
      </c>
      <c r="O9" s="126" t="e">
        <f>VLOOKUP($D9,Résultats!$B$2:$AX$212,O$2,FALSE)/1000000</f>
        <v>#N/A</v>
      </c>
      <c r="P9" s="31" t="e">
        <f>VLOOKUP($D9,Résultats!$B$2:$AX$212,P$2,FALSE)/1000000</f>
        <v>#N/A</v>
      </c>
      <c r="Q9" s="31" t="e">
        <f>VLOOKUP($D9,Résultats!$B$2:$AX$212,Q$2,FALSE)/1000000</f>
        <v>#N/A</v>
      </c>
      <c r="R9" s="31" t="e">
        <f>VLOOKUP($D9,Résultats!$B$2:$AX$212,R$2,FALSE)/1000000</f>
        <v>#N/A</v>
      </c>
      <c r="S9" s="127" t="e">
        <f>VLOOKUP($D9,Résultats!$B$2:$AX$212,S$2,FALSE)/1000000</f>
        <v>#N/A</v>
      </c>
      <c r="T9" s="130" t="e">
        <f>VLOOKUP($D9,Résultats!$B$2:$AX$212,T$2,FALSE)/1000000</f>
        <v>#N/A</v>
      </c>
      <c r="U9" s="130" t="e">
        <f>VLOOKUP($D9,Résultats!$B$2:$AX$212,U$2,FALSE)/1000000</f>
        <v>#N/A</v>
      </c>
      <c r="V9" s="31" t="e">
        <f>VLOOKUP($D9,Résultats!$B$2:$AX$212,V$2,FALSE)/1000000</f>
        <v>#N/A</v>
      </c>
      <c r="W9" s="130" t="e">
        <f>VLOOKUP($D9,Résultats!$B$2:$AX$212,W$2,FALSE)/1000000</f>
        <v>#N/A</v>
      </c>
      <c r="X9" s="3"/>
    </row>
    <row r="10" spans="1:38" x14ac:dyDescent="0.25">
      <c r="A10" s="3"/>
      <c r="B10" s="241"/>
      <c r="C10" s="56" t="s">
        <v>32</v>
      </c>
      <c r="D10" s="16" t="s">
        <v>87</v>
      </c>
      <c r="E10" s="31" t="e">
        <f>VLOOKUP($D10,Résultats!$B$2:$AX$212,E$2,FALSE)</f>
        <v>#N/A</v>
      </c>
      <c r="F10" s="31" t="e">
        <f>VLOOKUP($D10,Résultats!$B$2:$AX$212,F$2,FALSE)</f>
        <v>#N/A</v>
      </c>
      <c r="G10" s="126" t="e">
        <f>VLOOKUP($D10,Résultats!$B$2:$AX$212,G$2,FALSE)/1000000</f>
        <v>#N/A</v>
      </c>
      <c r="H10" s="31" t="e">
        <f>VLOOKUP($D10,Résultats!$B$2:$AX$212,H$2,FALSE)/1000000</f>
        <v>#N/A</v>
      </c>
      <c r="I10" s="127" t="e">
        <f>VLOOKUP($D10,Résultats!$B$2:$AX$212,I$2,FALSE)/1000000</f>
        <v>#N/A</v>
      </c>
      <c r="J10" s="126" t="e">
        <f>VLOOKUP($D10,Résultats!$B$2:$AX$212,J$2,FALSE)/1000000</f>
        <v>#N/A</v>
      </c>
      <c r="K10" s="31" t="e">
        <f>VLOOKUP($D10,Résultats!$B$2:$AX$212,K$2,FALSE)/1000000</f>
        <v>#N/A</v>
      </c>
      <c r="L10" s="31" t="e">
        <f>VLOOKUP($D10,Résultats!$B$2:$AX$212,L$2,FALSE)/1000000</f>
        <v>#N/A</v>
      </c>
      <c r="M10" s="31" t="e">
        <f>VLOOKUP($D10,Résultats!$B$2:$AX$212,M$2,FALSE)/1000000</f>
        <v>#N/A</v>
      </c>
      <c r="N10" s="127" t="e">
        <f>VLOOKUP($D10,Résultats!$B$2:$AX$212,N$2,FALSE)/1000000</f>
        <v>#N/A</v>
      </c>
      <c r="O10" s="126" t="e">
        <f>VLOOKUP($D10,Résultats!$B$2:$AX$212,O$2,FALSE)/1000000</f>
        <v>#N/A</v>
      </c>
      <c r="P10" s="31" t="e">
        <f>VLOOKUP($D10,Résultats!$B$2:$AX$212,P$2,FALSE)/1000000</f>
        <v>#N/A</v>
      </c>
      <c r="Q10" s="31" t="e">
        <f>VLOOKUP($D10,Résultats!$B$2:$AX$212,Q$2,FALSE)/1000000</f>
        <v>#N/A</v>
      </c>
      <c r="R10" s="31" t="e">
        <f>VLOOKUP($D10,Résultats!$B$2:$AX$212,R$2,FALSE)/1000000</f>
        <v>#N/A</v>
      </c>
      <c r="S10" s="127" t="e">
        <f>VLOOKUP($D10,Résultats!$B$2:$AX$212,S$2,FALSE)/1000000</f>
        <v>#N/A</v>
      </c>
      <c r="T10" s="130" t="e">
        <f>VLOOKUP($D10,Résultats!$B$2:$AX$212,T$2,FALSE)/1000000</f>
        <v>#N/A</v>
      </c>
      <c r="U10" s="130" t="e">
        <f>VLOOKUP($D10,Résultats!$B$2:$AX$212,U$2,FALSE)/1000000</f>
        <v>#N/A</v>
      </c>
      <c r="V10" s="31" t="e">
        <f>VLOOKUP($D10,Résultats!$B$2:$AX$212,V$2,FALSE)/1000000</f>
        <v>#N/A</v>
      </c>
      <c r="W10" s="130" t="e">
        <f>VLOOKUP($D10,Résultats!$B$2:$AX$212,W$2,FALSE)/1000000</f>
        <v>#N/A</v>
      </c>
      <c r="X10" s="3"/>
    </row>
    <row r="11" spans="1:38" x14ac:dyDescent="0.25">
      <c r="A11" s="3"/>
      <c r="B11" s="241"/>
      <c r="C11" s="80" t="s">
        <v>33</v>
      </c>
      <c r="D11" s="32" t="s">
        <v>88</v>
      </c>
      <c r="E11" s="20" t="e">
        <f>VLOOKUP($D11,Résultats!$B$2:$AX$212,E$2,FALSE)</f>
        <v>#N/A</v>
      </c>
      <c r="F11" s="20" t="e">
        <f>VLOOKUP($D11,Résultats!$B$2:$AX$212,F$2,FALSE)</f>
        <v>#N/A</v>
      </c>
      <c r="G11" s="113" t="e">
        <f>VLOOKUP($D11,Résultats!$B$2:$AX$212,G$2,FALSE)/1000000</f>
        <v>#N/A</v>
      </c>
      <c r="H11" s="20" t="e">
        <f>VLOOKUP($D11,Résultats!$B$2:$AX$212,H$2,FALSE)/1000000</f>
        <v>#N/A</v>
      </c>
      <c r="I11" s="114" t="e">
        <f>VLOOKUP($D11,Résultats!$B$2:$AX$212,I$2,FALSE)/1000000</f>
        <v>#N/A</v>
      </c>
      <c r="J11" s="113" t="e">
        <f>VLOOKUP($D11,Résultats!$B$2:$AX$212,J$2,FALSE)/1000000</f>
        <v>#N/A</v>
      </c>
      <c r="K11" s="20" t="e">
        <f>VLOOKUP($D11,Résultats!$B$2:$AX$212,K$2,FALSE)/1000000</f>
        <v>#N/A</v>
      </c>
      <c r="L11" s="20" t="e">
        <f>VLOOKUP($D11,Résultats!$B$2:$AX$212,L$2,FALSE)/1000000</f>
        <v>#N/A</v>
      </c>
      <c r="M11" s="20" t="e">
        <f>VLOOKUP($D11,Résultats!$B$2:$AX$212,M$2,FALSE)/1000000</f>
        <v>#N/A</v>
      </c>
      <c r="N11" s="114" t="e">
        <f>VLOOKUP($D11,Résultats!$B$2:$AX$212,N$2,FALSE)/1000000</f>
        <v>#N/A</v>
      </c>
      <c r="O11" s="113" t="e">
        <f>VLOOKUP($D11,Résultats!$B$2:$AX$212,O$2,FALSE)/1000000</f>
        <v>#N/A</v>
      </c>
      <c r="P11" s="20" t="e">
        <f>VLOOKUP($D11,Résultats!$B$2:$AX$212,P$2,FALSE)/1000000</f>
        <v>#N/A</v>
      </c>
      <c r="Q11" s="20" t="e">
        <f>VLOOKUP($D11,Résultats!$B$2:$AX$212,Q$2,FALSE)/1000000</f>
        <v>#N/A</v>
      </c>
      <c r="R11" s="20" t="e">
        <f>VLOOKUP($D11,Résultats!$B$2:$AX$212,R$2,FALSE)/1000000</f>
        <v>#N/A</v>
      </c>
      <c r="S11" s="114" t="e">
        <f>VLOOKUP($D11,Résultats!$B$2:$AX$212,S$2,FALSE)/1000000</f>
        <v>#N/A</v>
      </c>
      <c r="T11" s="122" t="e">
        <f>VLOOKUP($D11,Résultats!$B$2:$AX$212,T$2,FALSE)/1000000</f>
        <v>#N/A</v>
      </c>
      <c r="U11" s="122" t="e">
        <f>VLOOKUP($D11,Résultats!$B$2:$AX$212,U$2,FALSE)/1000000</f>
        <v>#N/A</v>
      </c>
      <c r="V11" s="20" t="e">
        <f>VLOOKUP($D11,Résultats!$B$2:$AX$212,V$2,FALSE)/1000000</f>
        <v>#N/A</v>
      </c>
      <c r="W11" s="122" t="e">
        <f>VLOOKUP($D11,Résultats!$B$2:$AX$212,W$2,FALSE)/1000000</f>
        <v>#N/A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8">
        <v>2020</v>
      </c>
      <c r="J14" s="116">
        <v>2021</v>
      </c>
      <c r="K14" s="33">
        <v>2022</v>
      </c>
      <c r="L14" s="4">
        <v>2023</v>
      </c>
      <c r="M14" s="33">
        <v>2024</v>
      </c>
      <c r="N14" s="108">
        <v>2025</v>
      </c>
      <c r="O14" s="116">
        <v>2026</v>
      </c>
      <c r="P14" s="4">
        <v>2027</v>
      </c>
      <c r="Q14" s="33">
        <v>2028</v>
      </c>
      <c r="R14" s="33">
        <v>2029</v>
      </c>
      <c r="S14" s="108">
        <v>2030</v>
      </c>
      <c r="T14" s="4">
        <v>2035</v>
      </c>
      <c r="U14" s="118">
        <v>2040</v>
      </c>
      <c r="V14" s="4">
        <v>2045</v>
      </c>
      <c r="W14" s="118">
        <v>2050</v>
      </c>
      <c r="X14" s="3"/>
    </row>
    <row r="15" spans="1:38" ht="15.75" thickBot="1" x14ac:dyDescent="0.3">
      <c r="A15" s="3"/>
      <c r="B15" s="242" t="s">
        <v>247</v>
      </c>
      <c r="C15" s="5" t="s">
        <v>44</v>
      </c>
      <c r="D15" s="13" t="s">
        <v>81</v>
      </c>
      <c r="E15" s="22" t="e">
        <f>E4/100</f>
        <v>#N/A</v>
      </c>
      <c r="F15" s="22" t="e">
        <f>F4/100</f>
        <v>#N/A</v>
      </c>
      <c r="G15" s="131" t="e">
        <f>G4*1000/100</f>
        <v>#N/A</v>
      </c>
      <c r="H15" s="22" t="e">
        <f t="shared" ref="H15:W15" si="1">H4*1000/100</f>
        <v>#N/A</v>
      </c>
      <c r="I15" s="132" t="e">
        <f t="shared" si="1"/>
        <v>#N/A</v>
      </c>
      <c r="J15" s="131" t="e">
        <f t="shared" si="1"/>
        <v>#N/A</v>
      </c>
      <c r="K15" s="22" t="e">
        <f t="shared" si="1"/>
        <v>#N/A</v>
      </c>
      <c r="L15" s="22" t="e">
        <f t="shared" si="1"/>
        <v>#N/A</v>
      </c>
      <c r="M15" s="22" t="e">
        <f t="shared" si="1"/>
        <v>#N/A</v>
      </c>
      <c r="N15" s="132" t="e">
        <f t="shared" si="1"/>
        <v>#N/A</v>
      </c>
      <c r="O15" s="131" t="e">
        <f t="shared" si="1"/>
        <v>#N/A</v>
      </c>
      <c r="P15" s="22" t="e">
        <f t="shared" si="1"/>
        <v>#N/A</v>
      </c>
      <c r="Q15" s="22" t="e">
        <f t="shared" si="1"/>
        <v>#N/A</v>
      </c>
      <c r="R15" s="22" t="e">
        <f t="shared" si="1"/>
        <v>#N/A</v>
      </c>
      <c r="S15" s="132" t="e">
        <f t="shared" si="1"/>
        <v>#N/A</v>
      </c>
      <c r="T15" s="22" t="e">
        <f t="shared" si="1"/>
        <v>#N/A</v>
      </c>
      <c r="U15" s="139" t="e">
        <f t="shared" si="1"/>
        <v>#N/A</v>
      </c>
      <c r="V15" s="22" t="e">
        <f t="shared" si="1"/>
        <v>#N/A</v>
      </c>
      <c r="W15" s="139" t="e">
        <f t="shared" si="1"/>
        <v>#N/A</v>
      </c>
      <c r="X15" s="3"/>
      <c r="Y15" s="51" t="s">
        <v>248</v>
      </c>
    </row>
    <row r="16" spans="1:38" x14ac:dyDescent="0.25">
      <c r="A16" s="3"/>
      <c r="B16" s="241"/>
      <c r="C16" s="56" t="s">
        <v>27</v>
      </c>
      <c r="D16" s="16" t="s">
        <v>82</v>
      </c>
      <c r="E16" s="98" t="e">
        <f>E5/E$4</f>
        <v>#N/A</v>
      </c>
      <c r="F16" s="98" t="e">
        <f>F5/F$4</f>
        <v>#N/A</v>
      </c>
      <c r="G16" s="133" t="e">
        <f>G5/G$4</f>
        <v>#N/A</v>
      </c>
      <c r="H16" s="98" t="e">
        <f t="shared" ref="H16:W16" si="2">H5/H$4</f>
        <v>#N/A</v>
      </c>
      <c r="I16" s="134" t="e">
        <f t="shared" si="2"/>
        <v>#N/A</v>
      </c>
      <c r="J16" s="133" t="e">
        <f t="shared" si="2"/>
        <v>#N/A</v>
      </c>
      <c r="K16" s="98" t="e">
        <f t="shared" si="2"/>
        <v>#N/A</v>
      </c>
      <c r="L16" s="98" t="e">
        <f t="shared" si="2"/>
        <v>#N/A</v>
      </c>
      <c r="M16" s="98" t="e">
        <f t="shared" si="2"/>
        <v>#N/A</v>
      </c>
      <c r="N16" s="134" t="e">
        <f t="shared" si="2"/>
        <v>#N/A</v>
      </c>
      <c r="O16" s="133" t="e">
        <f t="shared" si="2"/>
        <v>#N/A</v>
      </c>
      <c r="P16" s="98" t="e">
        <f t="shared" si="2"/>
        <v>#N/A</v>
      </c>
      <c r="Q16" s="98" t="e">
        <f t="shared" si="2"/>
        <v>#N/A</v>
      </c>
      <c r="R16" s="98" t="e">
        <f t="shared" si="2"/>
        <v>#N/A</v>
      </c>
      <c r="S16" s="134" t="e">
        <f t="shared" si="2"/>
        <v>#N/A</v>
      </c>
      <c r="T16" s="98" t="e">
        <f t="shared" si="2"/>
        <v>#N/A</v>
      </c>
      <c r="U16" s="140" t="e">
        <f t="shared" si="2"/>
        <v>#N/A</v>
      </c>
      <c r="V16" s="98" t="e">
        <f t="shared" si="2"/>
        <v>#N/A</v>
      </c>
      <c r="W16" s="140" t="e">
        <f t="shared" si="2"/>
        <v>#N/A</v>
      </c>
      <c r="X16" s="3"/>
      <c r="Y16" s="158"/>
      <c r="Z16" s="159">
        <v>2020</v>
      </c>
      <c r="AA16" s="159">
        <v>2030</v>
      </c>
      <c r="AB16" s="160">
        <v>2050</v>
      </c>
    </row>
    <row r="17" spans="1:28" x14ac:dyDescent="0.25">
      <c r="A17" s="3"/>
      <c r="B17" s="241"/>
      <c r="C17" s="56" t="s">
        <v>28</v>
      </c>
      <c r="D17" s="16" t="s">
        <v>83</v>
      </c>
      <c r="E17" s="92" t="e">
        <f t="shared" ref="E17:G22" si="3">E6/E$4</f>
        <v>#N/A</v>
      </c>
      <c r="F17" s="92" t="e">
        <f t="shared" si="3"/>
        <v>#N/A</v>
      </c>
      <c r="G17" s="135" t="e">
        <f t="shared" si="3"/>
        <v>#N/A</v>
      </c>
      <c r="H17" s="92" t="e">
        <f t="shared" ref="H17:W17" si="4">H6/H$4</f>
        <v>#N/A</v>
      </c>
      <c r="I17" s="136" t="e">
        <f t="shared" si="4"/>
        <v>#N/A</v>
      </c>
      <c r="J17" s="135" t="e">
        <f t="shared" si="4"/>
        <v>#N/A</v>
      </c>
      <c r="K17" s="92" t="e">
        <f t="shared" si="4"/>
        <v>#N/A</v>
      </c>
      <c r="L17" s="92" t="e">
        <f t="shared" si="4"/>
        <v>#N/A</v>
      </c>
      <c r="M17" s="92" t="e">
        <f t="shared" si="4"/>
        <v>#N/A</v>
      </c>
      <c r="N17" s="136" t="e">
        <f t="shared" si="4"/>
        <v>#N/A</v>
      </c>
      <c r="O17" s="135" t="e">
        <f t="shared" si="4"/>
        <v>#N/A</v>
      </c>
      <c r="P17" s="92" t="e">
        <f t="shared" si="4"/>
        <v>#N/A</v>
      </c>
      <c r="Q17" s="92" t="e">
        <f t="shared" si="4"/>
        <v>#N/A</v>
      </c>
      <c r="R17" s="92" t="e">
        <f t="shared" si="4"/>
        <v>#N/A</v>
      </c>
      <c r="S17" s="136" t="e">
        <f t="shared" si="4"/>
        <v>#N/A</v>
      </c>
      <c r="T17" s="92" t="e">
        <f t="shared" si="4"/>
        <v>#N/A</v>
      </c>
      <c r="U17" s="141" t="e">
        <f t="shared" si="4"/>
        <v>#N/A</v>
      </c>
      <c r="V17" s="92" t="e">
        <f t="shared" si="4"/>
        <v>#N/A</v>
      </c>
      <c r="W17" s="141" t="e">
        <f t="shared" si="4"/>
        <v>#N/A</v>
      </c>
      <c r="X17" s="3"/>
      <c r="Y17" s="161" t="s">
        <v>164</v>
      </c>
      <c r="Z17" s="162" t="e">
        <f>I16+I17</f>
        <v>#N/A</v>
      </c>
      <c r="AA17" s="162" t="e">
        <f>S16+S17</f>
        <v>#N/A</v>
      </c>
      <c r="AB17" s="163" t="e">
        <f>W16+W17</f>
        <v>#N/A</v>
      </c>
    </row>
    <row r="18" spans="1:28" x14ac:dyDescent="0.25">
      <c r="A18" s="3"/>
      <c r="B18" s="241"/>
      <c r="C18" s="56" t="s">
        <v>29</v>
      </c>
      <c r="D18" s="16" t="s">
        <v>84</v>
      </c>
      <c r="E18" s="92" t="e">
        <f t="shared" si="3"/>
        <v>#N/A</v>
      </c>
      <c r="F18" s="92" t="e">
        <f t="shared" si="3"/>
        <v>#N/A</v>
      </c>
      <c r="G18" s="135" t="e">
        <f t="shared" si="3"/>
        <v>#N/A</v>
      </c>
      <c r="H18" s="92" t="e">
        <f t="shared" ref="H18:W18" si="5">H7/H$4</f>
        <v>#N/A</v>
      </c>
      <c r="I18" s="136" t="e">
        <f t="shared" si="5"/>
        <v>#N/A</v>
      </c>
      <c r="J18" s="135" t="e">
        <f t="shared" si="5"/>
        <v>#N/A</v>
      </c>
      <c r="K18" s="92" t="e">
        <f t="shared" si="5"/>
        <v>#N/A</v>
      </c>
      <c r="L18" s="92" t="e">
        <f t="shared" si="5"/>
        <v>#N/A</v>
      </c>
      <c r="M18" s="92" t="e">
        <f t="shared" si="5"/>
        <v>#N/A</v>
      </c>
      <c r="N18" s="136" t="e">
        <f t="shared" si="5"/>
        <v>#N/A</v>
      </c>
      <c r="O18" s="135" t="e">
        <f t="shared" si="5"/>
        <v>#N/A</v>
      </c>
      <c r="P18" s="92" t="e">
        <f t="shared" si="5"/>
        <v>#N/A</v>
      </c>
      <c r="Q18" s="92" t="e">
        <f t="shared" si="5"/>
        <v>#N/A</v>
      </c>
      <c r="R18" s="92" t="e">
        <f t="shared" si="5"/>
        <v>#N/A</v>
      </c>
      <c r="S18" s="136" t="e">
        <f t="shared" si="5"/>
        <v>#N/A</v>
      </c>
      <c r="T18" s="92" t="e">
        <f t="shared" si="5"/>
        <v>#N/A</v>
      </c>
      <c r="U18" s="141" t="e">
        <f t="shared" si="5"/>
        <v>#N/A</v>
      </c>
      <c r="V18" s="92" t="e">
        <f t="shared" si="5"/>
        <v>#N/A</v>
      </c>
      <c r="W18" s="141" t="e">
        <f t="shared" si="5"/>
        <v>#N/A</v>
      </c>
      <c r="X18" s="3"/>
      <c r="Y18" s="161" t="s">
        <v>165</v>
      </c>
      <c r="Z18" s="162" t="e">
        <f>I18+I19+I20</f>
        <v>#N/A</v>
      </c>
      <c r="AA18" s="162" t="e">
        <f>S18+S19+S20</f>
        <v>#N/A</v>
      </c>
      <c r="AB18" s="163" t="e">
        <f>W18+W19+W20</f>
        <v>#N/A</v>
      </c>
    </row>
    <row r="19" spans="1:28" ht="15.75" thickBot="1" x14ac:dyDescent="0.3">
      <c r="A19" s="3"/>
      <c r="B19" s="241"/>
      <c r="C19" s="56" t="s">
        <v>30</v>
      </c>
      <c r="D19" s="16" t="s">
        <v>85</v>
      </c>
      <c r="E19" s="92" t="e">
        <f t="shared" si="3"/>
        <v>#N/A</v>
      </c>
      <c r="F19" s="92" t="e">
        <f t="shared" si="3"/>
        <v>#N/A</v>
      </c>
      <c r="G19" s="135" t="e">
        <f t="shared" si="3"/>
        <v>#N/A</v>
      </c>
      <c r="H19" s="92" t="e">
        <f t="shared" ref="H19:W19" si="6">H8/H$4</f>
        <v>#N/A</v>
      </c>
      <c r="I19" s="136" t="e">
        <f t="shared" si="6"/>
        <v>#N/A</v>
      </c>
      <c r="J19" s="135" t="e">
        <f t="shared" si="6"/>
        <v>#N/A</v>
      </c>
      <c r="K19" s="92" t="e">
        <f t="shared" si="6"/>
        <v>#N/A</v>
      </c>
      <c r="L19" s="92" t="e">
        <f t="shared" si="6"/>
        <v>#N/A</v>
      </c>
      <c r="M19" s="92" t="e">
        <f t="shared" si="6"/>
        <v>#N/A</v>
      </c>
      <c r="N19" s="136" t="e">
        <f t="shared" si="6"/>
        <v>#N/A</v>
      </c>
      <c r="O19" s="135" t="e">
        <f t="shared" si="6"/>
        <v>#N/A</v>
      </c>
      <c r="P19" s="92" t="e">
        <f t="shared" si="6"/>
        <v>#N/A</v>
      </c>
      <c r="Q19" s="92" t="e">
        <f t="shared" si="6"/>
        <v>#N/A</v>
      </c>
      <c r="R19" s="92" t="e">
        <f t="shared" si="6"/>
        <v>#N/A</v>
      </c>
      <c r="S19" s="136" t="e">
        <f t="shared" si="6"/>
        <v>#N/A</v>
      </c>
      <c r="T19" s="92" t="e">
        <f t="shared" si="6"/>
        <v>#N/A</v>
      </c>
      <c r="U19" s="141" t="e">
        <f t="shared" si="6"/>
        <v>#N/A</v>
      </c>
      <c r="V19" s="92" t="e">
        <f t="shared" si="6"/>
        <v>#N/A</v>
      </c>
      <c r="W19" s="141" t="e">
        <f t="shared" si="6"/>
        <v>#N/A</v>
      </c>
      <c r="X19" s="3"/>
      <c r="Y19" s="164" t="s">
        <v>170</v>
      </c>
      <c r="Z19" s="165" t="e">
        <f>I21+I22</f>
        <v>#N/A</v>
      </c>
      <c r="AA19" s="165" t="e">
        <f>S21+S22</f>
        <v>#N/A</v>
      </c>
      <c r="AB19" s="166" t="e">
        <f>W21+W22</f>
        <v>#N/A</v>
      </c>
    </row>
    <row r="20" spans="1:28" x14ac:dyDescent="0.25">
      <c r="A20" s="3"/>
      <c r="B20" s="241"/>
      <c r="C20" s="56" t="s">
        <v>31</v>
      </c>
      <c r="D20" s="16" t="s">
        <v>86</v>
      </c>
      <c r="E20" s="92" t="e">
        <f t="shared" si="3"/>
        <v>#N/A</v>
      </c>
      <c r="F20" s="92" t="e">
        <f t="shared" si="3"/>
        <v>#N/A</v>
      </c>
      <c r="G20" s="135" t="e">
        <f t="shared" si="3"/>
        <v>#N/A</v>
      </c>
      <c r="H20" s="92" t="e">
        <f t="shared" ref="H20:W20" si="7">H9/H$4</f>
        <v>#N/A</v>
      </c>
      <c r="I20" s="136" t="e">
        <f t="shared" si="7"/>
        <v>#N/A</v>
      </c>
      <c r="J20" s="135" t="e">
        <f t="shared" si="7"/>
        <v>#N/A</v>
      </c>
      <c r="K20" s="92" t="e">
        <f t="shared" si="7"/>
        <v>#N/A</v>
      </c>
      <c r="L20" s="92" t="e">
        <f t="shared" si="7"/>
        <v>#N/A</v>
      </c>
      <c r="M20" s="92" t="e">
        <f t="shared" si="7"/>
        <v>#N/A</v>
      </c>
      <c r="N20" s="136" t="e">
        <f t="shared" si="7"/>
        <v>#N/A</v>
      </c>
      <c r="O20" s="135" t="e">
        <f t="shared" si="7"/>
        <v>#N/A</v>
      </c>
      <c r="P20" s="92" t="e">
        <f t="shared" si="7"/>
        <v>#N/A</v>
      </c>
      <c r="Q20" s="92" t="e">
        <f t="shared" si="7"/>
        <v>#N/A</v>
      </c>
      <c r="R20" s="92" t="e">
        <f t="shared" si="7"/>
        <v>#N/A</v>
      </c>
      <c r="S20" s="136" t="e">
        <f t="shared" si="7"/>
        <v>#N/A</v>
      </c>
      <c r="T20" s="92" t="e">
        <f t="shared" si="7"/>
        <v>#N/A</v>
      </c>
      <c r="U20" s="141" t="e">
        <f t="shared" si="7"/>
        <v>#N/A</v>
      </c>
      <c r="V20" s="92" t="e">
        <f t="shared" si="7"/>
        <v>#N/A</v>
      </c>
      <c r="W20" s="141" t="e">
        <f t="shared" si="7"/>
        <v>#N/A</v>
      </c>
      <c r="X20" s="3"/>
      <c r="Y20" s="227" t="s">
        <v>238</v>
      </c>
      <c r="Z20" s="228" t="e">
        <f>SUM(Z17:Z19)</f>
        <v>#N/A</v>
      </c>
      <c r="AA20" s="228" t="e">
        <f t="shared" ref="AA20:AB20" si="8">SUM(AA17:AA19)</f>
        <v>#N/A</v>
      </c>
      <c r="AB20" s="228" t="e">
        <f t="shared" si="8"/>
        <v>#N/A</v>
      </c>
    </row>
    <row r="21" spans="1:28" x14ac:dyDescent="0.25">
      <c r="A21" s="3"/>
      <c r="B21" s="241"/>
      <c r="C21" s="56" t="s">
        <v>32</v>
      </c>
      <c r="D21" s="16" t="s">
        <v>87</v>
      </c>
      <c r="E21" s="92" t="e">
        <f t="shared" si="3"/>
        <v>#N/A</v>
      </c>
      <c r="F21" s="92" t="e">
        <f t="shared" si="3"/>
        <v>#N/A</v>
      </c>
      <c r="G21" s="135" t="e">
        <f t="shared" si="3"/>
        <v>#N/A</v>
      </c>
      <c r="H21" s="92" t="e">
        <f t="shared" ref="H21:W21" si="9">H10/H$4</f>
        <v>#N/A</v>
      </c>
      <c r="I21" s="136" t="e">
        <f t="shared" si="9"/>
        <v>#N/A</v>
      </c>
      <c r="J21" s="135" t="e">
        <f t="shared" si="9"/>
        <v>#N/A</v>
      </c>
      <c r="K21" s="92" t="e">
        <f t="shared" si="9"/>
        <v>#N/A</v>
      </c>
      <c r="L21" s="92" t="e">
        <f t="shared" si="9"/>
        <v>#N/A</v>
      </c>
      <c r="M21" s="92" t="e">
        <f t="shared" si="9"/>
        <v>#N/A</v>
      </c>
      <c r="N21" s="136" t="e">
        <f t="shared" si="9"/>
        <v>#N/A</v>
      </c>
      <c r="O21" s="135" t="e">
        <f t="shared" si="9"/>
        <v>#N/A</v>
      </c>
      <c r="P21" s="92" t="e">
        <f t="shared" si="9"/>
        <v>#N/A</v>
      </c>
      <c r="Q21" s="92" t="e">
        <f t="shared" si="9"/>
        <v>#N/A</v>
      </c>
      <c r="R21" s="92" t="e">
        <f t="shared" si="9"/>
        <v>#N/A</v>
      </c>
      <c r="S21" s="136" t="e">
        <f t="shared" si="9"/>
        <v>#N/A</v>
      </c>
      <c r="T21" s="92" t="e">
        <f t="shared" si="9"/>
        <v>#N/A</v>
      </c>
      <c r="U21" s="141" t="e">
        <f t="shared" si="9"/>
        <v>#N/A</v>
      </c>
      <c r="V21" s="92" t="e">
        <f t="shared" si="9"/>
        <v>#N/A</v>
      </c>
      <c r="W21" s="141" t="e">
        <f t="shared" si="9"/>
        <v>#N/A</v>
      </c>
      <c r="X21" s="3"/>
    </row>
    <row r="22" spans="1:28" x14ac:dyDescent="0.25">
      <c r="A22" s="3"/>
      <c r="B22" s="241"/>
      <c r="C22" s="80" t="s">
        <v>33</v>
      </c>
      <c r="D22" s="32" t="s">
        <v>88</v>
      </c>
      <c r="E22" s="94" t="e">
        <f t="shared" si="3"/>
        <v>#N/A</v>
      </c>
      <c r="F22" s="94" t="e">
        <f t="shared" si="3"/>
        <v>#N/A</v>
      </c>
      <c r="G22" s="137" t="e">
        <f t="shared" si="3"/>
        <v>#N/A</v>
      </c>
      <c r="H22" s="94" t="e">
        <f t="shared" ref="H22:W22" si="10">H11/H$4</f>
        <v>#N/A</v>
      </c>
      <c r="I22" s="138" t="e">
        <f t="shared" si="10"/>
        <v>#N/A</v>
      </c>
      <c r="J22" s="137" t="e">
        <f t="shared" si="10"/>
        <v>#N/A</v>
      </c>
      <c r="K22" s="94" t="e">
        <f t="shared" si="10"/>
        <v>#N/A</v>
      </c>
      <c r="L22" s="94" t="e">
        <f t="shared" si="10"/>
        <v>#N/A</v>
      </c>
      <c r="M22" s="94" t="e">
        <f t="shared" si="10"/>
        <v>#N/A</v>
      </c>
      <c r="N22" s="138" t="e">
        <f t="shared" si="10"/>
        <v>#N/A</v>
      </c>
      <c r="O22" s="137" t="e">
        <f t="shared" si="10"/>
        <v>#N/A</v>
      </c>
      <c r="P22" s="94" t="e">
        <f t="shared" si="10"/>
        <v>#N/A</v>
      </c>
      <c r="Q22" s="94" t="e">
        <f t="shared" si="10"/>
        <v>#N/A</v>
      </c>
      <c r="R22" s="94" t="e">
        <f t="shared" si="10"/>
        <v>#N/A</v>
      </c>
      <c r="S22" s="138" t="e">
        <f t="shared" si="10"/>
        <v>#N/A</v>
      </c>
      <c r="T22" s="94" t="e">
        <f t="shared" si="10"/>
        <v>#N/A</v>
      </c>
      <c r="U22" s="142" t="e">
        <f t="shared" si="10"/>
        <v>#N/A</v>
      </c>
      <c r="V22" s="94" t="e">
        <f t="shared" si="10"/>
        <v>#N/A</v>
      </c>
      <c r="W22" s="142" t="e">
        <f t="shared" si="10"/>
        <v>#N/A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Graphique1</vt:lpstr>
      <vt:lpstr>Graphique2</vt:lpstr>
      <vt:lpstr>Graphique3</vt:lpstr>
      <vt:lpstr>Graphique4</vt:lpstr>
      <vt:lpstr>Graphique5</vt:lpstr>
      <vt:lpstr>Graphique6</vt:lpstr>
      <vt:lpstr>Graphique7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2024-12-11T12:43:35Z</dcterms:modified>
</cp:coreProperties>
</file>