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"/>
    </mc:Choice>
  </mc:AlternateContent>
  <xr:revisionPtr revIDLastSave="0" documentId="13_ncr:1_{18B9FCD7-39B8-4666-AD68-56E4821DCF5F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T energie vecteurs" sheetId="13" r:id="rId1"/>
    <sheet name="T energie usages" sheetId="16" r:id="rId2"/>
    <sheet name="T transport" sheetId="32" r:id="rId3"/>
    <sheet name="Résultats" sheetId="2" r:id="rId4"/>
    <sheet name="T CO2" sheetId="31" r:id="rId5"/>
    <sheet name="T logement" sheetId="14" r:id="rId6"/>
    <sheet name="G energie" sheetId="27" r:id="rId7"/>
    <sheet name="G mix energie" sheetId="30" r:id="rId8"/>
    <sheet name="G mix élec" sheetId="22" r:id="rId9"/>
    <sheet name="G mix carb" sheetId="23" r:id="rId10"/>
    <sheet name="G mix gaz" sheetId="24" r:id="rId11"/>
    <sheet name="G CO2" sheetId="26" r:id="rId12"/>
    <sheet name="T parc auto" sheetId="25" r:id="rId13"/>
    <sheet name="G parc auto total" sheetId="28" r:id="rId14"/>
    <sheet name="G parc elec" sheetId="29" r:id="rId15"/>
    <sheet name="G parc auto" sheetId="19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Print_Area" localSheetId="12">'T parc auto'!$C$26:$AM$107</definedName>
    <definedName name="_xlnm.Print_Area" localSheetId="2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8" i="16" l="1"/>
  <c r="Q58" i="16"/>
  <c r="P58" i="16"/>
  <c r="O58" i="16"/>
  <c r="R57" i="16"/>
  <c r="P57" i="16"/>
  <c r="O57" i="16"/>
  <c r="S57" i="16" s="1"/>
  <c r="R56" i="16"/>
  <c r="R55" i="16" s="1"/>
  <c r="Q56" i="16"/>
  <c r="P56" i="16"/>
  <c r="P55" i="16" s="1"/>
  <c r="O56" i="16"/>
  <c r="Q55" i="16"/>
  <c r="R54" i="16"/>
  <c r="Q54" i="16"/>
  <c r="P54" i="16"/>
  <c r="O54" i="16"/>
  <c r="S54" i="16" s="1"/>
  <c r="R53" i="16"/>
  <c r="Q53" i="16"/>
  <c r="P53" i="16"/>
  <c r="O53" i="16"/>
  <c r="R50" i="16"/>
  <c r="Q50" i="16"/>
  <c r="P50" i="16"/>
  <c r="O50" i="16"/>
  <c r="R45" i="16"/>
  <c r="Q45" i="16"/>
  <c r="P45" i="16"/>
  <c r="O45" i="16"/>
  <c r="S45" i="16" s="1"/>
  <c r="R44" i="16"/>
  <c r="P44" i="16"/>
  <c r="O44" i="16"/>
  <c r="R43" i="16"/>
  <c r="R42" i="16" s="1"/>
  <c r="Q43" i="16"/>
  <c r="P43" i="16"/>
  <c r="P42" i="16" s="1"/>
  <c r="O43" i="16"/>
  <c r="Q42" i="16"/>
  <c r="R41" i="16"/>
  <c r="Q41" i="16"/>
  <c r="P41" i="16"/>
  <c r="O41" i="16"/>
  <c r="S41" i="16" s="1"/>
  <c r="R40" i="16"/>
  <c r="Q40" i="16"/>
  <c r="P40" i="16"/>
  <c r="O40" i="16"/>
  <c r="R37" i="16"/>
  <c r="Q37" i="16"/>
  <c r="P37" i="16"/>
  <c r="O37" i="16"/>
  <c r="S37" i="16" s="1"/>
  <c r="K58" i="16"/>
  <c r="J58" i="16"/>
  <c r="I58" i="16"/>
  <c r="H58" i="16"/>
  <c r="K57" i="16"/>
  <c r="J57" i="16"/>
  <c r="I57" i="16"/>
  <c r="H57" i="16"/>
  <c r="K56" i="16"/>
  <c r="J56" i="16"/>
  <c r="I56" i="16"/>
  <c r="H56" i="16"/>
  <c r="K54" i="16"/>
  <c r="J54" i="16"/>
  <c r="I54" i="16"/>
  <c r="H54" i="16"/>
  <c r="K53" i="16"/>
  <c r="J53" i="16"/>
  <c r="I53" i="16"/>
  <c r="H53" i="16"/>
  <c r="K52" i="16"/>
  <c r="J52" i="16"/>
  <c r="I52" i="16"/>
  <c r="H52" i="16"/>
  <c r="K51" i="16"/>
  <c r="J51" i="16"/>
  <c r="I51" i="16"/>
  <c r="H51" i="16"/>
  <c r="H50" i="16" s="1"/>
  <c r="K45" i="16"/>
  <c r="J45" i="16"/>
  <c r="I45" i="16"/>
  <c r="H45" i="16"/>
  <c r="K44" i="16"/>
  <c r="J44" i="16"/>
  <c r="I44" i="16"/>
  <c r="H44" i="16"/>
  <c r="K43" i="16"/>
  <c r="J43" i="16"/>
  <c r="I43" i="16"/>
  <c r="H43" i="16"/>
  <c r="K41" i="16"/>
  <c r="J41" i="16"/>
  <c r="I41" i="16"/>
  <c r="H41" i="16"/>
  <c r="K40" i="16"/>
  <c r="J40" i="16"/>
  <c r="I40" i="16"/>
  <c r="H40" i="16"/>
  <c r="K39" i="16"/>
  <c r="J39" i="16"/>
  <c r="I39" i="16"/>
  <c r="H39" i="16"/>
  <c r="K38" i="16"/>
  <c r="J38" i="16"/>
  <c r="I38" i="16"/>
  <c r="H38" i="16"/>
  <c r="K110" i="16"/>
  <c r="J110" i="16"/>
  <c r="I110" i="16"/>
  <c r="H110" i="16"/>
  <c r="K109" i="16"/>
  <c r="J109" i="16"/>
  <c r="I109" i="16"/>
  <c r="H109" i="16"/>
  <c r="K108" i="16"/>
  <c r="J108" i="16"/>
  <c r="I108" i="16"/>
  <c r="H108" i="16"/>
  <c r="K106" i="16"/>
  <c r="J106" i="16"/>
  <c r="I106" i="16"/>
  <c r="H106" i="16"/>
  <c r="K105" i="16"/>
  <c r="J105" i="16"/>
  <c r="I105" i="16"/>
  <c r="H105" i="16"/>
  <c r="K104" i="16"/>
  <c r="J104" i="16"/>
  <c r="I104" i="16"/>
  <c r="H104" i="16"/>
  <c r="K103" i="16"/>
  <c r="J103" i="16"/>
  <c r="I103" i="16"/>
  <c r="H103" i="16"/>
  <c r="AU20" i="32"/>
  <c r="AA20" i="32"/>
  <c r="Q20" i="32"/>
  <c r="AU17" i="32"/>
  <c r="AA17" i="32"/>
  <c r="Q17" i="32"/>
  <c r="BB10" i="32"/>
  <c r="BB9" i="32"/>
  <c r="BB8" i="32"/>
  <c r="BB7" i="32"/>
  <c r="K102" i="16" l="1"/>
  <c r="I37" i="16"/>
  <c r="L110" i="16"/>
  <c r="L40" i="16"/>
  <c r="R59" i="16"/>
  <c r="Q46" i="16"/>
  <c r="S44" i="16"/>
  <c r="S58" i="16"/>
  <c r="S53" i="16"/>
  <c r="O55" i="16"/>
  <c r="S55" i="16" s="1"/>
  <c r="Q59" i="16"/>
  <c r="S43" i="16"/>
  <c r="R46" i="16"/>
  <c r="S56" i="16"/>
  <c r="L39" i="16"/>
  <c r="L54" i="16"/>
  <c r="L41" i="16"/>
  <c r="I102" i="16"/>
  <c r="L52" i="16"/>
  <c r="I107" i="16"/>
  <c r="L38" i="16"/>
  <c r="L45" i="16"/>
  <c r="L53" i="16"/>
  <c r="L57" i="16"/>
  <c r="I55" i="16"/>
  <c r="L51" i="16"/>
  <c r="L58" i="16"/>
  <c r="J37" i="16"/>
  <c r="J42" i="16"/>
  <c r="J50" i="16"/>
  <c r="K37" i="16"/>
  <c r="K42" i="16"/>
  <c r="L44" i="16"/>
  <c r="H55" i="16"/>
  <c r="J107" i="16"/>
  <c r="J111" i="16" s="1"/>
  <c r="I42" i="16"/>
  <c r="I46" i="16" s="1"/>
  <c r="H102" i="16"/>
  <c r="K107" i="16"/>
  <c r="K111" i="16" s="1"/>
  <c r="J55" i="16"/>
  <c r="L105" i="16"/>
  <c r="H107" i="16"/>
  <c r="H111" i="16" s="1"/>
  <c r="K50" i="16"/>
  <c r="K55" i="16"/>
  <c r="P59" i="16"/>
  <c r="S50" i="16"/>
  <c r="O59" i="16"/>
  <c r="S59" i="16" s="1"/>
  <c r="P46" i="16"/>
  <c r="O42" i="16"/>
  <c r="S42" i="16" s="1"/>
  <c r="S40" i="16"/>
  <c r="I50" i="16"/>
  <c r="H42" i="16"/>
  <c r="L43" i="16"/>
  <c r="H37" i="16"/>
  <c r="L106" i="16"/>
  <c r="L56" i="16"/>
  <c r="J102" i="16"/>
  <c r="I111" i="16"/>
  <c r="L109" i="16"/>
  <c r="L104" i="16"/>
  <c r="L103" i="16"/>
  <c r="L108" i="16"/>
  <c r="BD10" i="32"/>
  <c r="BD9" i="32"/>
  <c r="BD8" i="32"/>
  <c r="BD7" i="32"/>
  <c r="BC10" i="32"/>
  <c r="BC9" i="32"/>
  <c r="BC8" i="32"/>
  <c r="BC7" i="32"/>
  <c r="AU6" i="32"/>
  <c r="AA6" i="32"/>
  <c r="Q6" i="32"/>
  <c r="AU9" i="32"/>
  <c r="AA9" i="32"/>
  <c r="Q9" i="32"/>
  <c r="K46" i="16" l="1"/>
  <c r="L42" i="16"/>
  <c r="L107" i="16"/>
  <c r="I59" i="16"/>
  <c r="K59" i="16"/>
  <c r="J59" i="16"/>
  <c r="L102" i="16"/>
  <c r="J46" i="16"/>
  <c r="L55" i="16"/>
  <c r="H59" i="16"/>
  <c r="L59" i="16" s="1"/>
  <c r="O46" i="16"/>
  <c r="S46" i="16" s="1"/>
  <c r="L50" i="16"/>
  <c r="L37" i="16"/>
  <c r="H46" i="16"/>
  <c r="L111" i="16"/>
  <c r="R123" i="16"/>
  <c r="Q123" i="16"/>
  <c r="P123" i="16"/>
  <c r="O123" i="16"/>
  <c r="R122" i="16"/>
  <c r="P122" i="16"/>
  <c r="O122" i="16"/>
  <c r="R121" i="16"/>
  <c r="Q121" i="16"/>
  <c r="P121" i="16"/>
  <c r="O121" i="16"/>
  <c r="R119" i="16"/>
  <c r="Q119" i="16"/>
  <c r="P119" i="16"/>
  <c r="O119" i="16"/>
  <c r="R118" i="16"/>
  <c r="Q118" i="16"/>
  <c r="P118" i="16"/>
  <c r="O118" i="16"/>
  <c r="R115" i="16"/>
  <c r="Q115" i="16"/>
  <c r="P115" i="16"/>
  <c r="O115" i="16"/>
  <c r="R110" i="16"/>
  <c r="Q110" i="16"/>
  <c r="P110" i="16"/>
  <c r="O110" i="16"/>
  <c r="R109" i="16"/>
  <c r="P109" i="16"/>
  <c r="O109" i="16"/>
  <c r="R108" i="16"/>
  <c r="Q108" i="16"/>
  <c r="P108" i="16"/>
  <c r="O108" i="16"/>
  <c r="R106" i="16"/>
  <c r="Q106" i="16"/>
  <c r="P106" i="16"/>
  <c r="O106" i="16"/>
  <c r="R105" i="16"/>
  <c r="Q105" i="16"/>
  <c r="P105" i="16"/>
  <c r="O105" i="16"/>
  <c r="R102" i="16"/>
  <c r="Q102" i="16"/>
  <c r="P102" i="16"/>
  <c r="O102" i="16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58" i="32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A4" i="32" s="1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U4" i="32" s="1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R6" i="32"/>
  <c r="S6" i="32"/>
  <c r="T6" i="32"/>
  <c r="U6" i="32"/>
  <c r="V6" i="32"/>
  <c r="W6" i="32"/>
  <c r="X6" i="32"/>
  <c r="Y6" i="32"/>
  <c r="Z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Q7" i="32" s="1"/>
  <c r="R8" i="32"/>
  <c r="S8" i="32"/>
  <c r="T8" i="32"/>
  <c r="U8" i="32"/>
  <c r="V8" i="32"/>
  <c r="W8" i="32"/>
  <c r="X8" i="32"/>
  <c r="Y8" i="32"/>
  <c r="Z8" i="32"/>
  <c r="AA8" i="32"/>
  <c r="AA7" i="32" s="1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U7" i="32" s="1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R9" i="32"/>
  <c r="S9" i="32"/>
  <c r="T9" i="32"/>
  <c r="U9" i="32"/>
  <c r="V9" i="32"/>
  <c r="W9" i="32"/>
  <c r="X9" i="32"/>
  <c r="Y9" i="32"/>
  <c r="Z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R17" i="32"/>
  <c r="S17" i="32"/>
  <c r="T17" i="32"/>
  <c r="U17" i="32"/>
  <c r="V17" i="32"/>
  <c r="W17" i="32"/>
  <c r="X17" i="32"/>
  <c r="Y17" i="32"/>
  <c r="Z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R20" i="32"/>
  <c r="S20" i="32"/>
  <c r="T20" i="32"/>
  <c r="U20" i="32"/>
  <c r="V20" i="32"/>
  <c r="W20" i="32"/>
  <c r="X20" i="32"/>
  <c r="Y20" i="32"/>
  <c r="Z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23" i="32"/>
  <c r="H29" i="31"/>
  <c r="T2" i="14"/>
  <c r="X2" i="25"/>
  <c r="T2" i="25"/>
  <c r="L46" i="16" l="1"/>
  <c r="AJ7" i="32"/>
  <c r="AO4" i="32"/>
  <c r="AI7" i="32"/>
  <c r="AN4" i="32"/>
  <c r="AB4" i="32"/>
  <c r="AT7" i="32"/>
  <c r="AH7" i="32"/>
  <c r="V7" i="32"/>
  <c r="AM4" i="32"/>
  <c r="Z4" i="32"/>
  <c r="AS7" i="32"/>
  <c r="AG7" i="32"/>
  <c r="AL4" i="32"/>
  <c r="AR7" i="32"/>
  <c r="AF7" i="32"/>
  <c r="T7" i="32"/>
  <c r="AK4" i="32"/>
  <c r="Y4" i="32"/>
  <c r="X4" i="32"/>
  <c r="S7" i="32"/>
  <c r="X7" i="32"/>
  <c r="AC4" i="32"/>
  <c r="W7" i="32"/>
  <c r="AQ7" i="32"/>
  <c r="AE7" i="32"/>
  <c r="AJ4" i="32"/>
  <c r="AP7" i="32"/>
  <c r="AD7" i="32"/>
  <c r="AI4" i="32"/>
  <c r="W4" i="32"/>
  <c r="V4" i="32"/>
  <c r="Q4" i="32"/>
  <c r="AX3" i="32" s="1"/>
  <c r="Q10" i="32"/>
  <c r="U7" i="32"/>
  <c r="R7" i="32"/>
  <c r="AO7" i="32"/>
  <c r="AC7" i="32"/>
  <c r="AT4" i="32"/>
  <c r="AH4" i="32"/>
  <c r="AN7" i="32"/>
  <c r="AN2" i="32" s="1"/>
  <c r="AN40" i="32" s="1"/>
  <c r="AB7" i="32"/>
  <c r="AS4" i="32"/>
  <c r="AG4" i="32"/>
  <c r="U4" i="32"/>
  <c r="AM7" i="32"/>
  <c r="AR4" i="32"/>
  <c r="AF4" i="32"/>
  <c r="T4" i="32"/>
  <c r="AL7" i="32"/>
  <c r="Z7" i="32"/>
  <c r="AQ4" i="32"/>
  <c r="AE4" i="32"/>
  <c r="S4" i="32"/>
  <c r="AK7" i="32"/>
  <c r="Y7" i="32"/>
  <c r="AP4" i="32"/>
  <c r="AD4" i="32"/>
  <c r="R4" i="32"/>
  <c r="AP31" i="32"/>
  <c r="AD31" i="32"/>
  <c r="R31" i="32"/>
  <c r="F31" i="32"/>
  <c r="AM30" i="32"/>
  <c r="AA30" i="32"/>
  <c r="O30" i="32"/>
  <c r="C30" i="32"/>
  <c r="AS28" i="32"/>
  <c r="AG28" i="32"/>
  <c r="AP27" i="32"/>
  <c r="AD27" i="32"/>
  <c r="R27" i="32"/>
  <c r="F27" i="32"/>
  <c r="L25" i="32"/>
  <c r="AS25" i="32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D30" i="32"/>
  <c r="R30" i="32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H27" i="32"/>
  <c r="AJ28" i="32"/>
  <c r="U30" i="32"/>
  <c r="AA28" i="32"/>
  <c r="AJ21" i="32"/>
  <c r="AF21" i="32"/>
  <c r="AO25" i="32"/>
  <c r="Q25" i="32"/>
  <c r="E25" i="32"/>
  <c r="AU2" i="32"/>
  <c r="AI25" i="32"/>
  <c r="K2" i="32"/>
  <c r="K54" i="32" s="1"/>
  <c r="V25" i="32"/>
  <c r="J25" i="32"/>
  <c r="L30" i="32"/>
  <c r="AD28" i="32"/>
  <c r="O10" i="32"/>
  <c r="X30" i="32"/>
  <c r="AM27" i="32"/>
  <c r="AM10" i="32"/>
  <c r="AA27" i="32"/>
  <c r="AA10" i="32"/>
  <c r="C27" i="32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E10" i="32"/>
  <c r="AY3" i="32"/>
  <c r="AK25" i="32"/>
  <c r="Y25" i="32"/>
  <c r="M2" i="32"/>
  <c r="M55" i="32" s="1"/>
  <c r="M25" i="32"/>
  <c r="L27" i="32"/>
  <c r="AK10" i="32"/>
  <c r="M10" i="32"/>
  <c r="AN10" i="32"/>
  <c r="AB10" i="32"/>
  <c r="P10" i="32"/>
  <c r="D10" i="32"/>
  <c r="AJ25" i="32"/>
  <c r="X25" i="32"/>
  <c r="L2" i="32"/>
  <c r="L53" i="32" s="1"/>
  <c r="AM31" i="32"/>
  <c r="R28" i="32"/>
  <c r="AM28" i="32"/>
  <c r="AG30" i="32"/>
  <c r="O31" i="32"/>
  <c r="C31" i="32"/>
  <c r="AJ30" i="32"/>
  <c r="AP28" i="32"/>
  <c r="AN28" i="32"/>
  <c r="D28" i="32"/>
  <c r="Y27" i="32"/>
  <c r="M27" i="32"/>
  <c r="AQ13" i="32"/>
  <c r="AQ25" i="32"/>
  <c r="AE13" i="32"/>
  <c r="S13" i="32"/>
  <c r="S25" i="32"/>
  <c r="G13" i="32"/>
  <c r="F28" i="32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AA21" i="32"/>
  <c r="C21" i="32"/>
  <c r="AD21" i="32"/>
  <c r="L13" i="32"/>
  <c r="AO31" i="32"/>
  <c r="AC31" i="32"/>
  <c r="AL21" i="32"/>
  <c r="N21" i="32"/>
  <c r="AF28" i="32"/>
  <c r="AO21" i="32"/>
  <c r="AX14" i="32"/>
  <c r="AI13" i="32"/>
  <c r="V31" i="32"/>
  <c r="AE30" i="32"/>
  <c r="G30" i="32"/>
  <c r="AK28" i="32"/>
  <c r="AH27" i="32"/>
  <c r="J27" i="32"/>
  <c r="R25" i="32"/>
  <c r="AI31" i="32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N25" i="32"/>
  <c r="AB25" i="32"/>
  <c r="P25" i="32"/>
  <c r="D25" i="32"/>
  <c r="AA2" i="32"/>
  <c r="O2" i="32"/>
  <c r="O44" i="32" s="1"/>
  <c r="C2" i="32"/>
  <c r="C40" i="32" s="1"/>
  <c r="AQ31" i="32"/>
  <c r="G31" i="32"/>
  <c r="AM13" i="32"/>
  <c r="AA13" i="32"/>
  <c r="O13" i="32"/>
  <c r="C13" i="32"/>
  <c r="N2" i="32"/>
  <c r="I2" i="32"/>
  <c r="I42" i="32" s="1"/>
  <c r="AJ10" i="32"/>
  <c r="X10" i="32"/>
  <c r="L10" i="32"/>
  <c r="H2" i="32"/>
  <c r="H50" i="32" s="1"/>
  <c r="G2" i="32"/>
  <c r="G41" i="32" s="1"/>
  <c r="F2" i="32"/>
  <c r="F41" i="32" s="1"/>
  <c r="E2" i="32"/>
  <c r="E54" i="32" s="1"/>
  <c r="P2" i="32"/>
  <c r="P55" i="32" s="1"/>
  <c r="D2" i="32"/>
  <c r="D42" i="32" s="1"/>
  <c r="AO13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AK30" i="32"/>
  <c r="Y30" i="32"/>
  <c r="M30" i="32"/>
  <c r="AN27" i="32"/>
  <c r="AB27" i="32"/>
  <c r="P27" i="32"/>
  <c r="D27" i="32"/>
  <c r="AT25" i="32"/>
  <c r="AH25" i="32"/>
  <c r="Q21" i="32"/>
  <c r="AU10" i="32"/>
  <c r="AZ4" i="32" s="1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AB2" i="32" l="1"/>
  <c r="AB50" i="32" s="1"/>
  <c r="AZ7" i="32"/>
  <c r="AZ8" i="32"/>
  <c r="AE2" i="32"/>
  <c r="AE40" i="32" s="1"/>
  <c r="AL2" i="32"/>
  <c r="AL39" i="32" s="1"/>
  <c r="AT2" i="32"/>
  <c r="AT50" i="32" s="1"/>
  <c r="AM2" i="32"/>
  <c r="AM50" i="32" s="1"/>
  <c r="T2" i="32"/>
  <c r="T50" i="32" s="1"/>
  <c r="AO2" i="32"/>
  <c r="AO43" i="32" s="1"/>
  <c r="AJ2" i="32"/>
  <c r="AJ51" i="32" s="1"/>
  <c r="AK2" i="32"/>
  <c r="AK41" i="32" s="1"/>
  <c r="AS2" i="32"/>
  <c r="AS54" i="32" s="1"/>
  <c r="W2" i="32"/>
  <c r="W41" i="32" s="1"/>
  <c r="AH2" i="32"/>
  <c r="AH43" i="32" s="1"/>
  <c r="Z2" i="32"/>
  <c r="Z43" i="32" s="1"/>
  <c r="AI2" i="32"/>
  <c r="AI24" i="32" s="1"/>
  <c r="AF2" i="32"/>
  <c r="AF54" i="32" s="1"/>
  <c r="AR2" i="32"/>
  <c r="AR53" i="32" s="1"/>
  <c r="AC2" i="32"/>
  <c r="AC52" i="32" s="1"/>
  <c r="Y2" i="32"/>
  <c r="Y43" i="32" s="1"/>
  <c r="AG2" i="32"/>
  <c r="AG50" i="32" s="1"/>
  <c r="V2" i="32"/>
  <c r="V54" i="32" s="1"/>
  <c r="X2" i="32"/>
  <c r="X39" i="32" s="1"/>
  <c r="S2" i="32"/>
  <c r="S41" i="32" s="1"/>
  <c r="AQ2" i="32"/>
  <c r="AQ40" i="32" s="1"/>
  <c r="AP2" i="32"/>
  <c r="AP53" i="32" s="1"/>
  <c r="AD2" i="32"/>
  <c r="AD41" i="32" s="1"/>
  <c r="AX4" i="32"/>
  <c r="U2" i="32"/>
  <c r="U50" i="32" s="1"/>
  <c r="R2" i="32"/>
  <c r="R41" i="32" s="1"/>
  <c r="Q2" i="32"/>
  <c r="AX8" i="32" s="1"/>
  <c r="R26" i="32"/>
  <c r="AA42" i="32"/>
  <c r="AY9" i="32"/>
  <c r="AY8" i="32"/>
  <c r="AU44" i="32"/>
  <c r="AZ9" i="32"/>
  <c r="AY7" i="32"/>
  <c r="F26" i="32"/>
  <c r="AD26" i="32"/>
  <c r="C29" i="32"/>
  <c r="AG26" i="32"/>
  <c r="AS26" i="32"/>
  <c r="C32" i="32"/>
  <c r="K32" i="32"/>
  <c r="K29" i="32"/>
  <c r="O29" i="32"/>
  <c r="W26" i="32"/>
  <c r="AM29" i="32"/>
  <c r="F29" i="32"/>
  <c r="R29" i="32"/>
  <c r="AD29" i="32"/>
  <c r="AP32" i="32"/>
  <c r="AM32" i="32"/>
  <c r="AA29" i="32"/>
  <c r="AP26" i="32"/>
  <c r="F32" i="32"/>
  <c r="V29" i="32"/>
  <c r="H29" i="32"/>
  <c r="AK26" i="32"/>
  <c r="AU24" i="32"/>
  <c r="L41" i="32"/>
  <c r="K39" i="32"/>
  <c r="J26" i="32"/>
  <c r="AC29" i="32"/>
  <c r="AO29" i="32"/>
  <c r="R32" i="32"/>
  <c r="K45" i="32"/>
  <c r="AI29" i="32"/>
  <c r="AH26" i="32"/>
  <c r="AL26" i="32"/>
  <c r="Q29" i="32"/>
  <c r="D29" i="32"/>
  <c r="AN29" i="32"/>
  <c r="AT26" i="32"/>
  <c r="K42" i="32"/>
  <c r="E24" i="32"/>
  <c r="U29" i="32"/>
  <c r="K40" i="32"/>
  <c r="AF26" i="32"/>
  <c r="V26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J26" i="32"/>
  <c r="H45" i="32"/>
  <c r="AF29" i="32"/>
  <c r="O26" i="32"/>
  <c r="G32" i="32"/>
  <c r="N26" i="32"/>
  <c r="W29" i="32"/>
  <c r="I26" i="32"/>
  <c r="AU29" i="32"/>
  <c r="AI32" i="32"/>
  <c r="AH29" i="32"/>
  <c r="S26" i="32"/>
  <c r="D51" i="32"/>
  <c r="P51" i="32"/>
  <c r="AT29" i="32"/>
  <c r="AH32" i="32"/>
  <c r="P29" i="32"/>
  <c r="T26" i="32"/>
  <c r="AJ29" i="32"/>
  <c r="AQ32" i="32"/>
  <c r="AF32" i="32"/>
  <c r="D56" i="32"/>
  <c r="AQ26" i="32"/>
  <c r="E50" i="32"/>
  <c r="K41" i="32"/>
  <c r="K55" i="32"/>
  <c r="M26" i="32"/>
  <c r="AN51" i="32"/>
  <c r="AN62" i="32" s="1"/>
  <c r="J56" i="32"/>
  <c r="AN56" i="32"/>
  <c r="J32" i="32"/>
  <c r="AA26" i="32"/>
  <c r="P50" i="32"/>
  <c r="K52" i="32"/>
  <c r="K43" i="32"/>
  <c r="K65" i="32" s="1"/>
  <c r="K50" i="32"/>
  <c r="AN55" i="32"/>
  <c r="G29" i="32"/>
  <c r="L24" i="32"/>
  <c r="AN50" i="32"/>
  <c r="K24" i="32"/>
  <c r="L43" i="32"/>
  <c r="K53" i="32"/>
  <c r="K56" i="32"/>
  <c r="K44" i="32"/>
  <c r="G26" i="32"/>
  <c r="AE29" i="32"/>
  <c r="K51" i="32"/>
  <c r="F55" i="32"/>
  <c r="P24" i="32"/>
  <c r="AU41" i="32"/>
  <c r="AU54" i="32"/>
  <c r="J42" i="32"/>
  <c r="AU42" i="32"/>
  <c r="AU55" i="32"/>
  <c r="AX55" i="32" s="1"/>
  <c r="W32" i="32"/>
  <c r="I44" i="32"/>
  <c r="M54" i="32"/>
  <c r="AU40" i="32"/>
  <c r="AN42" i="32"/>
  <c r="E44" i="32"/>
  <c r="M56" i="32"/>
  <c r="M53" i="32"/>
  <c r="E29" i="32"/>
  <c r="AU50" i="32"/>
  <c r="C54" i="32"/>
  <c r="M51" i="32"/>
  <c r="AU39" i="32"/>
  <c r="AI26" i="32"/>
  <c r="AU52" i="32"/>
  <c r="D52" i="32"/>
  <c r="AU43" i="32"/>
  <c r="D45" i="32"/>
  <c r="P44" i="32"/>
  <c r="C50" i="32"/>
  <c r="AU51" i="32"/>
  <c r="AE32" i="32"/>
  <c r="AB29" i="32"/>
  <c r="AU53" i="32"/>
  <c r="I43" i="32"/>
  <c r="AN52" i="32"/>
  <c r="AJ32" i="32"/>
  <c r="P40" i="32"/>
  <c r="AN44" i="32"/>
  <c r="C52" i="32"/>
  <c r="K26" i="32"/>
  <c r="C24" i="32"/>
  <c r="V32" i="32"/>
  <c r="AR29" i="32"/>
  <c r="C42" i="32"/>
  <c r="M41" i="32"/>
  <c r="E55" i="32"/>
  <c r="P42" i="32"/>
  <c r="F51" i="32"/>
  <c r="E51" i="32"/>
  <c r="F56" i="32"/>
  <c r="O32" i="32"/>
  <c r="E56" i="32"/>
  <c r="L29" i="32"/>
  <c r="AN45" i="32"/>
  <c r="E53" i="32"/>
  <c r="F53" i="32"/>
  <c r="M50" i="32"/>
  <c r="D50" i="32"/>
  <c r="AA32" i="32"/>
  <c r="AY4" i="32"/>
  <c r="AA45" i="32"/>
  <c r="H41" i="32"/>
  <c r="H39" i="32"/>
  <c r="H61" i="32" s="1"/>
  <c r="N41" i="32"/>
  <c r="D54" i="32"/>
  <c r="H42" i="32"/>
  <c r="D40" i="32"/>
  <c r="L26" i="32"/>
  <c r="L32" i="32"/>
  <c r="N39" i="32"/>
  <c r="D53" i="32"/>
  <c r="AA40" i="32"/>
  <c r="AU45" i="32"/>
  <c r="S32" i="32"/>
  <c r="P43" i="32"/>
  <c r="P39" i="32"/>
  <c r="P41" i="32"/>
  <c r="I40" i="32"/>
  <c r="P56" i="32"/>
  <c r="P54" i="32"/>
  <c r="E39" i="32"/>
  <c r="N42" i="32"/>
  <c r="J29" i="32"/>
  <c r="P52" i="32"/>
  <c r="AA41" i="32"/>
  <c r="N44" i="32"/>
  <c r="P45" i="32"/>
  <c r="P53" i="32"/>
  <c r="J50" i="32"/>
  <c r="AX15" i="32"/>
  <c r="AT32" i="32"/>
  <c r="U26" i="32"/>
  <c r="U32" i="32"/>
  <c r="J53" i="32"/>
  <c r="H52" i="32"/>
  <c r="N54" i="32"/>
  <c r="I52" i="32"/>
  <c r="L52" i="32"/>
  <c r="L42" i="32"/>
  <c r="L64" i="32" s="1"/>
  <c r="L54" i="32"/>
  <c r="L50" i="32"/>
  <c r="L48" i="32" s="1"/>
  <c r="L40" i="32"/>
  <c r="L44" i="32"/>
  <c r="AM26" i="32"/>
  <c r="O42" i="32"/>
  <c r="G43" i="32"/>
  <c r="J45" i="32"/>
  <c r="H32" i="32"/>
  <c r="AN43" i="32"/>
  <c r="AN39" i="32"/>
  <c r="AN41" i="32"/>
  <c r="L45" i="32"/>
  <c r="F43" i="32"/>
  <c r="N56" i="32"/>
  <c r="C56" i="32"/>
  <c r="I45" i="32"/>
  <c r="G51" i="32"/>
  <c r="AN54" i="32"/>
  <c r="H51" i="32"/>
  <c r="X26" i="32"/>
  <c r="X32" i="32"/>
  <c r="F42" i="32"/>
  <c r="M45" i="32"/>
  <c r="I54" i="32"/>
  <c r="E45" i="32"/>
  <c r="G50" i="32"/>
  <c r="AN53" i="32"/>
  <c r="AA53" i="32"/>
  <c r="AA43" i="32"/>
  <c r="AA39" i="32"/>
  <c r="AA51" i="32"/>
  <c r="AA55" i="32"/>
  <c r="AW55" i="32" s="1"/>
  <c r="AA52" i="32"/>
  <c r="AA24" i="32"/>
  <c r="D43" i="32"/>
  <c r="D39" i="32"/>
  <c r="D41" i="32"/>
  <c r="D55" i="32"/>
  <c r="D24" i="32"/>
  <c r="F24" i="32"/>
  <c r="E52" i="32"/>
  <c r="E41" i="32"/>
  <c r="F45" i="32"/>
  <c r="AA54" i="32"/>
  <c r="G55" i="32"/>
  <c r="E43" i="32"/>
  <c r="E65" i="32" s="1"/>
  <c r="H54" i="32"/>
  <c r="G53" i="32"/>
  <c r="M43" i="32"/>
  <c r="E40" i="32"/>
  <c r="G54" i="32"/>
  <c r="X29" i="32"/>
  <c r="J24" i="32"/>
  <c r="J41" i="32"/>
  <c r="J43" i="32"/>
  <c r="J39" i="32"/>
  <c r="G24" i="32"/>
  <c r="T32" i="32"/>
  <c r="AY15" i="32"/>
  <c r="AA56" i="32"/>
  <c r="J52" i="32"/>
  <c r="H40" i="32"/>
  <c r="G56" i="32"/>
  <c r="C44" i="32"/>
  <c r="J51" i="32"/>
  <c r="J62" i="32" s="1"/>
  <c r="H56" i="32"/>
  <c r="J54" i="32"/>
  <c r="G45" i="32"/>
  <c r="I24" i="32"/>
  <c r="I55" i="32"/>
  <c r="I51" i="32"/>
  <c r="I41" i="32"/>
  <c r="I39" i="32"/>
  <c r="I53" i="32"/>
  <c r="I64" i="32" s="1"/>
  <c r="I50" i="32"/>
  <c r="G52" i="32"/>
  <c r="G63" i="32" s="1"/>
  <c r="E42" i="32"/>
  <c r="I29" i="32"/>
  <c r="I32" i="32"/>
  <c r="AQ29" i="32"/>
  <c r="O52" i="32"/>
  <c r="M24" i="32"/>
  <c r="M42" i="32"/>
  <c r="M40" i="32"/>
  <c r="M44" i="32"/>
  <c r="M66" i="32" s="1"/>
  <c r="J55" i="32"/>
  <c r="AA44" i="32"/>
  <c r="O45" i="32"/>
  <c r="N55" i="32"/>
  <c r="N51" i="32"/>
  <c r="N40" i="32"/>
  <c r="F54" i="32"/>
  <c r="F50" i="32"/>
  <c r="F44" i="32"/>
  <c r="F40" i="32"/>
  <c r="F52" i="32"/>
  <c r="F63" i="32" s="1"/>
  <c r="H43" i="32"/>
  <c r="J44" i="32"/>
  <c r="O54" i="32"/>
  <c r="H55" i="32"/>
  <c r="G39" i="32"/>
  <c r="AZ15" i="32"/>
  <c r="AU56" i="32"/>
  <c r="I56" i="32"/>
  <c r="H53" i="32"/>
  <c r="H48" i="32" s="1"/>
  <c r="N45" i="32"/>
  <c r="N43" i="32"/>
  <c r="L39" i="32"/>
  <c r="O53" i="32"/>
  <c r="O43" i="32"/>
  <c r="O39" i="32"/>
  <c r="O55" i="32"/>
  <c r="O66" i="32" s="1"/>
  <c r="O51" i="32"/>
  <c r="O41" i="32"/>
  <c r="O50" i="32"/>
  <c r="O56" i="32"/>
  <c r="H44" i="32"/>
  <c r="M39" i="32"/>
  <c r="D44" i="32"/>
  <c r="L51" i="32"/>
  <c r="C45" i="32"/>
  <c r="G40" i="32"/>
  <c r="G42" i="32"/>
  <c r="G44" i="32"/>
  <c r="AS29" i="32"/>
  <c r="AS32" i="32"/>
  <c r="N50" i="32"/>
  <c r="N52" i="32"/>
  <c r="AG29" i="32"/>
  <c r="AG32" i="32"/>
  <c r="O24" i="32"/>
  <c r="H24" i="32"/>
  <c r="N53" i="32"/>
  <c r="O40" i="32"/>
  <c r="C53" i="32"/>
  <c r="C43" i="32"/>
  <c r="C39" i="32"/>
  <c r="C55" i="32"/>
  <c r="C51" i="32"/>
  <c r="C62" i="32" s="1"/>
  <c r="C41" i="32"/>
  <c r="F39" i="32"/>
  <c r="AA50" i="32"/>
  <c r="Y26" i="32"/>
  <c r="M52" i="32"/>
  <c r="L56" i="32"/>
  <c r="C26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120" i="16"/>
  <c r="P120" i="16"/>
  <c r="Q107" i="16"/>
  <c r="O107" i="16"/>
  <c r="Q94" i="16"/>
  <c r="Q81" i="16"/>
  <c r="P81" i="16"/>
  <c r="O81" i="16"/>
  <c r="Q68" i="16"/>
  <c r="O68" i="16"/>
  <c r="Q29" i="16"/>
  <c r="Q16" i="16"/>
  <c r="O16" i="16"/>
  <c r="F128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E39" i="32" l="1"/>
  <c r="AI52" i="32"/>
  <c r="AB24" i="32"/>
  <c r="AB52" i="32"/>
  <c r="AE50" i="32"/>
  <c r="AE43" i="32"/>
  <c r="AE42" i="32"/>
  <c r="AE53" i="32"/>
  <c r="AB40" i="32"/>
  <c r="AL55" i="32"/>
  <c r="AE55" i="32"/>
  <c r="T42" i="32"/>
  <c r="T51" i="32"/>
  <c r="AL50" i="32"/>
  <c r="AL61" i="32" s="1"/>
  <c r="AT45" i="32"/>
  <c r="AE24" i="32"/>
  <c r="AB54" i="32"/>
  <c r="T40" i="32"/>
  <c r="AB45" i="32"/>
  <c r="AL45" i="32"/>
  <c r="AB42" i="32"/>
  <c r="AB44" i="32"/>
  <c r="AB53" i="32"/>
  <c r="AB48" i="32" s="1"/>
  <c r="AB55" i="32"/>
  <c r="AB41" i="32"/>
  <c r="Y42" i="32"/>
  <c r="AB39" i="32"/>
  <c r="AB61" i="32" s="1"/>
  <c r="AB56" i="32"/>
  <c r="AB51" i="32"/>
  <c r="Y24" i="32"/>
  <c r="T52" i="32"/>
  <c r="AB43" i="32"/>
  <c r="AE44" i="32"/>
  <c r="AE54" i="32"/>
  <c r="AE41" i="32"/>
  <c r="AE51" i="32"/>
  <c r="AE62" i="32" s="1"/>
  <c r="AK45" i="32"/>
  <c r="AM42" i="32"/>
  <c r="AT44" i="32"/>
  <c r="AM55" i="32"/>
  <c r="AR56" i="32"/>
  <c r="AE52" i="32"/>
  <c r="AE45" i="32"/>
  <c r="AM39" i="32"/>
  <c r="AM61" i="32" s="1"/>
  <c r="AM53" i="32"/>
  <c r="AM48" i="32" s="1"/>
  <c r="AT40" i="32"/>
  <c r="AR54" i="32"/>
  <c r="AT39" i="32"/>
  <c r="AR50" i="32"/>
  <c r="AR48" i="32" s="1"/>
  <c r="AI53" i="32"/>
  <c r="AL44" i="32"/>
  <c r="AT43" i="32"/>
  <c r="AT54" i="32"/>
  <c r="AC55" i="32"/>
  <c r="AL54" i="32"/>
  <c r="AT53" i="32"/>
  <c r="AT48" i="32" s="1"/>
  <c r="AE56" i="32"/>
  <c r="AO56" i="32"/>
  <c r="T55" i="32"/>
  <c r="AL41" i="32"/>
  <c r="AO42" i="32"/>
  <c r="AO45" i="32"/>
  <c r="AG41" i="32"/>
  <c r="T54" i="32"/>
  <c r="Y39" i="32"/>
  <c r="AL24" i="32"/>
  <c r="AJ42" i="32"/>
  <c r="Q54" i="32"/>
  <c r="AT56" i="32"/>
  <c r="AT42" i="32"/>
  <c r="T56" i="32"/>
  <c r="AT55" i="32"/>
  <c r="AT52" i="32"/>
  <c r="AL43" i="32"/>
  <c r="AT41" i="32"/>
  <c r="T53" i="32"/>
  <c r="T48" i="32" s="1"/>
  <c r="AT24" i="32"/>
  <c r="Q43" i="32"/>
  <c r="AM44" i="32"/>
  <c r="AL40" i="32"/>
  <c r="AO50" i="32"/>
  <c r="AL56" i="32"/>
  <c r="AO54" i="32"/>
  <c r="AO65" i="32" s="1"/>
  <c r="AO53" i="32"/>
  <c r="AO41" i="32"/>
  <c r="AO44" i="32"/>
  <c r="AL53" i="32"/>
  <c r="AO40" i="32"/>
  <c r="T45" i="32"/>
  <c r="AO52" i="32"/>
  <c r="AO39" i="32"/>
  <c r="AL42" i="32"/>
  <c r="AL37" i="32" s="1"/>
  <c r="AO51" i="32"/>
  <c r="AG51" i="32"/>
  <c r="AL51" i="32"/>
  <c r="AL52" i="32"/>
  <c r="AM40" i="32"/>
  <c r="AM45" i="32"/>
  <c r="AM41" i="32"/>
  <c r="AC24" i="32"/>
  <c r="AM54" i="32"/>
  <c r="Q51" i="32"/>
  <c r="AC54" i="32"/>
  <c r="AC56" i="32"/>
  <c r="AM52" i="32"/>
  <c r="AM56" i="32"/>
  <c r="AK50" i="32"/>
  <c r="AC40" i="32"/>
  <c r="Q40" i="32"/>
  <c r="Q56" i="32"/>
  <c r="AS53" i="32"/>
  <c r="AK53" i="32"/>
  <c r="AS39" i="32"/>
  <c r="X40" i="32"/>
  <c r="AS45" i="32"/>
  <c r="AT51" i="32"/>
  <c r="AJ24" i="32"/>
  <c r="AJ52" i="32"/>
  <c r="T24" i="32"/>
  <c r="AJ41" i="32"/>
  <c r="AK40" i="32"/>
  <c r="AK51" i="32"/>
  <c r="AK44" i="32"/>
  <c r="AK42" i="32"/>
  <c r="AK64" i="32" s="1"/>
  <c r="AK43" i="32"/>
  <c r="Y53" i="32"/>
  <c r="AK24" i="32"/>
  <c r="AK55" i="32"/>
  <c r="AJ56" i="32"/>
  <c r="AG39" i="32"/>
  <c r="AG61" i="32" s="1"/>
  <c r="AJ53" i="32"/>
  <c r="Q39" i="32"/>
  <c r="AM43" i="32"/>
  <c r="AJ45" i="32"/>
  <c r="Y56" i="32"/>
  <c r="AJ55" i="32"/>
  <c r="AM24" i="32"/>
  <c r="AJ54" i="32"/>
  <c r="AG40" i="32"/>
  <c r="AJ39" i="32"/>
  <c r="AI40" i="32"/>
  <c r="AJ50" i="32"/>
  <c r="AJ43" i="32"/>
  <c r="AJ44" i="32"/>
  <c r="Y55" i="32"/>
  <c r="Y54" i="32"/>
  <c r="Y65" i="32" s="1"/>
  <c r="T44" i="32"/>
  <c r="Y40" i="32"/>
  <c r="AO55" i="32"/>
  <c r="AJ40" i="32"/>
  <c r="AJ62" i="32" s="1"/>
  <c r="AC53" i="32"/>
  <c r="AS52" i="32"/>
  <c r="T41" i="32"/>
  <c r="AM51" i="32"/>
  <c r="AS43" i="32"/>
  <c r="AS65" i="32" s="1"/>
  <c r="X53" i="32"/>
  <c r="AF44" i="32"/>
  <c r="AI43" i="32"/>
  <c r="AF53" i="32"/>
  <c r="U44" i="32"/>
  <c r="AI42" i="32"/>
  <c r="AI44" i="32"/>
  <c r="AP40" i="32"/>
  <c r="AF43" i="32"/>
  <c r="AF65" i="32" s="1"/>
  <c r="U24" i="32"/>
  <c r="AI45" i="32"/>
  <c r="AF56" i="32"/>
  <c r="AF45" i="32"/>
  <c r="AI55" i="32"/>
  <c r="AP51" i="32"/>
  <c r="AQ53" i="32"/>
  <c r="W40" i="32"/>
  <c r="U52" i="32"/>
  <c r="AI54" i="32"/>
  <c r="AI39" i="32"/>
  <c r="AI51" i="32"/>
  <c r="AI56" i="32"/>
  <c r="AH24" i="32"/>
  <c r="AF42" i="32"/>
  <c r="U53" i="32"/>
  <c r="U48" i="32" s="1"/>
  <c r="AI50" i="32"/>
  <c r="Z56" i="32"/>
  <c r="AH39" i="32"/>
  <c r="W43" i="32"/>
  <c r="Q44" i="32"/>
  <c r="AP24" i="32"/>
  <c r="Z40" i="32"/>
  <c r="AH45" i="32"/>
  <c r="AH40" i="32"/>
  <c r="AH50" i="32"/>
  <c r="AS55" i="32"/>
  <c r="Z45" i="32"/>
  <c r="Z41" i="32"/>
  <c r="T39" i="32"/>
  <c r="T61" i="32" s="1"/>
  <c r="AH41" i="32"/>
  <c r="T43" i="32"/>
  <c r="AR24" i="32"/>
  <c r="AP55" i="32"/>
  <c r="AK54" i="32"/>
  <c r="AO24" i="32"/>
  <c r="AP42" i="32"/>
  <c r="AP64" i="32" s="1"/>
  <c r="AH54" i="32"/>
  <c r="AH65" i="32" s="1"/>
  <c r="AH51" i="32"/>
  <c r="AS41" i="32"/>
  <c r="AH55" i="32"/>
  <c r="R52" i="32"/>
  <c r="R63" i="32" s="1"/>
  <c r="AS51" i="32"/>
  <c r="R40" i="32"/>
  <c r="AH52" i="32"/>
  <c r="R24" i="32"/>
  <c r="AS56" i="32"/>
  <c r="Z51" i="32"/>
  <c r="Z54" i="32"/>
  <c r="Z65" i="32" s="1"/>
  <c r="Z44" i="32"/>
  <c r="AP54" i="32"/>
  <c r="AQ54" i="32"/>
  <c r="AP43" i="32"/>
  <c r="AS24" i="32"/>
  <c r="R50" i="32"/>
  <c r="AR52" i="32"/>
  <c r="R53" i="32"/>
  <c r="W56" i="32"/>
  <c r="R39" i="32"/>
  <c r="Z53" i="32"/>
  <c r="AR40" i="32"/>
  <c r="AD54" i="32"/>
  <c r="AR42" i="32"/>
  <c r="AR64" i="32" s="1"/>
  <c r="Z52" i="32"/>
  <c r="AR41" i="32"/>
  <c r="Z42" i="32"/>
  <c r="Z39" i="32"/>
  <c r="AD45" i="32"/>
  <c r="AH44" i="32"/>
  <c r="AP56" i="32"/>
  <c r="AP50" i="32"/>
  <c r="AP48" i="32" s="1"/>
  <c r="W53" i="32"/>
  <c r="AH42" i="32"/>
  <c r="AS42" i="32"/>
  <c r="AP41" i="32"/>
  <c r="AP39" i="32"/>
  <c r="AQ43" i="32"/>
  <c r="AK56" i="32"/>
  <c r="U43" i="32"/>
  <c r="Z24" i="32"/>
  <c r="AH56" i="32"/>
  <c r="AP52" i="32"/>
  <c r="AF50" i="32"/>
  <c r="AS50" i="32"/>
  <c r="W42" i="32"/>
  <c r="AS44" i="32"/>
  <c r="AK39" i="32"/>
  <c r="W50" i="32"/>
  <c r="AS40" i="32"/>
  <c r="AQ52" i="32"/>
  <c r="AG54" i="32"/>
  <c r="AG43" i="32"/>
  <c r="AQ51" i="32"/>
  <c r="AQ62" i="32" s="1"/>
  <c r="W54" i="32"/>
  <c r="AQ24" i="32"/>
  <c r="AC42" i="32"/>
  <c r="U55" i="32"/>
  <c r="Z50" i="32"/>
  <c r="AH53" i="32"/>
  <c r="AK52" i="32"/>
  <c r="AK63" i="32" s="1"/>
  <c r="U56" i="32"/>
  <c r="AP44" i="32"/>
  <c r="AC41" i="32"/>
  <c r="AC63" i="32" s="1"/>
  <c r="AI41" i="32"/>
  <c r="W45" i="32"/>
  <c r="W44" i="32"/>
  <c r="Z55" i="32"/>
  <c r="AF51" i="32"/>
  <c r="AX40" i="32"/>
  <c r="AQ41" i="32"/>
  <c r="W51" i="32"/>
  <c r="W39" i="32"/>
  <c r="AQ45" i="32"/>
  <c r="W52" i="32"/>
  <c r="W63" i="32" s="1"/>
  <c r="W55" i="32"/>
  <c r="AQ42" i="32"/>
  <c r="W24" i="32"/>
  <c r="AG44" i="32"/>
  <c r="S44" i="32"/>
  <c r="X45" i="32"/>
  <c r="Y50" i="32"/>
  <c r="S42" i="32"/>
  <c r="S50" i="32"/>
  <c r="X51" i="32"/>
  <c r="U41" i="32"/>
  <c r="V50" i="32"/>
  <c r="AR39" i="32"/>
  <c r="AF41" i="32"/>
  <c r="Q24" i="32"/>
  <c r="Y44" i="32"/>
  <c r="AG24" i="32"/>
  <c r="V55" i="32"/>
  <c r="U51" i="32"/>
  <c r="AD55" i="32"/>
  <c r="U54" i="32"/>
  <c r="V45" i="32"/>
  <c r="AF40" i="32"/>
  <c r="S55" i="32"/>
  <c r="S51" i="32"/>
  <c r="S56" i="32"/>
  <c r="AP45" i="32"/>
  <c r="X50" i="32"/>
  <c r="X61" i="32" s="1"/>
  <c r="X54" i="32"/>
  <c r="S54" i="32"/>
  <c r="X42" i="32"/>
  <c r="X37" i="32" s="1"/>
  <c r="S52" i="32"/>
  <c r="S63" i="32" s="1"/>
  <c r="S24" i="32"/>
  <c r="X52" i="32"/>
  <c r="X55" i="32"/>
  <c r="X43" i="32"/>
  <c r="X41" i="32"/>
  <c r="S53" i="32"/>
  <c r="V39" i="32"/>
  <c r="X56" i="32"/>
  <c r="X24" i="32"/>
  <c r="V51" i="32"/>
  <c r="V40" i="32"/>
  <c r="V41" i="32"/>
  <c r="AU61" i="32"/>
  <c r="U45" i="32"/>
  <c r="S40" i="32"/>
  <c r="U42" i="32"/>
  <c r="AD50" i="32"/>
  <c r="AG53" i="32"/>
  <c r="AG48" i="32" s="1"/>
  <c r="U39" i="32"/>
  <c r="U61" i="32" s="1"/>
  <c r="AC43" i="32"/>
  <c r="V24" i="32"/>
  <c r="Q53" i="32"/>
  <c r="X44" i="32"/>
  <c r="Q41" i="32"/>
  <c r="AF55" i="32"/>
  <c r="AR44" i="32"/>
  <c r="S45" i="32"/>
  <c r="AD42" i="32"/>
  <c r="R42" i="32"/>
  <c r="R44" i="32"/>
  <c r="Q45" i="32"/>
  <c r="AC44" i="32"/>
  <c r="AC51" i="32"/>
  <c r="AF39" i="32"/>
  <c r="AR55" i="32"/>
  <c r="AQ50" i="32"/>
  <c r="AF24" i="32"/>
  <c r="AQ56" i="32"/>
  <c r="AD52" i="32"/>
  <c r="AD63" i="32" s="1"/>
  <c r="AG45" i="32"/>
  <c r="V44" i="32"/>
  <c r="Y41" i="32"/>
  <c r="AR43" i="32"/>
  <c r="Q55" i="32"/>
  <c r="AD40" i="32"/>
  <c r="AG56" i="32"/>
  <c r="R54" i="32"/>
  <c r="AC45" i="32"/>
  <c r="AR51" i="32"/>
  <c r="AG52" i="32"/>
  <c r="AC39" i="32"/>
  <c r="V53" i="32"/>
  <c r="Y45" i="32"/>
  <c r="Y67" i="32" s="1"/>
  <c r="AD44" i="32"/>
  <c r="V56" i="32"/>
  <c r="Q52" i="32"/>
  <c r="V52" i="32"/>
  <c r="AG42" i="32"/>
  <c r="V43" i="32"/>
  <c r="V65" i="32" s="1"/>
  <c r="AG55" i="32"/>
  <c r="S39" i="32"/>
  <c r="AR45" i="32"/>
  <c r="S43" i="32"/>
  <c r="AQ55" i="32"/>
  <c r="Y52" i="32"/>
  <c r="AF52" i="32"/>
  <c r="V42" i="32"/>
  <c r="AQ44" i="32"/>
  <c r="AD39" i="32"/>
  <c r="AC50" i="32"/>
  <c r="Y51" i="32"/>
  <c r="Q50" i="32"/>
  <c r="AQ39" i="32"/>
  <c r="AD53" i="32"/>
  <c r="AD24" i="32"/>
  <c r="AD51" i="32"/>
  <c r="R55" i="32"/>
  <c r="R56" i="32"/>
  <c r="R51" i="32"/>
  <c r="AD43" i="32"/>
  <c r="AD56" i="32"/>
  <c r="R45" i="32"/>
  <c r="R43" i="32"/>
  <c r="U40" i="32"/>
  <c r="Q42" i="32"/>
  <c r="AX44" i="32"/>
  <c r="AY10" i="32"/>
  <c r="AW42" i="32"/>
  <c r="AZ10" i="32"/>
  <c r="AX7" i="32"/>
  <c r="AX9" i="32"/>
  <c r="L66" i="32"/>
  <c r="K67" i="32"/>
  <c r="AX51" i="32"/>
  <c r="L63" i="32"/>
  <c r="M62" i="32"/>
  <c r="K62" i="32"/>
  <c r="J64" i="32"/>
  <c r="K37" i="32"/>
  <c r="L65" i="32"/>
  <c r="K61" i="32"/>
  <c r="I63" i="32"/>
  <c r="K64" i="32"/>
  <c r="H67" i="32"/>
  <c r="D48" i="32"/>
  <c r="AW56" i="32"/>
  <c r="P67" i="32"/>
  <c r="D62" i="32"/>
  <c r="C65" i="32"/>
  <c r="D67" i="32"/>
  <c r="C64" i="32"/>
  <c r="AU65" i="32"/>
  <c r="AU63" i="32"/>
  <c r="AX54" i="32"/>
  <c r="P48" i="32"/>
  <c r="AX56" i="32"/>
  <c r="M64" i="32"/>
  <c r="AW51" i="32"/>
  <c r="K63" i="32"/>
  <c r="C63" i="32"/>
  <c r="D63" i="32"/>
  <c r="P62" i="32"/>
  <c r="E48" i="32"/>
  <c r="M67" i="32"/>
  <c r="AN67" i="32"/>
  <c r="AN48" i="32"/>
  <c r="O48" i="32"/>
  <c r="G62" i="32"/>
  <c r="K66" i="32"/>
  <c r="H66" i="32"/>
  <c r="AU48" i="32"/>
  <c r="K48" i="32"/>
  <c r="H62" i="32"/>
  <c r="F67" i="32"/>
  <c r="AN63" i="32"/>
  <c r="E62" i="32"/>
  <c r="O64" i="32"/>
  <c r="M65" i="32"/>
  <c r="AX53" i="32"/>
  <c r="E67" i="32"/>
  <c r="J67" i="32"/>
  <c r="I65" i="32"/>
  <c r="N48" i="32"/>
  <c r="AU37" i="32"/>
  <c r="P66" i="32"/>
  <c r="I48" i="32"/>
  <c r="G48" i="32"/>
  <c r="F62" i="32"/>
  <c r="AN66" i="32"/>
  <c r="F66" i="32"/>
  <c r="F64" i="32"/>
  <c r="O65" i="32"/>
  <c r="F48" i="32"/>
  <c r="E64" i="32"/>
  <c r="AU62" i="32"/>
  <c r="C67" i="32"/>
  <c r="D65" i="32"/>
  <c r="AX50" i="32"/>
  <c r="E66" i="32"/>
  <c r="I66" i="32"/>
  <c r="N65" i="32"/>
  <c r="N62" i="32"/>
  <c r="AX39" i="32"/>
  <c r="M63" i="32"/>
  <c r="P65" i="32"/>
  <c r="C66" i="32"/>
  <c r="G64" i="32"/>
  <c r="D66" i="32"/>
  <c r="AX42" i="32"/>
  <c r="AW53" i="32"/>
  <c r="AA63" i="32"/>
  <c r="P64" i="32"/>
  <c r="N67" i="32"/>
  <c r="AU64" i="32"/>
  <c r="AX43" i="32"/>
  <c r="AU66" i="32"/>
  <c r="H65" i="32"/>
  <c r="AN65" i="32"/>
  <c r="AX52" i="32"/>
  <c r="I62" i="32"/>
  <c r="M48" i="32"/>
  <c r="F37" i="32"/>
  <c r="F61" i="32"/>
  <c r="AA66" i="32"/>
  <c r="AW44" i="32"/>
  <c r="L61" i="32"/>
  <c r="L37" i="32"/>
  <c r="J66" i="32"/>
  <c r="G67" i="32"/>
  <c r="J37" i="32"/>
  <c r="J61" i="32"/>
  <c r="AN64" i="32"/>
  <c r="N66" i="32"/>
  <c r="E61" i="32"/>
  <c r="E37" i="32"/>
  <c r="AU67" i="32"/>
  <c r="AX45" i="32"/>
  <c r="D64" i="32"/>
  <c r="AA48" i="32"/>
  <c r="AW50" i="32"/>
  <c r="G66" i="32"/>
  <c r="J65" i="32"/>
  <c r="H37" i="32"/>
  <c r="H64" i="32"/>
  <c r="C61" i="32"/>
  <c r="C37" i="32"/>
  <c r="J63" i="32"/>
  <c r="AW52" i="32"/>
  <c r="J48" i="32"/>
  <c r="O63" i="32"/>
  <c r="G37" i="32"/>
  <c r="G61" i="32"/>
  <c r="I61" i="32"/>
  <c r="AW39" i="32"/>
  <c r="AA37" i="32"/>
  <c r="AA61" i="32"/>
  <c r="F65" i="32"/>
  <c r="H63" i="32"/>
  <c r="AA64" i="32"/>
  <c r="M61" i="32"/>
  <c r="M37" i="32"/>
  <c r="AA65" i="32"/>
  <c r="AW43" i="32"/>
  <c r="N63" i="32"/>
  <c r="I37" i="32"/>
  <c r="D61" i="32"/>
  <c r="D37" i="32"/>
  <c r="L67" i="32"/>
  <c r="AW54" i="32"/>
  <c r="AW41" i="32"/>
  <c r="P63" i="32"/>
  <c r="AX41" i="32"/>
  <c r="O61" i="32"/>
  <c r="O37" i="32"/>
  <c r="G65" i="32"/>
  <c r="L62" i="32"/>
  <c r="P61" i="32"/>
  <c r="P37" i="32"/>
  <c r="N61" i="32"/>
  <c r="N37" i="32"/>
  <c r="AW45" i="32"/>
  <c r="AA67" i="32"/>
  <c r="AW40" i="32"/>
  <c r="AA62" i="32"/>
  <c r="O62" i="32"/>
  <c r="O67" i="32"/>
  <c r="I67" i="32"/>
  <c r="AN61" i="32"/>
  <c r="AN37" i="32"/>
  <c r="C48" i="32"/>
  <c r="N64" i="32"/>
  <c r="E63" i="32"/>
  <c r="P94" i="16"/>
  <c r="P98" i="16" s="1"/>
  <c r="P29" i="16"/>
  <c r="P33" i="16" s="1"/>
  <c r="O120" i="16"/>
  <c r="O124" i="16" s="1"/>
  <c r="P16" i="16"/>
  <c r="P20" i="16" s="1"/>
  <c r="P68" i="16"/>
  <c r="P72" i="16" s="1"/>
  <c r="Q98" i="16"/>
  <c r="R29" i="16"/>
  <c r="R33" i="16" s="1"/>
  <c r="S70" i="16"/>
  <c r="S122" i="16"/>
  <c r="P124" i="16"/>
  <c r="S66" i="16"/>
  <c r="S123" i="16"/>
  <c r="S32" i="16"/>
  <c r="R94" i="16"/>
  <c r="R98" i="16" s="1"/>
  <c r="O111" i="16"/>
  <c r="R81" i="16"/>
  <c r="S81" i="16" s="1"/>
  <c r="S92" i="16"/>
  <c r="S102" i="16"/>
  <c r="S97" i="16"/>
  <c r="S109" i="16"/>
  <c r="Q124" i="16"/>
  <c r="S67" i="16"/>
  <c r="R68" i="16"/>
  <c r="R72" i="16" s="1"/>
  <c r="S71" i="16"/>
  <c r="O85" i="16"/>
  <c r="S83" i="16"/>
  <c r="S95" i="16"/>
  <c r="Q111" i="16"/>
  <c r="S118" i="16"/>
  <c r="S119" i="16"/>
  <c r="R120" i="16"/>
  <c r="R124" i="16" s="1"/>
  <c r="P85" i="16"/>
  <c r="Q33" i="16"/>
  <c r="O72" i="16"/>
  <c r="S105" i="16"/>
  <c r="S108" i="16"/>
  <c r="S110" i="16"/>
  <c r="S121" i="16"/>
  <c r="S80" i="16"/>
  <c r="S93" i="16"/>
  <c r="O20" i="16"/>
  <c r="S84" i="16"/>
  <c r="S79" i="16"/>
  <c r="S89" i="16"/>
  <c r="S96" i="16"/>
  <c r="R107" i="16"/>
  <c r="R111" i="16" s="1"/>
  <c r="S69" i="16"/>
  <c r="Q72" i="16"/>
  <c r="Q85" i="16"/>
  <c r="S106" i="16"/>
  <c r="S63" i="16"/>
  <c r="S115" i="16"/>
  <c r="S76" i="16"/>
  <c r="S82" i="16"/>
  <c r="O94" i="16"/>
  <c r="P107" i="16"/>
  <c r="P111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T65" i="32" l="1"/>
  <c r="AE37" i="32"/>
  <c r="AE61" i="32"/>
  <c r="AI63" i="32"/>
  <c r="AE64" i="32"/>
  <c r="AE48" i="32"/>
  <c r="AK67" i="32"/>
  <c r="AE66" i="32"/>
  <c r="AL66" i="32"/>
  <c r="AB63" i="32"/>
  <c r="AG63" i="32"/>
  <c r="AT67" i="32"/>
  <c r="AB37" i="32"/>
  <c r="AE65" i="32"/>
  <c r="T62" i="32"/>
  <c r="AB62" i="32"/>
  <c r="AB67" i="32"/>
  <c r="AJ37" i="32"/>
  <c r="AB65" i="32"/>
  <c r="AT66" i="32"/>
  <c r="AT37" i="32"/>
  <c r="AT64" i="32"/>
  <c r="AL67" i="32"/>
  <c r="AB66" i="32"/>
  <c r="T63" i="32"/>
  <c r="AC65" i="32"/>
  <c r="AT65" i="32"/>
  <c r="AE63" i="32"/>
  <c r="AT61" i="32"/>
  <c r="AB64" i="32"/>
  <c r="AS61" i="32"/>
  <c r="AT62" i="32"/>
  <c r="AC66" i="32"/>
  <c r="AL65" i="32"/>
  <c r="AO67" i="32"/>
  <c r="Y37" i="32"/>
  <c r="AR67" i="32"/>
  <c r="AT63" i="32"/>
  <c r="S61" i="32"/>
  <c r="AL63" i="32"/>
  <c r="AL62" i="32"/>
  <c r="AG62" i="32"/>
  <c r="AM66" i="32"/>
  <c r="AJ64" i="32"/>
  <c r="AE67" i="32"/>
  <c r="AR65" i="32"/>
  <c r="Y64" i="32"/>
  <c r="Q67" i="32"/>
  <c r="AI64" i="32"/>
  <c r="AI48" i="32"/>
  <c r="AJ63" i="32"/>
  <c r="AM37" i="32"/>
  <c r="W64" i="32"/>
  <c r="AO48" i="32"/>
  <c r="AQ67" i="32"/>
  <c r="U67" i="32"/>
  <c r="AM64" i="32"/>
  <c r="Q65" i="32"/>
  <c r="AR61" i="32"/>
  <c r="U64" i="32"/>
  <c r="T66" i="32"/>
  <c r="AO63" i="32"/>
  <c r="AO62" i="32"/>
  <c r="AO61" i="32"/>
  <c r="AK66" i="32"/>
  <c r="AM63" i="32"/>
  <c r="AL64" i="32"/>
  <c r="Q62" i="32"/>
  <c r="AO64" i="32"/>
  <c r="AJ48" i="32"/>
  <c r="T67" i="32"/>
  <c r="Y61" i="32"/>
  <c r="AO37" i="32"/>
  <c r="AO66" i="32"/>
  <c r="AC67" i="32"/>
  <c r="T64" i="32"/>
  <c r="X62" i="32"/>
  <c r="AP61" i="32"/>
  <c r="AF67" i="32"/>
  <c r="AJ66" i="32"/>
  <c r="AL48" i="32"/>
  <c r="AK37" i="32"/>
  <c r="AF64" i="32"/>
  <c r="AJ65" i="32"/>
  <c r="AK48" i="32"/>
  <c r="AS37" i="32"/>
  <c r="AM62" i="32"/>
  <c r="AM67" i="32"/>
  <c r="AC48" i="32"/>
  <c r="X67" i="32"/>
  <c r="V48" i="32"/>
  <c r="AC64" i="32"/>
  <c r="R65" i="32"/>
  <c r="AG67" i="32"/>
  <c r="U66" i="32"/>
  <c r="AH37" i="32"/>
  <c r="AD67" i="32"/>
  <c r="AC62" i="32"/>
  <c r="AS48" i="32"/>
  <c r="AS67" i="32"/>
  <c r="AH63" i="32"/>
  <c r="Z37" i="32"/>
  <c r="AI65" i="32"/>
  <c r="AJ67" i="32"/>
  <c r="AS62" i="32"/>
  <c r="AR63" i="32"/>
  <c r="AP65" i="32"/>
  <c r="AM65" i="32"/>
  <c r="AK62" i="32"/>
  <c r="Z67" i="32"/>
  <c r="AG37" i="32"/>
  <c r="AF37" i="32"/>
  <c r="AH62" i="32"/>
  <c r="AI67" i="32"/>
  <c r="AD37" i="32"/>
  <c r="X65" i="32"/>
  <c r="S66" i="32"/>
  <c r="AJ61" i="32"/>
  <c r="AD65" i="32"/>
  <c r="AQ66" i="32"/>
  <c r="AF48" i="32"/>
  <c r="R61" i="32"/>
  <c r="AK65" i="32"/>
  <c r="R62" i="32"/>
  <c r="V37" i="32"/>
  <c r="W66" i="32"/>
  <c r="W65" i="32"/>
  <c r="AP63" i="32"/>
  <c r="AI66" i="32"/>
  <c r="AK61" i="32"/>
  <c r="Y48" i="32"/>
  <c r="AH61" i="32"/>
  <c r="Z64" i="32"/>
  <c r="AH67" i="32"/>
  <c r="AI62" i="32"/>
  <c r="T37" i="32"/>
  <c r="Q66" i="32"/>
  <c r="Y66" i="32"/>
  <c r="AI61" i="32"/>
  <c r="AP62" i="32"/>
  <c r="W67" i="32"/>
  <c r="V61" i="32"/>
  <c r="R48" i="32"/>
  <c r="AQ37" i="32"/>
  <c r="AF66" i="32"/>
  <c r="AS63" i="32"/>
  <c r="S37" i="32"/>
  <c r="Q61" i="32"/>
  <c r="W62" i="32"/>
  <c r="Y62" i="32"/>
  <c r="U37" i="32"/>
  <c r="AR66" i="32"/>
  <c r="V62" i="32"/>
  <c r="AQ63" i="32"/>
  <c r="Z61" i="32"/>
  <c r="AS66" i="32"/>
  <c r="Z66" i="32"/>
  <c r="AX10" i="32"/>
  <c r="AI37" i="32"/>
  <c r="X48" i="32"/>
  <c r="R64" i="32"/>
  <c r="AR37" i="32"/>
  <c r="AQ64" i="32"/>
  <c r="AG65" i="32"/>
  <c r="Z62" i="32"/>
  <c r="AF61" i="32"/>
  <c r="U63" i="32"/>
  <c r="AP66" i="32"/>
  <c r="AP67" i="32"/>
  <c r="AQ65" i="32"/>
  <c r="AH66" i="32"/>
  <c r="Z63" i="32"/>
  <c r="Q64" i="32"/>
  <c r="AR62" i="32"/>
  <c r="U65" i="32"/>
  <c r="W37" i="32"/>
  <c r="W48" i="32"/>
  <c r="AH64" i="32"/>
  <c r="X64" i="32"/>
  <c r="AF63" i="32"/>
  <c r="Z48" i="32"/>
  <c r="V66" i="32"/>
  <c r="AD61" i="32"/>
  <c r="X63" i="32"/>
  <c r="AS64" i="32"/>
  <c r="AP37" i="32"/>
  <c r="S65" i="32"/>
  <c r="AC61" i="32"/>
  <c r="AF62" i="32"/>
  <c r="AH48" i="32"/>
  <c r="R37" i="32"/>
  <c r="W61" i="32"/>
  <c r="Q63" i="32"/>
  <c r="V64" i="32"/>
  <c r="AD66" i="32"/>
  <c r="Y63" i="32"/>
  <c r="R66" i="32"/>
  <c r="S48" i="32"/>
  <c r="S67" i="32"/>
  <c r="S62" i="32"/>
  <c r="X66" i="32"/>
  <c r="AD48" i="32"/>
  <c r="S64" i="32"/>
  <c r="AD64" i="32"/>
  <c r="U62" i="32"/>
  <c r="AG66" i="32"/>
  <c r="AQ61" i="32"/>
  <c r="V63" i="32"/>
  <c r="AG64" i="32"/>
  <c r="V67" i="32"/>
  <c r="R67" i="32"/>
  <c r="AQ48" i="32"/>
  <c r="Q48" i="32"/>
  <c r="AC37" i="32"/>
  <c r="AD62" i="32"/>
  <c r="Q37" i="32"/>
  <c r="R85" i="16"/>
  <c r="S85" i="16" s="1"/>
  <c r="S120" i="16"/>
  <c r="S68" i="16"/>
  <c r="S94" i="16"/>
  <c r="S124" i="16"/>
  <c r="S33" i="16"/>
  <c r="S16" i="16"/>
  <c r="S20" i="16"/>
  <c r="S29" i="16"/>
  <c r="S111" i="16"/>
  <c r="S107" i="16"/>
  <c r="S72" i="16"/>
  <c r="O98" i="16"/>
  <c r="S98" i="16" s="1"/>
  <c r="H41" i="31"/>
  <c r="F126" i="16" l="1"/>
  <c r="C204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6" i="16" l="1"/>
  <c r="K16" i="16"/>
  <c r="J16" i="16"/>
  <c r="I16" i="16"/>
  <c r="G15" i="13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E27" i="13"/>
  <c r="F7" i="13"/>
  <c r="I11" i="16"/>
  <c r="L17" i="16"/>
  <c r="L19" i="16"/>
  <c r="L13" i="16"/>
  <c r="H11" i="16"/>
  <c r="L12" i="16"/>
  <c r="F19" i="13"/>
  <c r="L15" i="16"/>
  <c r="L18" i="16"/>
  <c r="F10" i="13"/>
  <c r="I20" i="16" l="1"/>
  <c r="H20" i="16"/>
  <c r="J20" i="16"/>
  <c r="K20" i="16"/>
  <c r="L16" i="16"/>
  <c r="G7" i="13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L11" i="16"/>
  <c r="F27" i="13"/>
  <c r="L20" i="16" l="1"/>
  <c r="L21" i="16"/>
  <c r="G27" i="13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66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71" i="16"/>
  <c r="H70" i="16"/>
  <c r="H66" i="16"/>
  <c r="K69" i="16"/>
  <c r="K64" i="16"/>
  <c r="F33" i="31" s="1"/>
  <c r="J69" i="16"/>
  <c r="I71" i="16"/>
  <c r="I65" i="16"/>
  <c r="J64" i="16"/>
  <c r="H69" i="16"/>
  <c r="H67" i="16"/>
  <c r="I69" i="16"/>
  <c r="K70" i="16"/>
  <c r="K65" i="16"/>
  <c r="I67" i="16"/>
  <c r="J71" i="16"/>
  <c r="K67" i="16"/>
  <c r="K71" i="16"/>
  <c r="H65" i="16"/>
  <c r="H64" i="16"/>
  <c r="I70" i="16"/>
  <c r="J67" i="16"/>
  <c r="I64" i="16"/>
  <c r="D33" i="31" s="1"/>
  <c r="J65" i="16"/>
  <c r="J66" i="16"/>
  <c r="I66" i="16"/>
  <c r="D35" i="31" s="1"/>
  <c r="J70" i="16"/>
  <c r="N17" i="14"/>
  <c r="H24" i="31" l="1"/>
  <c r="L11" i="31" s="1"/>
  <c r="L12" i="31" s="1"/>
  <c r="E27" i="31"/>
  <c r="H27" i="31" s="1"/>
  <c r="M27" i="13"/>
  <c r="N7" i="13"/>
  <c r="M53" i="13"/>
  <c r="J63" i="16"/>
  <c r="F32" i="31"/>
  <c r="F40" i="31" s="1"/>
  <c r="K63" i="16"/>
  <c r="L71" i="16"/>
  <c r="O17" i="14"/>
  <c r="I68" i="16"/>
  <c r="N45" i="13"/>
  <c r="O20" i="14"/>
  <c r="O22" i="14"/>
  <c r="I63" i="16"/>
  <c r="H63" i="16"/>
  <c r="L64" i="16"/>
  <c r="K68" i="16"/>
  <c r="L65" i="16"/>
  <c r="L67" i="16"/>
  <c r="L66" i="16"/>
  <c r="N19" i="13"/>
  <c r="N10" i="13"/>
  <c r="N36" i="13"/>
  <c r="N33" i="13"/>
  <c r="O16" i="14"/>
  <c r="O18" i="14"/>
  <c r="L69" i="16"/>
  <c r="H68" i="16"/>
  <c r="J68" i="16"/>
  <c r="L70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72" i="16"/>
  <c r="O7" i="13"/>
  <c r="O36" i="13"/>
  <c r="L63" i="16"/>
  <c r="H72" i="16"/>
  <c r="K72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68" i="16"/>
  <c r="D32" i="31"/>
  <c r="P21" i="14"/>
  <c r="P19" i="14"/>
  <c r="J72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72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79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84" i="16"/>
  <c r="J80" i="16"/>
  <c r="I78" i="16"/>
  <c r="I79" i="16"/>
  <c r="D48" i="31" s="1"/>
  <c r="K84" i="16"/>
  <c r="S25" i="13"/>
  <c r="K82" i="16"/>
  <c r="S9" i="13"/>
  <c r="K80" i="16"/>
  <c r="S12" i="13"/>
  <c r="S14" i="13"/>
  <c r="S17" i="13"/>
  <c r="T5" i="13"/>
  <c r="K92" i="16" s="1"/>
  <c r="F61" i="31" s="1"/>
  <c r="H78" i="16"/>
  <c r="H83" i="16"/>
  <c r="H84" i="16"/>
  <c r="S20" i="13"/>
  <c r="K83" i="16"/>
  <c r="K78" i="16"/>
  <c r="S13" i="13"/>
  <c r="K77" i="16"/>
  <c r="F46" i="31" s="1"/>
  <c r="S15" i="13"/>
  <c r="S21" i="13"/>
  <c r="I83" i="16"/>
  <c r="H82" i="16"/>
  <c r="S16" i="13"/>
  <c r="S24" i="13"/>
  <c r="J83" i="16"/>
  <c r="H79" i="16"/>
  <c r="I80" i="16"/>
  <c r="J84" i="16"/>
  <c r="I82" i="16"/>
  <c r="S18" i="13"/>
  <c r="S23" i="13"/>
  <c r="J78" i="16"/>
  <c r="H80" i="16"/>
  <c r="I77" i="16"/>
  <c r="D46" i="31" s="1"/>
  <c r="J77" i="16"/>
  <c r="H77" i="16"/>
  <c r="S22" i="13"/>
  <c r="J82" i="16"/>
  <c r="S11" i="13"/>
  <c r="J79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81" i="16"/>
  <c r="R27" i="13"/>
  <c r="AL34" i="13"/>
  <c r="T22" i="14"/>
  <c r="T16" i="14"/>
  <c r="T18" i="14"/>
  <c r="S7" i="13"/>
  <c r="AB45" i="13"/>
  <c r="T20" i="14"/>
  <c r="T19" i="14"/>
  <c r="T21" i="14"/>
  <c r="L80" i="16"/>
  <c r="L84" i="16"/>
  <c r="U5" i="13"/>
  <c r="T44" i="13"/>
  <c r="T46" i="13"/>
  <c r="T42" i="13"/>
  <c r="T43" i="13"/>
  <c r="K95" i="16"/>
  <c r="I91" i="16"/>
  <c r="I95" i="16"/>
  <c r="I93" i="16"/>
  <c r="I92" i="16"/>
  <c r="D61" i="31" s="1"/>
  <c r="T20" i="13"/>
  <c r="H97" i="16"/>
  <c r="T26" i="13"/>
  <c r="J93" i="16"/>
  <c r="T24" i="13"/>
  <c r="T9" i="13"/>
  <c r="T40" i="13"/>
  <c r="T41" i="13"/>
  <c r="T38" i="13"/>
  <c r="T52" i="13"/>
  <c r="K96" i="16"/>
  <c r="I97" i="16"/>
  <c r="K91" i="16"/>
  <c r="T14" i="13"/>
  <c r="H95" i="16"/>
  <c r="H93" i="16"/>
  <c r="T8" i="13"/>
  <c r="H92" i="16"/>
  <c r="T13" i="13"/>
  <c r="T16" i="13"/>
  <c r="T23" i="13"/>
  <c r="T25" i="13"/>
  <c r="T34" i="13"/>
  <c r="T37" i="13"/>
  <c r="T51" i="13"/>
  <c r="T48" i="13"/>
  <c r="J97" i="16"/>
  <c r="I90" i="16"/>
  <c r="D59" i="31" s="1"/>
  <c r="J91" i="16"/>
  <c r="K93" i="16"/>
  <c r="I96" i="16"/>
  <c r="T17" i="13"/>
  <c r="H91" i="16"/>
  <c r="H90" i="16"/>
  <c r="T12" i="13"/>
  <c r="H96" i="16"/>
  <c r="T18" i="13"/>
  <c r="T15" i="13"/>
  <c r="T50" i="13"/>
  <c r="T47" i="13"/>
  <c r="J92" i="16"/>
  <c r="K90" i="16"/>
  <c r="F59" i="31" s="1"/>
  <c r="J90" i="16"/>
  <c r="T21" i="13"/>
  <c r="T22" i="13"/>
  <c r="T49" i="13"/>
  <c r="T35" i="13"/>
  <c r="T39" i="13"/>
  <c r="K97" i="16"/>
  <c r="J95" i="16"/>
  <c r="J96" i="16"/>
  <c r="T11" i="13"/>
  <c r="S36" i="13"/>
  <c r="AB44" i="13" s="1"/>
  <c r="R53" i="13"/>
  <c r="T17" i="14"/>
  <c r="H76" i="16"/>
  <c r="L77" i="16"/>
  <c r="S33" i="13"/>
  <c r="AB47" i="13" s="1"/>
  <c r="S10" i="13"/>
  <c r="J76" i="16"/>
  <c r="L83" i="16"/>
  <c r="K81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81" i="16"/>
  <c r="I76" i="16"/>
  <c r="L79" i="16"/>
  <c r="H81" i="16"/>
  <c r="L82" i="16"/>
  <c r="F45" i="31"/>
  <c r="F53" i="31" s="1"/>
  <c r="K76" i="16"/>
  <c r="L78" i="16"/>
  <c r="S27" i="13" l="1"/>
  <c r="AB8" i="13" s="1"/>
  <c r="AA20" i="14"/>
  <c r="I85" i="16"/>
  <c r="T7" i="13"/>
  <c r="AL35" i="13"/>
  <c r="U21" i="14"/>
  <c r="U19" i="14"/>
  <c r="U17" i="14"/>
  <c r="U22" i="14"/>
  <c r="AB33" i="13"/>
  <c r="U20" i="14"/>
  <c r="L81" i="16"/>
  <c r="K85" i="16"/>
  <c r="T10" i="13"/>
  <c r="L96" i="16"/>
  <c r="U18" i="14"/>
  <c r="U16" i="14"/>
  <c r="AG34" i="13"/>
  <c r="AB36" i="13"/>
  <c r="S53" i="13"/>
  <c r="AB37" i="13"/>
  <c r="AB35" i="13"/>
  <c r="L93" i="16"/>
  <c r="T19" i="13"/>
  <c r="T45" i="13"/>
  <c r="AB38" i="13"/>
  <c r="J85" i="16"/>
  <c r="AG33" i="13"/>
  <c r="AB34" i="13"/>
  <c r="J89" i="16"/>
  <c r="T33" i="13"/>
  <c r="H94" i="16"/>
  <c r="L95" i="16"/>
  <c r="K94" i="16"/>
  <c r="W2" i="14"/>
  <c r="W4" i="14" s="1"/>
  <c r="V5" i="14"/>
  <c r="V9" i="14"/>
  <c r="V6" i="14"/>
  <c r="V10" i="14"/>
  <c r="V7" i="14"/>
  <c r="V11" i="14"/>
  <c r="V8" i="14"/>
  <c r="V15" i="14"/>
  <c r="AB49" i="13"/>
  <c r="J94" i="16"/>
  <c r="F58" i="31"/>
  <c r="F66" i="31" s="1"/>
  <c r="K89" i="16"/>
  <c r="L90" i="16"/>
  <c r="H89" i="16"/>
  <c r="L92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89" i="16"/>
  <c r="T36" i="13"/>
  <c r="D45" i="31"/>
  <c r="H85" i="16"/>
  <c r="L76" i="16"/>
  <c r="L91" i="16"/>
  <c r="L97" i="16"/>
  <c r="I94" i="16"/>
  <c r="E48" i="31" l="1"/>
  <c r="E46" i="31"/>
  <c r="E47" i="31"/>
  <c r="H47" i="31" s="1"/>
  <c r="E51" i="31"/>
  <c r="E52" i="31"/>
  <c r="H52" i="31" s="1"/>
  <c r="E49" i="31"/>
  <c r="H49" i="31" s="1"/>
  <c r="M10" i="31" s="1"/>
  <c r="L85" i="16"/>
  <c r="T53" i="13"/>
  <c r="T27" i="13"/>
  <c r="V22" i="14"/>
  <c r="V20" i="14"/>
  <c r="AB39" i="13"/>
  <c r="I98" i="16"/>
  <c r="V18" i="14"/>
  <c r="V16" i="14"/>
  <c r="AG35" i="13"/>
  <c r="U19" i="13"/>
  <c r="U10" i="13"/>
  <c r="U33" i="13"/>
  <c r="K98" i="16"/>
  <c r="U36" i="13"/>
  <c r="W5" i="13"/>
  <c r="K118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94" i="16"/>
  <c r="J98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89" i="16"/>
  <c r="H98" i="16"/>
  <c r="V19" i="14"/>
  <c r="V17" i="14"/>
  <c r="F74" i="31" l="1"/>
  <c r="K133" i="16"/>
  <c r="R133" i="16"/>
  <c r="E62" i="31"/>
  <c r="H62" i="31" s="1"/>
  <c r="E61" i="31"/>
  <c r="E59" i="31"/>
  <c r="E60" i="31"/>
  <c r="H60" i="31" s="1"/>
  <c r="E65" i="31"/>
  <c r="H65" i="31" s="1"/>
  <c r="E64" i="31"/>
  <c r="U27" i="13"/>
  <c r="L98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117" i="16"/>
  <c r="J123" i="16"/>
  <c r="J121" i="16"/>
  <c r="H116" i="16"/>
  <c r="W25" i="13"/>
  <c r="X25" i="13" s="1"/>
  <c r="H123" i="16"/>
  <c r="W8" i="13"/>
  <c r="X8" i="13" s="1"/>
  <c r="I116" i="16"/>
  <c r="W15" i="13"/>
  <c r="X15" i="13" s="1"/>
  <c r="J118" i="16"/>
  <c r="I117" i="16"/>
  <c r="I118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118" i="16"/>
  <c r="J117" i="16"/>
  <c r="K119" i="16"/>
  <c r="J116" i="16"/>
  <c r="W24" i="13"/>
  <c r="X24" i="13" s="1"/>
  <c r="I121" i="16"/>
  <c r="J122" i="16"/>
  <c r="H121" i="16"/>
  <c r="W13" i="13"/>
  <c r="X13" i="13" s="1"/>
  <c r="H122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119" i="16"/>
  <c r="H119" i="16"/>
  <c r="K121" i="16"/>
  <c r="K116" i="16"/>
  <c r="I122" i="16"/>
  <c r="W22" i="13"/>
  <c r="X22" i="13" s="1"/>
  <c r="W23" i="13"/>
  <c r="X23" i="13" s="1"/>
  <c r="W17" i="13"/>
  <c r="X17" i="13" s="1"/>
  <c r="I119" i="16"/>
  <c r="W9" i="13"/>
  <c r="X9" i="13" s="1"/>
  <c r="W48" i="13"/>
  <c r="X48" i="13" s="1"/>
  <c r="W44" i="13"/>
  <c r="X44" i="13" s="1"/>
  <c r="W47" i="13"/>
  <c r="X47" i="13" s="1"/>
  <c r="W35" i="13"/>
  <c r="X35" i="13" s="1"/>
  <c r="I123" i="16"/>
  <c r="K123" i="16"/>
  <c r="K117" i="16"/>
  <c r="K122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34" i="16" l="1"/>
  <c r="I134" i="16"/>
  <c r="J132" i="16"/>
  <c r="Q132" i="16"/>
  <c r="D72" i="31"/>
  <c r="I131" i="16"/>
  <c r="P131" i="16"/>
  <c r="O133" i="16"/>
  <c r="H133" i="16"/>
  <c r="K132" i="16"/>
  <c r="R132" i="16"/>
  <c r="I137" i="16"/>
  <c r="P137" i="16"/>
  <c r="H137" i="16"/>
  <c r="O137" i="16"/>
  <c r="H131" i="16"/>
  <c r="O131" i="16"/>
  <c r="K138" i="16"/>
  <c r="R138" i="16"/>
  <c r="F72" i="31"/>
  <c r="F71" i="31" s="1"/>
  <c r="F79" i="31" s="1"/>
  <c r="R131" i="16"/>
  <c r="K131" i="16"/>
  <c r="Q136" i="16"/>
  <c r="J136" i="16"/>
  <c r="J138" i="16"/>
  <c r="Q138" i="16"/>
  <c r="I138" i="16"/>
  <c r="P138" i="16"/>
  <c r="H136" i="16"/>
  <c r="O136" i="16"/>
  <c r="O134" i="16"/>
  <c r="H134" i="16"/>
  <c r="H132" i="16"/>
  <c r="O132" i="16"/>
  <c r="R136" i="16"/>
  <c r="K136" i="16"/>
  <c r="H138" i="16"/>
  <c r="O138" i="16"/>
  <c r="R137" i="16"/>
  <c r="K137" i="16"/>
  <c r="J137" i="16"/>
  <c r="Q137" i="16"/>
  <c r="Q134" i="16"/>
  <c r="J134" i="16"/>
  <c r="P136" i="16"/>
  <c r="I136" i="16"/>
  <c r="D74" i="31"/>
  <c r="P133" i="16"/>
  <c r="I133" i="16"/>
  <c r="I132" i="16"/>
  <c r="P132" i="16"/>
  <c r="J131" i="16"/>
  <c r="Q131" i="16"/>
  <c r="J133" i="16"/>
  <c r="Q133" i="16"/>
  <c r="R134" i="16"/>
  <c r="K134" i="16"/>
  <c r="L117" i="16"/>
  <c r="AM34" i="13"/>
  <c r="L116" i="16"/>
  <c r="AB17" i="14"/>
  <c r="M12" i="31"/>
  <c r="AB19" i="14"/>
  <c r="V27" i="13"/>
  <c r="K120" i="16"/>
  <c r="W7" i="13"/>
  <c r="V53" i="13"/>
  <c r="AB18" i="14"/>
  <c r="J120" i="16"/>
  <c r="H120" i="16"/>
  <c r="L121" i="16"/>
  <c r="L119" i="16"/>
  <c r="AM33" i="13"/>
  <c r="W45" i="13"/>
  <c r="AC46" i="13"/>
  <c r="L123" i="16"/>
  <c r="E63" i="31"/>
  <c r="H63" i="31" s="1"/>
  <c r="H64" i="31"/>
  <c r="E53" i="31"/>
  <c r="H53" i="31" s="1"/>
  <c r="W19" i="13"/>
  <c r="W10" i="13"/>
  <c r="AC45" i="13"/>
  <c r="L122" i="16"/>
  <c r="I120" i="16"/>
  <c r="W33" i="13"/>
  <c r="AC47" i="13" s="1"/>
  <c r="H61" i="31"/>
  <c r="E58" i="31"/>
  <c r="H58" i="31" s="1"/>
  <c r="H59" i="31"/>
  <c r="W36" i="13"/>
  <c r="AC44" i="13" s="1"/>
  <c r="J115" i="16"/>
  <c r="K115" i="16"/>
  <c r="AC48" i="13"/>
  <c r="L118" i="16"/>
  <c r="I115" i="16"/>
  <c r="H115" i="16"/>
  <c r="L120" i="16" l="1"/>
  <c r="L133" i="16"/>
  <c r="S133" i="16"/>
  <c r="L132" i="16"/>
  <c r="S132" i="16"/>
  <c r="Q135" i="16"/>
  <c r="J135" i="16"/>
  <c r="R130" i="16"/>
  <c r="K130" i="16"/>
  <c r="Q130" i="16"/>
  <c r="J130" i="16"/>
  <c r="R135" i="16"/>
  <c r="K135" i="16"/>
  <c r="L138" i="16"/>
  <c r="S138" i="16"/>
  <c r="H130" i="16"/>
  <c r="O130" i="16"/>
  <c r="P135" i="16"/>
  <c r="I135" i="16"/>
  <c r="L134" i="16"/>
  <c r="S134" i="16"/>
  <c r="S131" i="16"/>
  <c r="L131" i="16"/>
  <c r="O135" i="16"/>
  <c r="H135" i="16"/>
  <c r="P130" i="16"/>
  <c r="I130" i="16"/>
  <c r="S137" i="16"/>
  <c r="L137" i="16"/>
  <c r="S136" i="16"/>
  <c r="L136" i="16"/>
  <c r="AM35" i="13"/>
  <c r="AC38" i="13"/>
  <c r="W27" i="13"/>
  <c r="AC8" i="13" s="1"/>
  <c r="AB20" i="14"/>
  <c r="J124" i="16"/>
  <c r="AC36" i="13"/>
  <c r="AC33" i="13"/>
  <c r="AC34" i="13"/>
  <c r="K124" i="16"/>
  <c r="I124" i="16"/>
  <c r="AC35" i="13"/>
  <c r="AC37" i="13"/>
  <c r="AC49" i="13"/>
  <c r="D71" i="31"/>
  <c r="W53" i="13"/>
  <c r="L115" i="16"/>
  <c r="H124" i="16"/>
  <c r="E66" i="31"/>
  <c r="H66" i="31" s="1"/>
  <c r="AH33" i="13"/>
  <c r="AH34" i="13"/>
  <c r="O139" i="16" l="1"/>
  <c r="H139" i="16"/>
  <c r="S130" i="16"/>
  <c r="L130" i="16"/>
  <c r="J139" i="16"/>
  <c r="Q139" i="16"/>
  <c r="S135" i="16"/>
  <c r="L135" i="16"/>
  <c r="P139" i="16"/>
  <c r="I139" i="16"/>
  <c r="K139" i="16"/>
  <c r="R139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124" i="16"/>
  <c r="AC39" i="13"/>
  <c r="AH35" i="13"/>
  <c r="D79" i="31"/>
  <c r="L139" i="16" l="1"/>
  <c r="S139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<sst xmlns="http://schemas.openxmlformats.org/spreadsheetml/2006/main" count="1877" uniqueCount="543">
  <si>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</si>
  <si>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</si>
  <si>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</si>
  <si>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</si>
  <si>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</si>
  <si>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</si>
  <si>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</si>
  <si>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</si>
  <si>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</si>
  <si>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</si>
  <si>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</si>
  <si>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</si>
  <si>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</si>
  <si>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</si>
  <si>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</si>
  <si>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</si>
  <si>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</si>
  <si>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</si>
  <si>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</si>
  <si>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</si>
  <si>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</si>
  <si>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</si>
  <si>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</si>
  <si>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</si>
  <si>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</si>
  <si>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</si>
  <si>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</si>
  <si>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</si>
  <si>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</si>
  <si>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</si>
  <si>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</si>
  <si>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</si>
  <si>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</si>
  <si>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</si>
  <si>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</si>
  <si>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</si>
  <si>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</si>
  <si>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</si>
  <si>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</si>
  <si>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</si>
  <si>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</si>
  <si>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</si>
  <si>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</si>
  <si>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</si>
  <si>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</si>
  <si>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</si>
  <si>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</si>
  <si>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</si>
  <si>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</si>
  <si>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</si>
  <si>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</si>
  <si>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</si>
  <si>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</si>
  <si>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</si>
  <si>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</si>
  <si>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</si>
  <si>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</si>
  <si>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</si>
  <si>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</si>
  <si>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</si>
  <si>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</si>
  <si>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</si>
  <si>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</si>
  <si>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</si>
  <si>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</si>
  <si>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</si>
  <si>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</si>
  <si>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</si>
  <si>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</si>
  <si>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</si>
  <si>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</si>
  <si>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</si>
  <si>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</si>
  <si>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</si>
  <si>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</si>
  <si>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</si>
  <si>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</si>
  <si>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</si>
  <si>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</si>
  <si>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</si>
  <si>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</si>
  <si>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</si>
  <si>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</si>
  <si>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</si>
  <si>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</si>
  <si>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</si>
  <si>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</si>
  <si>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</si>
  <si>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</si>
  <si>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</si>
  <si>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</si>
  <si>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</si>
  <si>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</si>
  <si>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</si>
  <si>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</si>
  <si>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</si>
  <si>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</si>
  <si>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</si>
  <si>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</si>
  <si>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</si>
  <si>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</si>
  <si>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</si>
  <si>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</si>
  <si>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</si>
  <si>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</si>
  <si>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</si>
  <si>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</si>
  <si>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</si>
  <si>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</si>
  <si>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</si>
  <si>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</si>
  <si>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</si>
  <si>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</si>
  <si>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</si>
  <si>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</si>
  <si>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</si>
  <si>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</si>
  <si>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</si>
  <si>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</si>
  <si>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</si>
  <si>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</si>
  <si>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</si>
  <si>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</si>
  <si>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</si>
  <si>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</si>
  <si>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</si>
  <si>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</si>
  <si>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</si>
  <si>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</si>
  <si>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</si>
  <si>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</si>
  <si>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</si>
  <si>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</si>
  <si>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</si>
  <si>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</si>
  <si>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</si>
  <si>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</si>
  <si>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</si>
  <si>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</si>
  <si>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</si>
  <si>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</si>
  <si>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</si>
  <si>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</si>
  <si>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</si>
  <si>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</si>
  <si>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</si>
  <si>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</si>
  <si>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</si>
  <si>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</si>
  <si>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</si>
  <si>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</si>
  <si>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</si>
  <si>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</si>
  <si>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</si>
  <si>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</si>
  <si>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</si>
  <si>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</si>
  <si>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</si>
  <si>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</si>
  <si>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</si>
  <si>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</si>
  <si>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</si>
  <si>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</si>
  <si>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</si>
  <si>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</si>
  <si>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</si>
  <si>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</si>
  <si>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</si>
  <si>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</si>
  <si>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</si>
  <si>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</si>
  <si>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</si>
  <si>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</si>
  <si>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</si>
  <si>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</si>
  <si>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</si>
  <si>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</si>
  <si>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</si>
  <si>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</si>
  <si>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</si>
  <si>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</si>
  <si>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</si>
  <si>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</si>
  <si>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</si>
  <si>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</si>
  <si>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</si>
  <si>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</si>
  <si>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</si>
  <si>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</si>
  <si>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</si>
  <si>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</si>
  <si>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</si>
  <si>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</si>
  <si>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</si>
  <si>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</si>
  <si>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</si>
  <si>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</si>
  <si>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</si>
  <si>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</si>
  <si>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PGDP_2</t>
  </si>
  <si>
    <t>100*(GDP_2/@ELEM(GDP_2,"2006"))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</si>
  <si>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</si>
  <si>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</si>
  <si>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</si>
  <si>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</si>
  <si>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</si>
  <si>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</si>
  <si>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</si>
  <si>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</si>
  <si>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</si>
  <si>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</si>
  <si>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</si>
  <si>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</si>
  <si>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</si>
  <si>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</si>
  <si>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</si>
  <si>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</si>
  <si>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</si>
  <si>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</si>
  <si>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</si>
  <si>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</si>
  <si>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</si>
  <si>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</si>
  <si>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</si>
  <si>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</si>
  <si>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</si>
  <si>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</si>
  <si>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</si>
  <si>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</si>
  <si>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</si>
  <si>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</si>
  <si>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</si>
  <si>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</si>
  <si>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</si>
  <si>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</si>
  <si>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</si>
  <si>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</si>
  <si>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</si>
  <si>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</si>
  <si>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</si>
  <si>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</si>
  <si>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</si>
  <si>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</si>
  <si>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</si>
  <si>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</si>
  <si>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</si>
  <si>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</si>
  <si>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</si>
  <si>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</si>
  <si>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</si>
  <si>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</si>
  <si>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</si>
  <si>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</si>
  <si>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</si>
  <si>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</si>
  <si>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</si>
  <si>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</si>
  <si>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</si>
  <si>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</si>
  <si>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</si>
  <si>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</si>
  <si>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</si>
  <si>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</si>
  <si>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</si>
  <si>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</si>
  <si>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</si>
  <si>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</si>
  <si>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</si>
  <si>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</si>
  <si>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</si>
  <si>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</si>
  <si>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</si>
  <si>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</si>
  <si>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</si>
  <si>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</si>
  <si>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</si>
  <si>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</si>
  <si>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</si>
  <si>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</si>
  <si>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</si>
  <si>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</si>
  <si>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</si>
  <si>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</si>
  <si>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</si>
  <si>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</si>
  <si>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</si>
  <si>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</si>
  <si>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</si>
  <si>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</si>
  <si>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</si>
  <si>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</si>
  <si>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</si>
  <si>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</si>
  <si>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</si>
  <si>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</si>
  <si>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</si>
  <si>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</si>
  <si>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</si>
  <si>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</si>
  <si>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</si>
  <si>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</si>
  <si>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</si>
  <si>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</si>
  <si>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</si>
  <si>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</si>
  <si>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</si>
  <si>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</si>
  <si>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</si>
  <si>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</si>
  <si>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</si>
  <si>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</si>
  <si>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</si>
  <si>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</si>
  <si>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</si>
  <si>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</si>
  <si>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</si>
  <si>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</si>
  <si>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</si>
  <si>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</si>
  <si>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</si>
  <si>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</si>
  <si>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</si>
  <si>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</si>
  <si>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</si>
  <si>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</si>
  <si>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</si>
  <si>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</si>
  <si>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</si>
  <si>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</si>
  <si>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</si>
  <si>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</si>
  <si>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</si>
  <si>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</si>
  <si>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</si>
  <si>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</si>
  <si>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</si>
  <si>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</si>
  <si>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</si>
  <si>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</si>
  <si>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</si>
  <si>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</si>
  <si>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</si>
  <si>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</si>
  <si>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</si>
  <si>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</si>
  <si>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</si>
  <si>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</si>
  <si>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</si>
  <si>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</si>
  <si>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</si>
  <si>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</si>
  <si>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</si>
  <si>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</si>
  <si>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</si>
  <si>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</si>
  <si>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</si>
  <si>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</si>
  <si>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</si>
  <si>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</si>
  <si>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</si>
  <si>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</si>
  <si>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</si>
  <si>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</si>
  <si>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</si>
  <si>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</si>
  <si>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</si>
  <si>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</si>
  <si>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</si>
  <si>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</si>
  <si>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</si>
  <si>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</si>
  <si>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</si>
  <si>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</si>
  <si>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</si>
  <si>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</si>
  <si>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</si>
  <si>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</si>
  <si>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</si>
  <si>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</si>
  <si>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</si>
  <si>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</si>
  <si>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</si>
  <si>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</si>
  <si>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</si>
  <si>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</si>
  <si>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</si>
  <si>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</si>
  <si>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</si>
  <si>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</si>
  <si>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</si>
  <si>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</si>
  <si>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</si>
  <si>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</si>
  <si>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</si>
  <si>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</si>
  <si>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</si>
  <si>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</si>
  <si>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</si>
  <si>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</si>
  <si>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</si>
  <si>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</si>
  <si>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</si>
  <si>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</si>
  <si>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</si>
  <si>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</si>
  <si>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</si>
  <si>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</si>
  <si>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</si>
  <si>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</si>
  <si>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</si>
  <si>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</si>
  <si>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</si>
  <si>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</si>
  <si>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</si>
  <si>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</si>
  <si>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</si>
  <si>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</si>
  <si>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</si>
  <si>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</si>
  <si>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</si>
  <si>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</si>
  <si>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</si>
  <si>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</si>
  <si>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</si>
  <si>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</si>
  <si>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</si>
  <si>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</si>
  <si>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</si>
  <si>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</si>
  <si>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</si>
  <si>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</si>
  <si>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</si>
  <si>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</si>
  <si>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</si>
  <si>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</si>
  <si>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</si>
  <si>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</si>
  <si>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</si>
  <si>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</si>
  <si>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</si>
  <si>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</si>
  <si>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</si>
  <si>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</si>
  <si>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</si>
  <si>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</si>
  <si>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</si>
  <si>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</si>
  <si>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</si>
  <si>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</si>
  <si>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</si>
  <si>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</si>
  <si>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</si>
  <si>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</si>
  <si>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</si>
  <si>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</si>
  <si>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</si>
  <si>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</si>
  <si>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</si>
  <si>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</si>
  <si>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</si>
  <si>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</si>
  <si>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</si>
  <si>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</si>
  <si>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</si>
  <si>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</si>
  <si>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</si>
  <si>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</si>
  <si>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</si>
  <si>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</si>
  <si>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</si>
  <si>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</si>
  <si>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</si>
  <si>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</si>
  <si>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</si>
  <si>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</si>
  <si>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</si>
  <si>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</si>
  <si>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</si>
  <si>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</si>
  <si>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</si>
  <si>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</si>
  <si>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</si>
  <si>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</si>
  <si>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</si>
  <si>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</si>
  <si>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</si>
  <si>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</si>
  <si>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</si>
  <si>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</si>
  <si>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</si>
  <si>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</si>
  <si>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</si>
  <si>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</si>
  <si>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</si>
  <si>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</si>
  <si>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</si>
  <si>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</si>
  <si>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</si>
  <si>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</si>
  <si>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</si>
  <si>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</si>
  <si>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</si>
  <si>
    <t>Avion</t>
  </si>
  <si>
    <t>train</t>
  </si>
  <si>
    <t>bus</t>
  </si>
  <si>
    <t>route</t>
  </si>
  <si>
    <t>Cibles DGEC</t>
  </si>
  <si>
    <t>TTCO_VOL_SIGNAL_1</t>
  </si>
  <si>
    <t>PGDP_1</t>
  </si>
  <si>
    <t>(GDP_2/GDP_1-1)*100</t>
  </si>
  <si>
    <t>(CH_2/CH_1-1)*100</t>
  </si>
  <si>
    <t>(I_2/I_1-1)*100</t>
  </si>
  <si>
    <t>(X_2/X_1-1)*100</t>
  </si>
  <si>
    <t>(M_2/M_1-1)*100</t>
  </si>
  <si>
    <t>(DC_VAL_2/(PGDP_2*GDP_2)-DC_VAL_1/(PGDP_1*GDP_1))*100</t>
  </si>
  <si>
    <t>(UNR_TOT_2-UNR_TOT_1)*100</t>
  </si>
  <si>
    <t>(L_2/L_1-1)*100</t>
  </si>
  <si>
    <t>((W_S_2/PCH_2)/(W_S_1/PCH_1)-1)*100</t>
  </si>
  <si>
    <t>INFL_FR_2-INFL_FR_1</t>
  </si>
  <si>
    <t>R_2-R_1</t>
  </si>
  <si>
    <t>(DEBT_G_VAL_2/(PGDP_2*GDP_2)-DEBT_G_VAL_1/(PGDP_1*GDP_1))*100</t>
  </si>
  <si>
    <t>(DP_G_VAL_2-DP_G_VAL_1)*100</t>
  </si>
  <si>
    <t>100*(GDP_2/GDP_1-1)</t>
  </si>
  <si>
    <t>100*(CH_2/CH_1-1)</t>
  </si>
  <si>
    <t>100*(I_2/I_1-1)</t>
  </si>
  <si>
    <t>100*(X_2/X_1-1)</t>
  </si>
  <si>
    <t>100*(M_2/M_1-1)</t>
  </si>
  <si>
    <t>100*(UNR_TOT_2-UNR_TOT_1)</t>
  </si>
  <si>
    <t>100*(L_2/L_1-1)</t>
  </si>
  <si>
    <t>100*((W_2/PCH_2)/(W_1/PCH_1)-1)</t>
  </si>
  <si>
    <t>100*(PCH_2/PCH_1-1)</t>
  </si>
  <si>
    <t>100*(R_2-R_1)</t>
  </si>
  <si>
    <t>100*(DEBT_G_VAL_2/(PGDP_2*GDP_2)-DEBT_G_VAL_1/(PGDP_1*GDP_1))</t>
  </si>
  <si>
    <t>100*(DP_G_VAL_2-DP_G_VAL_1)</t>
  </si>
  <si>
    <t>100*(EMS_TOT_2/EMS_TOT_1-1)</t>
  </si>
  <si>
    <t>KM_AUTO_H01_1</t>
  </si>
  <si>
    <t>KM_TRAVELER_18_H01_1</t>
  </si>
  <si>
    <t>KM_TRAV_AUTO_LD_H01_1</t>
  </si>
  <si>
    <t>KM_TRAV_AUTO_CD_H01_1</t>
  </si>
  <si>
    <t>KM_TRAVELER_14_H01_1</t>
  </si>
  <si>
    <t>KM_TRAVELER_15_H01_1</t>
  </si>
  <si>
    <t>KM_TRAVELER_CD_H01_1</t>
  </si>
  <si>
    <t>KM_TRAVELER_LD_H01_1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</si>
</sst>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21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165" fontId="0" fillId="0" borderId="0" xfId="1" applyNumberFormat="1" applyFont="1"/>
    <xf numFmtId="0" fontId="28" fillId="15" borderId="5" xfId="0" applyFont="1" applyFill="1" applyBorder="1" applyAlignment="1">
      <alignment horizontal="left" indent="2"/>
    </xf>
    <xf numFmtId="0" fontId="2" fillId="15" borderId="0" xfId="0" applyFont="1" applyFill="1"/>
    <xf numFmtId="1" fontId="2" fillId="15" borderId="0" xfId="0" applyNumberFormat="1" applyFont="1" applyFill="1" applyAlignment="1">
      <alignment horizontal="right"/>
    </xf>
    <xf numFmtId="1" fontId="2" fillId="15" borderId="18" xfId="0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8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hartsheet" Target="chartsheets/sheet7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236.42153825589997</c:v>
                </c:pt>
                <c:pt idx="1">
                  <c:v>236.44052432570004</c:v>
                </c:pt>
                <c:pt idx="2">
                  <c:v>224.1116364026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0.1529749783303741</c:v>
                </c:pt>
                <c:pt idx="1">
                  <c:v>7.9850937234829347E-2</c:v>
                </c:pt>
                <c:pt idx="2">
                  <c:v>2.4741504988842308E-2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0.7683247570095032</c:v>
                </c:pt>
                <c:pt idx="1">
                  <c:v>0.68822711220640842</c:v>
                </c:pt>
                <c:pt idx="2">
                  <c:v>0.40608055263000264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7.8700264519589835E-2</c:v>
                </c:pt>
                <c:pt idx="1">
                  <c:v>0.23192195043317917</c:v>
                </c:pt>
                <c:pt idx="2">
                  <c:v>0.56936217614124784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1.9886106530000001</c:v>
                </c:pt>
                <c:pt idx="1">
                  <c:v>1.1051665509999999</c:v>
                </c:pt>
                <c:pt idx="2">
                  <c:v>1.2929843889999999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62.790653148000004</c:v>
                </c:pt>
                <c:pt idx="1">
                  <c:v>48.849789011999995</c:v>
                </c:pt>
                <c:pt idx="2">
                  <c:v>26.231567947000002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10.7295987412</c:v>
                </c:pt>
                <c:pt idx="1">
                  <c:v>12.895051449899999</c:v>
                </c:pt>
                <c:pt idx="2">
                  <c:v>12.787475666099999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24.4807144173</c:v>
                </c:pt>
                <c:pt idx="1">
                  <c:v>15.145225010000001</c:v>
                </c:pt>
                <c:pt idx="2">
                  <c:v>10.021400215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40.160005118500003</c:v>
                </c:pt>
                <c:pt idx="1">
                  <c:v>45.93610427090001</c:v>
                </c:pt>
                <c:pt idx="2">
                  <c:v>56.188553055199996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8.6413757761234587E-3</c:v>
                </c:pt>
                <c:pt idx="1">
                  <c:v>1.0897826351311349E-2</c:v>
                </c:pt>
                <c:pt idx="2">
                  <c:v>1.0897826352610291E-2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0.69408091303154495</c:v>
                </c:pt>
                <c:pt idx="1">
                  <c:v>0.69114451092258378</c:v>
                </c:pt>
                <c:pt idx="2">
                  <c:v>0.69114451090863338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0.10258601321995744</c:v>
                </c:pt>
                <c:pt idx="1">
                  <c:v>0.11738129851415796</c:v>
                </c:pt>
                <c:pt idx="2">
                  <c:v>0.11738129850969027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3.6998234278499451E-2</c:v>
                </c:pt>
                <c:pt idx="1">
                  <c:v>4.2334238805529834E-2</c:v>
                </c:pt>
                <c:pt idx="2">
                  <c:v>4.233423880239718E-2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8.3952357054030383E-2</c:v>
                </c:pt>
                <c:pt idx="1">
                  <c:v>9.6060236409628491E-2</c:v>
                </c:pt>
                <c:pt idx="2">
                  <c:v>9.606023642747083E-2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7.3741106639844262E-2</c:v>
                </c:pt>
                <c:pt idx="1">
                  <c:v>4.2181888996788361E-2</c:v>
                </c:pt>
                <c:pt idx="2">
                  <c:v>4.2181888999198107E-2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0.95161573823990764</c:v>
                </c:pt>
                <c:pt idx="1">
                  <c:v>0.94277431451519078</c:v>
                </c:pt>
                <c:pt idx="2">
                  <c:v>0.94277431451932414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4.8384261760092362E-2</c:v>
                </c:pt>
                <c:pt idx="1">
                  <c:v>5.7225685484809198E-2</c:v>
                </c:pt>
                <c:pt idx="2">
                  <c:v>5.7225685480675845E-2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0.98439656250268337</c:v>
                </c:pt>
                <c:pt idx="1">
                  <c:v>0.84467107563956889</c:v>
                </c:pt>
                <c:pt idx="2">
                  <c:v>0.35171831833681538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1.5603437497316686E-2</c:v>
                </c:pt>
                <c:pt idx="1">
                  <c:v>0.15532892436043114</c:v>
                </c:pt>
                <c:pt idx="2">
                  <c:v>0.64828168166318467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127.71789117627522</c:v>
                </c:pt>
                <c:pt idx="1">
                  <c:v>109.59262882874873</c:v>
                </c:pt>
                <c:pt idx="2">
                  <c:v>45.431720478223184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45.221192262252302</c:v>
                </c:pt>
                <c:pt idx="1">
                  <c:v>26.221921972154142</c:v>
                </c:pt>
                <c:pt idx="2">
                  <c:v>8.488688179003212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26.850232585869392</c:v>
                </c:pt>
                <c:pt idx="1">
                  <c:v>19.274833984902298</c:v>
                </c:pt>
                <c:pt idx="2">
                  <c:v>8.0593471288548759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94.914416363010346</c:v>
                </c:pt>
                <c:pt idx="1">
                  <c:v>66.765615190209502</c:v>
                </c:pt>
                <c:pt idx="2">
                  <c:v>75.299722908677353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37.144004200000005</c:v>
                </c:pt>
                <c:pt idx="1">
                  <c:v>36.972990010000004</c:v>
                </c:pt>
                <c:pt idx="2">
                  <c:v>36.603426149999997</c:v>
                </c:pt>
                <c:pt idx="3">
                  <c:v>36.183036250000001</c:v>
                </c:pt>
                <c:pt idx="4">
                  <c:v>36.27893091</c:v>
                </c:pt>
                <c:pt idx="5">
                  <c:v>36.555954810000003</c:v>
                </c:pt>
                <c:pt idx="6">
                  <c:v>36.392123670000004</c:v>
                </c:pt>
                <c:pt idx="7">
                  <c:v>36.058343000000001</c:v>
                </c:pt>
                <c:pt idx="8">
                  <c:v>35.640856839999998</c:v>
                </c:pt>
                <c:pt idx="9">
                  <c:v>35.152549749999999</c:v>
                </c:pt>
                <c:pt idx="10">
                  <c:v>34.621628599999994</c:v>
                </c:pt>
                <c:pt idx="11">
                  <c:v>34.061712409999998</c:v>
                </c:pt>
                <c:pt idx="12">
                  <c:v>33.515403190000001</c:v>
                </c:pt>
                <c:pt idx="13">
                  <c:v>32.985303370000004</c:v>
                </c:pt>
                <c:pt idx="14">
                  <c:v>32.473954669999998</c:v>
                </c:pt>
                <c:pt idx="15">
                  <c:v>31.978765810000002</c:v>
                </c:pt>
                <c:pt idx="16">
                  <c:v>31.541146659999999</c:v>
                </c:pt>
                <c:pt idx="17">
                  <c:v>31.142726209999999</c:v>
                </c:pt>
                <c:pt idx="18">
                  <c:v>30.768049180000002</c:v>
                </c:pt>
                <c:pt idx="19">
                  <c:v>30.409827440000001</c:v>
                </c:pt>
                <c:pt idx="20">
                  <c:v>30.0627353</c:v>
                </c:pt>
                <c:pt idx="21">
                  <c:v>29.72244177</c:v>
                </c:pt>
                <c:pt idx="22">
                  <c:v>29.384676459999998</c:v>
                </c:pt>
                <c:pt idx="23">
                  <c:v>29.053800219999999</c:v>
                </c:pt>
                <c:pt idx="24">
                  <c:v>28.733805759999999</c:v>
                </c:pt>
                <c:pt idx="25">
                  <c:v>28.348402699999998</c:v>
                </c:pt>
                <c:pt idx="26">
                  <c:v>27.99595931</c:v>
                </c:pt>
                <c:pt idx="27">
                  <c:v>27.661099069999999</c:v>
                </c:pt>
                <c:pt idx="28">
                  <c:v>27.340989320000002</c:v>
                </c:pt>
                <c:pt idx="29">
                  <c:v>27.030643860000001</c:v>
                </c:pt>
                <c:pt idx="30">
                  <c:v>26.716756450000002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'[6]T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'[6]T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1.5261443043343183E-2</c:v>
                </c:pt>
                <c:pt idx="1">
                  <c:v>1.861996053642944E-2</c:v>
                </c:pt>
                <c:pt idx="2">
                  <c:v>2.2799007354670817E-2</c:v>
                </c:pt>
                <c:pt idx="3">
                  <c:v>2.807467958137427E-2</c:v>
                </c:pt>
                <c:pt idx="4">
                  <c:v>3.6121574178989493E-2</c:v>
                </c:pt>
                <c:pt idx="5">
                  <c:v>4.6143630381624265E-2</c:v>
                </c:pt>
                <c:pt idx="6">
                  <c:v>5.6321705256504477E-2</c:v>
                </c:pt>
                <c:pt idx="7">
                  <c:v>6.8816585609604963E-2</c:v>
                </c:pt>
                <c:pt idx="8">
                  <c:v>8.5331951435766884E-2</c:v>
                </c:pt>
                <c:pt idx="9">
                  <c:v>0.10611708773699981</c:v>
                </c:pt>
                <c:pt idx="10">
                  <c:v>0.13114450863816385</c:v>
                </c:pt>
                <c:pt idx="11">
                  <c:v>0.15968255005885065</c:v>
                </c:pt>
                <c:pt idx="12">
                  <c:v>0.19119693508302982</c:v>
                </c:pt>
                <c:pt idx="13">
                  <c:v>0.22439016015634722</c:v>
                </c:pt>
                <c:pt idx="14">
                  <c:v>0.25818317479963365</c:v>
                </c:pt>
                <c:pt idx="15">
                  <c:v>0.29174567024980508</c:v>
                </c:pt>
                <c:pt idx="16">
                  <c:v>0.3254951850884929</c:v>
                </c:pt>
                <c:pt idx="17">
                  <c:v>0.358740101128738</c:v>
                </c:pt>
                <c:pt idx="18">
                  <c:v>0.39101215483691582</c:v>
                </c:pt>
                <c:pt idx="19">
                  <c:v>0.42211232422567146</c:v>
                </c:pt>
                <c:pt idx="20">
                  <c:v>0.45193667756506506</c:v>
                </c:pt>
                <c:pt idx="21">
                  <c:v>0.48028869231089416</c:v>
                </c:pt>
                <c:pt idx="22">
                  <c:v>0.50716049401756802</c:v>
                </c:pt>
                <c:pt idx="23">
                  <c:v>0.53269627356169658</c:v>
                </c:pt>
                <c:pt idx="24">
                  <c:v>0.55702145736228437</c:v>
                </c:pt>
                <c:pt idx="25">
                  <c:v>0.58093120287161715</c:v>
                </c:pt>
                <c:pt idx="26">
                  <c:v>0.60394450723324766</c:v>
                </c:pt>
                <c:pt idx="27">
                  <c:v>0.62587294800502669</c:v>
                </c:pt>
                <c:pt idx="28">
                  <c:v>0.64672631056058649</c:v>
                </c:pt>
                <c:pt idx="29">
                  <c:v>0.6664921883958409</c:v>
                </c:pt>
                <c:pt idx="30">
                  <c:v>0.68506893470595676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'[6]T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'[6]T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0.12374755398611546</c:v>
                </c:pt>
                <c:pt idx="1">
                  <c:v>7.7378748219833898E-2</c:v>
                </c:pt>
                <c:pt idx="2">
                  <c:v>2.7273890367780777E-2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0.71987592937004852</c:v>
                </c:pt>
                <c:pt idx="1">
                  <c:v>0.62842570880677751</c:v>
                </c:pt>
                <c:pt idx="2">
                  <c:v>0.22734703845383897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0.14111507370548917</c:v>
                </c:pt>
                <c:pt idx="1">
                  <c:v>0.16305103431789458</c:v>
                </c:pt>
                <c:pt idx="2">
                  <c:v>6.0310136229130465E-2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1.5261443043343183E-2</c:v>
                </c:pt>
                <c:pt idx="1">
                  <c:v>0.13114450863816385</c:v>
                </c:pt>
                <c:pt idx="2">
                  <c:v>0.68506893470595676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/Users/alma.monserand/Documents/GitHub/ThreeME/data/shocks/Bilan%20&#233;nergie%20-%20AMErun2%20-%20AMSrun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AMS-run2\001_Transports\Transports_AMS_run2-vf10.xlsx" TargetMode="External"/><Relationship Id="rId1" Type="http://schemas.openxmlformats.org/officeDocument/2006/relationships/externalLinkPath" Target="/Users/callonnecg/Documents/Github/ThreeME/data/calibrations/Documents%20MTE/AMS-run2/001_Transports/Transports_AMS_run2-vf10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https://ademecloud-my.sharepoint.com/Users/alma.monserand/Desktop/Temporaire/reporting%202%20-%20energie%20SNBC3%20-%20template%20parts%20modales%20voyageur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https://ademecloud-my.sharepoint.com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  <sheetName val="Bilan 2022 ré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 refreshError="1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3">
          <cell r="L13">
            <v>60.64963620940091</v>
          </cell>
          <cell r="T13">
            <v>7.3122587409445634</v>
          </cell>
          <cell r="U13">
            <v>128.0707707310485</v>
          </cell>
          <cell r="V13">
            <v>168.01959458902522</v>
          </cell>
          <cell r="W13">
            <v>127.92853513720873</v>
          </cell>
          <cell r="X13">
            <v>16.304325769708704</v>
          </cell>
        </row>
        <row r="22">
          <cell r="T22">
            <v>2.893035141697446</v>
          </cell>
          <cell r="U22">
            <v>108.65207410895239</v>
          </cell>
          <cell r="V22">
            <v>114.1719455581988</v>
          </cell>
          <cell r="W22">
            <v>64.071431869588679</v>
          </cell>
          <cell r="X22">
            <v>4.2921454750670778</v>
          </cell>
        </row>
        <row r="30">
          <cell r="T30">
            <v>0</v>
          </cell>
          <cell r="U30">
            <v>25.280585756064298</v>
          </cell>
          <cell r="V30">
            <v>23.209710288069441</v>
          </cell>
          <cell r="W30">
            <v>13.960757550169284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1.3784255803477652</v>
          </cell>
          <cell r="U37">
            <v>18.096562918466454</v>
          </cell>
          <cell r="V37">
            <v>70.323676853398695</v>
          </cell>
          <cell r="W37">
            <v>0.46648924043058942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1.9742667541400529</v>
          </cell>
          <cell r="X39">
            <v>0</v>
          </cell>
        </row>
        <row r="40">
          <cell r="T40">
            <v>0.25</v>
          </cell>
          <cell r="U40">
            <v>2.4387543945312502</v>
          </cell>
          <cell r="V40">
            <v>51.588449054022554</v>
          </cell>
          <cell r="W40">
            <v>19.376355841859095</v>
          </cell>
          <cell r="X40">
            <v>0</v>
          </cell>
        </row>
        <row r="41">
          <cell r="T41">
            <v>2.687574286548855</v>
          </cell>
          <cell r="U41">
            <v>0.8476478513209047</v>
          </cell>
          <cell r="V41">
            <v>0</v>
          </cell>
          <cell r="W41">
            <v>0</v>
          </cell>
          <cell r="X41">
            <v>42.098104263639655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405.6747609386457</v>
          </cell>
        </row>
        <row r="43">
          <cell r="T43">
            <v>34.907892644785463</v>
          </cell>
          <cell r="U43">
            <v>21.669942218787114</v>
          </cell>
          <cell r="V43">
            <v>24.373858785220854</v>
          </cell>
          <cell r="W43">
            <v>18.955073126944075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6.3079973787187962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37.871878906250004</v>
          </cell>
        </row>
        <row r="53">
          <cell r="E53">
            <v>13.481059545005067</v>
          </cell>
        </row>
        <row r="54">
          <cell r="E54">
            <v>134.79719064700697</v>
          </cell>
        </row>
        <row r="55">
          <cell r="E55">
            <v>0.85849251597945853</v>
          </cell>
        </row>
        <row r="56">
          <cell r="E56">
            <v>1.2788535468039099</v>
          </cell>
        </row>
        <row r="57">
          <cell r="E57">
            <v>0.36066305637359619</v>
          </cell>
        </row>
      </sheetData>
      <sheetData sheetId="23" refreshError="1"/>
      <sheetData sheetId="24" refreshError="1">
        <row r="13">
          <cell r="L13">
            <v>60.040984503318555</v>
          </cell>
          <cell r="T13">
            <v>6.8477994877191097</v>
          </cell>
          <cell r="U13">
            <v>150.98087036591164</v>
          </cell>
          <cell r="V13">
            <v>168.99529037460601</v>
          </cell>
          <cell r="W13">
            <v>120.41840773999139</v>
          </cell>
          <cell r="X13">
            <v>33.627467612150312</v>
          </cell>
        </row>
        <row r="22">
          <cell r="T22">
            <v>2.4312392278746091</v>
          </cell>
          <cell r="U22">
            <v>98.251995508081279</v>
          </cell>
          <cell r="V22">
            <v>75.312934912361044</v>
          </cell>
          <cell r="W22">
            <v>50.621968033343542</v>
          </cell>
          <cell r="X22">
            <v>7.5907588452297716</v>
          </cell>
        </row>
        <row r="30">
          <cell r="T30">
            <v>0</v>
          </cell>
          <cell r="U30">
            <v>26.694598475411762</v>
          </cell>
          <cell r="V30">
            <v>26.200174165432053</v>
          </cell>
          <cell r="W30">
            <v>18.232180099567369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2.2700672066089305</v>
          </cell>
          <cell r="U37">
            <v>21.324114250752451</v>
          </cell>
          <cell r="V37">
            <v>59.781394249240854</v>
          </cell>
          <cell r="W37">
            <v>0.65520868022421808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2.5023556054496878</v>
          </cell>
          <cell r="X39">
            <v>0</v>
          </cell>
        </row>
        <row r="40">
          <cell r="T40">
            <v>0.5</v>
          </cell>
          <cell r="U40">
            <v>5.4360292968749997</v>
          </cell>
          <cell r="V40">
            <v>71.261229807028784</v>
          </cell>
          <cell r="W40">
            <v>30.500312120088047</v>
          </cell>
          <cell r="X40">
            <v>0</v>
          </cell>
        </row>
        <row r="41">
          <cell r="T41">
            <v>4.4101434474454244</v>
          </cell>
          <cell r="U41">
            <v>1.0929506417768975</v>
          </cell>
          <cell r="V41">
            <v>0</v>
          </cell>
          <cell r="W41">
            <v>0</v>
          </cell>
          <cell r="X41">
            <v>37.967259624706756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316.65258451410631</v>
          </cell>
        </row>
        <row r="43">
          <cell r="T43">
            <v>30.67679188462478</v>
          </cell>
          <cell r="U43">
            <v>12.950442965803651</v>
          </cell>
          <cell r="V43">
            <v>7.2864711080849975</v>
          </cell>
          <cell r="W43">
            <v>3.924731163958576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3.3758020597581235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20.032589355468751</v>
          </cell>
        </row>
        <row r="53">
          <cell r="E53">
            <v>13.544705953911897</v>
          </cell>
        </row>
        <row r="54">
          <cell r="E54">
            <v>126.95463683256074</v>
          </cell>
        </row>
        <row r="55">
          <cell r="E55">
            <v>2.0363529469545623</v>
          </cell>
        </row>
        <row r="56">
          <cell r="E56">
            <v>2.9522071662650609</v>
          </cell>
        </row>
        <row r="57">
          <cell r="E57">
            <v>1.1221461296081543</v>
          </cell>
        </row>
      </sheetData>
      <sheetData sheetId="25" refreshError="1"/>
      <sheetData sheetId="26" refreshError="1">
        <row r="13">
          <cell r="L13">
            <v>78.775924512815891</v>
          </cell>
          <cell r="T13">
            <v>6.8713820538899668</v>
          </cell>
          <cell r="U13">
            <v>163.03873271483607</v>
          </cell>
          <cell r="V13">
            <v>161.8990647634788</v>
          </cell>
          <cell r="W13">
            <v>118.84997058968706</v>
          </cell>
          <cell r="X13">
            <v>62.922987609450331</v>
          </cell>
        </row>
        <row r="22">
          <cell r="T22">
            <v>2.3133122988205677</v>
          </cell>
          <cell r="U22">
            <v>91.224472664234952</v>
          </cell>
          <cell r="V22">
            <v>50.249574150791091</v>
          </cell>
          <cell r="W22">
            <v>36.280546270763686</v>
          </cell>
          <cell r="X22">
            <v>10.301260187064024</v>
          </cell>
        </row>
        <row r="30">
          <cell r="T30">
            <v>0</v>
          </cell>
          <cell r="U30">
            <v>27.031662623925747</v>
          </cell>
          <cell r="V30">
            <v>25.454386166903632</v>
          </cell>
          <cell r="W30">
            <v>18.615976216598927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2.70050068143768</v>
          </cell>
          <cell r="U37">
            <v>21.686124483212218</v>
          </cell>
          <cell r="V37">
            <v>49.933380533226007</v>
          </cell>
          <cell r="W37">
            <v>0.59757790855029691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2.8464095248186312</v>
          </cell>
          <cell r="X39">
            <v>0</v>
          </cell>
        </row>
        <row r="40">
          <cell r="T40">
            <v>0.75</v>
          </cell>
          <cell r="U40">
            <v>9.2526142578124997</v>
          </cell>
          <cell r="V40">
            <v>86.346993730736358</v>
          </cell>
          <cell r="W40">
            <v>38.891325575185007</v>
          </cell>
          <cell r="X40">
            <v>0</v>
          </cell>
        </row>
        <row r="41">
          <cell r="T41">
            <v>8.7092137788049975</v>
          </cell>
          <cell r="U41">
            <v>1.1432225445669904</v>
          </cell>
          <cell r="V41">
            <v>0</v>
          </cell>
          <cell r="W41">
            <v>0</v>
          </cell>
          <cell r="X41">
            <v>55.768281667489369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192.91287296266353</v>
          </cell>
        </row>
        <row r="43">
          <cell r="T43">
            <v>22.266407522057087</v>
          </cell>
          <cell r="U43">
            <v>9.7376785306283384</v>
          </cell>
          <cell r="V43">
            <v>3.0522332565861259</v>
          </cell>
          <cell r="W43">
            <v>2.064637318394833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3.6562282006850468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11.341361328125</v>
          </cell>
        </row>
        <row r="53">
          <cell r="E53">
            <v>11.111186214134182</v>
          </cell>
        </row>
        <row r="54">
          <cell r="E54">
            <v>104.6693916418363</v>
          </cell>
        </row>
        <row r="55">
          <cell r="E55">
            <v>4.7506049603028071</v>
          </cell>
        </row>
        <row r="56">
          <cell r="E56">
            <v>16.302515661537178</v>
          </cell>
        </row>
        <row r="57">
          <cell r="E57">
            <v>16.030988088411341</v>
          </cell>
        </row>
      </sheetData>
      <sheetData sheetId="27" refreshError="1"/>
      <sheetData sheetId="28" refreshError="1">
        <row r="13">
          <cell r="L13">
            <v>64.4982724362319</v>
          </cell>
          <cell r="T13">
            <v>6.8949646200608239</v>
          </cell>
          <cell r="U13">
            <v>177.15385275416003</v>
          </cell>
          <cell r="V13">
            <v>153.62760172238077</v>
          </cell>
          <cell r="W13">
            <v>116.64209363039593</v>
          </cell>
          <cell r="X13">
            <v>93.510067312183125</v>
          </cell>
        </row>
        <row r="22">
          <cell r="T22">
            <v>2.1953853697665267</v>
          </cell>
          <cell r="U22">
            <v>80.926569958454124</v>
          </cell>
          <cell r="V22">
            <v>35.31669341373469</v>
          </cell>
          <cell r="W22">
            <v>22.492374235292672</v>
          </cell>
          <cell r="X22">
            <v>12.628400711843788</v>
          </cell>
        </row>
        <row r="30">
          <cell r="T30">
            <v>0</v>
          </cell>
          <cell r="U30">
            <v>27.62245537234817</v>
          </cell>
          <cell r="V30">
            <v>23.742467864871486</v>
          </cell>
          <cell r="W30">
            <v>18.985143288462343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3.1309341562664299</v>
          </cell>
          <cell r="U37">
            <v>22.312304964799452</v>
          </cell>
          <cell r="V37">
            <v>42.672719714557346</v>
          </cell>
          <cell r="W37">
            <v>0.54085293774126075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3.1511646453296667</v>
          </cell>
          <cell r="X39">
            <v>0</v>
          </cell>
        </row>
        <row r="40">
          <cell r="T40">
            <v>1</v>
          </cell>
          <cell r="U40">
            <v>13.3040771484375</v>
          </cell>
          <cell r="V40">
            <v>97.294965653266104</v>
          </cell>
          <cell r="W40">
            <v>46.022009309639856</v>
          </cell>
          <cell r="X40">
            <v>0</v>
          </cell>
        </row>
        <row r="41">
          <cell r="T41">
            <v>14.856440343671846</v>
          </cell>
          <cell r="U41">
            <v>2.0803229791147206</v>
          </cell>
          <cell r="V41">
            <v>0</v>
          </cell>
          <cell r="W41">
            <v>0</v>
          </cell>
          <cell r="X41">
            <v>75.081695100664817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66.70797411064288</v>
          </cell>
        </row>
        <row r="43">
          <cell r="T43">
            <v>11.703228817007544</v>
          </cell>
          <cell r="U43">
            <v>5.9508631597557615</v>
          </cell>
          <cell r="V43">
            <v>0.70989784165710235</v>
          </cell>
          <cell r="W43">
            <v>0.74292942782649596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2.7829395451988024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10.5576943359375</v>
          </cell>
        </row>
        <row r="53">
          <cell r="E53">
            <v>8.9820116802829233</v>
          </cell>
        </row>
        <row r="54">
          <cell r="E54">
            <v>83.18009003150803</v>
          </cell>
        </row>
        <row r="55">
          <cell r="E55">
            <v>7.771086156633026</v>
          </cell>
        </row>
        <row r="56">
          <cell r="E56">
            <v>29.113845956766554</v>
          </cell>
        </row>
        <row r="57">
          <cell r="E57">
            <v>30.755676878666431</v>
          </cell>
        </row>
      </sheetData>
      <sheetData sheetId="29" refreshError="1"/>
      <sheetData sheetId="30" refreshError="1">
        <row r="13">
          <cell r="L13">
            <v>-76.400000000000006</v>
          </cell>
          <cell r="T13">
            <v>6.9303674525217573</v>
          </cell>
          <cell r="U13">
            <v>213.72427811943899</v>
          </cell>
          <cell r="V13">
            <v>133.64902180729109</v>
          </cell>
          <cell r="W13">
            <v>111.32761597349254</v>
          </cell>
          <cell r="X13">
            <v>117.90461095014412</v>
          </cell>
        </row>
        <row r="22">
          <cell r="T22">
            <v>1.9262770132702434</v>
          </cell>
          <cell r="U22">
            <v>61.251424631871934</v>
          </cell>
          <cell r="V22">
            <v>18.424388422101337</v>
          </cell>
          <cell r="W22">
            <v>6.3171748285877136</v>
          </cell>
          <cell r="X22">
            <v>14.813456281706959</v>
          </cell>
        </row>
        <row r="30">
          <cell r="T30">
            <v>0</v>
          </cell>
          <cell r="U30">
            <v>27.619750744869535</v>
          </cell>
          <cell r="V30">
            <v>20.977029614075306</v>
          </cell>
          <cell r="W30">
            <v>18.167862149010045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3.9918011059239289</v>
          </cell>
          <cell r="U37">
            <v>23.360019261656848</v>
          </cell>
          <cell r="V37">
            <v>30.406752837013876</v>
          </cell>
          <cell r="W37">
            <v>0.45236993281073634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3.3575351400940563</v>
          </cell>
          <cell r="X39">
            <v>0</v>
          </cell>
        </row>
        <row r="40">
          <cell r="T40">
            <v>1.5</v>
          </cell>
          <cell r="U40">
            <v>22.01365625</v>
          </cell>
          <cell r="V40">
            <v>105.40020235475453</v>
          </cell>
          <cell r="W40">
            <v>52.288295873759658</v>
          </cell>
          <cell r="X40">
            <v>0</v>
          </cell>
        </row>
        <row r="41">
          <cell r="T41">
            <v>18.700816435906518</v>
          </cell>
          <cell r="U41">
            <v>1.3034813300305972</v>
          </cell>
          <cell r="V41">
            <v>0</v>
          </cell>
          <cell r="W41">
            <v>0</v>
          </cell>
          <cell r="X41">
            <v>24.115043444028551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2.548518600222561</v>
          </cell>
        </row>
        <row r="43">
          <cell r="T43">
            <v>0.14607036001340537</v>
          </cell>
          <cell r="U43">
            <v>1.525731430410463</v>
          </cell>
          <cell r="V43">
            <v>0.35613019618188829</v>
          </cell>
          <cell r="W43">
            <v>6.5854952123934399E-2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0.64129319091675452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0</v>
          </cell>
        </row>
        <row r="53">
          <cell r="E53">
            <v>3.2223770587889593</v>
          </cell>
        </row>
        <row r="54">
          <cell r="E54">
            <v>44.559074374942114</v>
          </cell>
        </row>
        <row r="55">
          <cell r="E55">
            <v>13.801033069140475</v>
          </cell>
        </row>
        <row r="56">
          <cell r="E56">
            <v>53.321417696630832</v>
          </cell>
        </row>
        <row r="57">
          <cell r="E57">
            <v>63.833639735754474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2 réel"/>
      <sheetName val="Bilan 2023 réel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réel_2022"/>
      <sheetName val="Bilan_E_KP_réel_2023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">
          <cell r="T13">
            <v>0.74651762682717104</v>
          </cell>
        </row>
      </sheetData>
      <sheetData sheetId="9">
        <row r="13">
          <cell r="T13">
            <v>8.0414155849497</v>
          </cell>
        </row>
      </sheetData>
      <sheetData sheetId="10"/>
      <sheetData sheetId="11">
        <row r="13">
          <cell r="T13">
            <v>7.8260000000000005</v>
          </cell>
          <cell r="U13">
            <v>107.64707300000001</v>
          </cell>
          <cell r="V13">
            <v>155.36990600000001</v>
          </cell>
          <cell r="W13">
            <v>133.03417000000002</v>
          </cell>
          <cell r="X13">
            <v>10.823198000000001</v>
          </cell>
        </row>
        <row r="22">
          <cell r="T22">
            <v>2.7474958333333332</v>
          </cell>
          <cell r="U22">
            <v>108.57266219444446</v>
          </cell>
          <cell r="V22">
            <v>110.55954550000001</v>
          </cell>
          <cell r="W22">
            <v>67.887248027777787</v>
          </cell>
          <cell r="X22">
            <v>3.7083049999999997</v>
          </cell>
        </row>
        <row r="30">
          <cell r="T30">
            <v>0.23347250000000003</v>
          </cell>
          <cell r="U30">
            <v>26.203729444444445</v>
          </cell>
          <cell r="V30">
            <v>14.53032638888889</v>
          </cell>
          <cell r="W30">
            <v>9.7167455555555549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1.8437186111111112</v>
          </cell>
          <cell r="U37">
            <v>15.531573611111112</v>
          </cell>
          <cell r="V37">
            <v>69.611392402361105</v>
          </cell>
          <cell r="W37">
            <v>3.2420080555555599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0.29211333333333334</v>
          </cell>
          <cell r="U39">
            <v>2.4585833333333335E-2</v>
          </cell>
          <cell r="V39">
            <v>2.5257802777777778</v>
          </cell>
          <cell r="W39">
            <v>0.34678083333333298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39.547388055555558</v>
          </cell>
          <cell r="W40">
            <v>4.8885494444444442</v>
          </cell>
          <cell r="X40">
            <v>0</v>
          </cell>
        </row>
        <row r="41">
          <cell r="T41">
            <v>2.0636319502888534</v>
          </cell>
          <cell r="U41">
            <v>0.8896092618446092</v>
          </cell>
          <cell r="V41">
            <v>0</v>
          </cell>
          <cell r="W41">
            <v>0</v>
          </cell>
          <cell r="X41">
            <v>35.98692255406236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468.70719657595708</v>
          </cell>
        </row>
        <row r="43">
          <cell r="T43">
            <v>39.452873847389007</v>
          </cell>
          <cell r="U43">
            <v>27.924680978677003</v>
          </cell>
          <cell r="V43">
            <v>40.712038874909005</v>
          </cell>
          <cell r="W43">
            <v>24.208682698433005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1.9208852320000001E-2</v>
          </cell>
          <cell r="U46">
            <v>7.3736578567600004</v>
          </cell>
          <cell r="V46">
            <v>0.30791956671000004</v>
          </cell>
          <cell r="W46">
            <v>0.38187951663999997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44.997299641464451</v>
          </cell>
        </row>
        <row r="53">
          <cell r="E53">
            <v>10.145451250000001</v>
          </cell>
        </row>
        <row r="54">
          <cell r="E54">
            <v>107.81117013444999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T13">
            <v>7.6348390000000004</v>
          </cell>
          <cell r="U13">
            <v>103.14419500000001</v>
          </cell>
          <cell r="V13">
            <v>151.42570800000004</v>
          </cell>
          <cell r="W13">
            <v>130.260345</v>
          </cell>
          <cell r="X13">
            <v>10.543191</v>
          </cell>
        </row>
        <row r="22">
          <cell r="T22">
            <v>2.7313033333333334</v>
          </cell>
          <cell r="U22">
            <v>100.79992327777778</v>
          </cell>
          <cell r="V22">
            <v>103.59429425</v>
          </cell>
          <cell r="W22">
            <v>63.657246916666658</v>
          </cell>
          <cell r="X22">
            <v>3.7083049999999997</v>
          </cell>
        </row>
        <row r="30">
          <cell r="T30">
            <v>0.26707805555555558</v>
          </cell>
          <cell r="U30">
            <v>25.961824722222225</v>
          </cell>
          <cell r="V30">
            <v>15.629575833333334</v>
          </cell>
          <cell r="W30">
            <v>9.8594538888888898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1.8475597222222224</v>
          </cell>
          <cell r="U37">
            <v>14.497804722222222</v>
          </cell>
          <cell r="V37">
            <v>70.150979653888882</v>
          </cell>
          <cell r="W37">
            <v>3.2188041666666698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0.29294666666666669</v>
          </cell>
          <cell r="U39">
            <v>2.5632777777777779E-2</v>
          </cell>
          <cell r="V39">
            <v>2.6333313888888892</v>
          </cell>
          <cell r="W39">
            <v>0.353265833333333</v>
          </cell>
          <cell r="X39">
            <v>0</v>
          </cell>
        </row>
        <row r="40">
          <cell r="T40">
            <v>0</v>
          </cell>
          <cell r="U40">
            <v>2.6356574892997744E-4</v>
          </cell>
          <cell r="V40">
            <v>44.439514166666662</v>
          </cell>
          <cell r="W40">
            <v>5.0584755555555549</v>
          </cell>
          <cell r="X40">
            <v>0</v>
          </cell>
        </row>
        <row r="41">
          <cell r="T41">
            <v>2.0636319502888525</v>
          </cell>
          <cell r="U41">
            <v>0.89176663588059402</v>
          </cell>
          <cell r="V41">
            <v>0</v>
          </cell>
          <cell r="W41">
            <v>4.4999999999999929E-2</v>
          </cell>
          <cell r="X41">
            <v>37.735735445533919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452.34819647075807</v>
          </cell>
        </row>
        <row r="43">
          <cell r="T43">
            <v>37.704445299680003</v>
          </cell>
          <cell r="U43">
            <v>26.970422859407002</v>
          </cell>
          <cell r="V43">
            <v>35.382495305294</v>
          </cell>
          <cell r="W43">
            <v>23.957943117617006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1.4204347020000001E-2</v>
          </cell>
          <cell r="U46">
            <v>6.7561224064300012</v>
          </cell>
          <cell r="V46">
            <v>0.23010017802000002</v>
          </cell>
          <cell r="W46">
            <v>0.34274047288000004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37.544340114489998</v>
          </cell>
        </row>
        <row r="53">
          <cell r="E53">
            <v>10.01566775</v>
          </cell>
        </row>
        <row r="54">
          <cell r="E54">
            <v>113.10061663207698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3"/>
      <sheetData sheetId="14">
        <row r="13">
          <cell r="T13">
            <v>8.2455072704191767</v>
          </cell>
        </row>
      </sheetData>
      <sheetData sheetId="15"/>
      <sheetData sheetId="16">
        <row r="5">
          <cell r="T5">
            <v>47.147872325239078</v>
          </cell>
        </row>
      </sheetData>
      <sheetData sheetId="17"/>
      <sheetData sheetId="18">
        <row r="13">
          <cell r="T13">
            <v>7.1029233048090266</v>
          </cell>
        </row>
      </sheetData>
      <sheetData sheetId="19"/>
      <sheetData sheetId="20">
        <row r="13">
          <cell r="T13">
            <v>6.3643203530837074</v>
          </cell>
        </row>
      </sheetData>
      <sheetData sheetId="21"/>
      <sheetData sheetId="22">
        <row r="13">
          <cell r="T13">
            <v>5.5235547180923223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énergie"/>
      <sheetName val="FE_et_bio"/>
      <sheetName val="VP"/>
      <sheetName val="VUL"/>
      <sheetName val="PL"/>
      <sheetName val="donnees parc"/>
      <sheetName val="B&amp;C"/>
      <sheetName val="2RM"/>
      <sheetName val="Autres_modes"/>
      <sheetName val="Aérien"/>
      <sheetName val="Trafic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3">
          <cell r="H23">
            <v>629.84570702567703</v>
          </cell>
          <cell r="J23">
            <v>746.12634327708076</v>
          </cell>
          <cell r="N23">
            <v>684.63084367246472</v>
          </cell>
        </row>
        <row r="25">
          <cell r="H25">
            <v>64.888834107401252</v>
          </cell>
          <cell r="J25">
            <v>140.59793923050162</v>
          </cell>
          <cell r="N25">
            <v>187.05149835225939</v>
          </cell>
        </row>
        <row r="26">
          <cell r="H26">
            <v>37.912440194392154</v>
          </cell>
          <cell r="J26">
            <v>75.079943524557834</v>
          </cell>
          <cell r="N26">
            <v>97.003287033728711</v>
          </cell>
        </row>
        <row r="27">
          <cell r="H27">
            <v>7.2496149479999996</v>
          </cell>
          <cell r="J27">
            <v>14.4</v>
          </cell>
          <cell r="N27">
            <v>6.5</v>
          </cell>
        </row>
        <row r="28">
          <cell r="H28">
            <v>9.5825009382689181</v>
          </cell>
          <cell r="J28">
            <v>11.58776593289357</v>
          </cell>
          <cell r="N28">
            <v>11.683292928212129</v>
          </cell>
        </row>
        <row r="29">
          <cell r="H29">
            <v>5.5</v>
          </cell>
          <cell r="J29">
            <v>19.108172758676037</v>
          </cell>
          <cell r="N29">
            <v>28.331906374785511</v>
          </cell>
        </row>
        <row r="30">
          <cell r="H30">
            <v>754.94948226573945</v>
          </cell>
          <cell r="J30">
            <v>1006.9001647237097</v>
          </cell>
          <cell r="N30">
            <v>1015.2008283614504</v>
          </cell>
        </row>
        <row r="31">
          <cell r="H31">
            <v>749.44948226573945</v>
          </cell>
          <cell r="J31">
            <v>987.79199196503373</v>
          </cell>
          <cell r="N31">
            <v>986.86892198666487</v>
          </cell>
        </row>
      </sheetData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487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8" t="s">
        <v>0</v>
      </c>
      <c r="C7" s="5" t="s">
        <v>1</v>
      </c>
      <c r="D7" s="2"/>
      <c r="E7" s="6">
        <f>SUM(E8:E9)</f>
        <v>85.511799704600008</v>
      </c>
      <c r="F7" s="6">
        <f>SUM(F8:F9)</f>
        <v>73.230838267999999</v>
      </c>
      <c r="G7" s="84">
        <f t="shared" ref="G7:R7" si="1">SUM(G8:G9)</f>
        <v>67.032533424000007</v>
      </c>
      <c r="H7" s="6">
        <f t="shared" si="1"/>
        <v>65.641527292999996</v>
      </c>
      <c r="I7" s="85">
        <f t="shared" si="1"/>
        <v>64.061194528000001</v>
      </c>
      <c r="J7" s="84">
        <f t="shared" si="1"/>
        <v>64.031309286999999</v>
      </c>
      <c r="K7" s="6">
        <f t="shared" si="1"/>
        <v>63.840668047000001</v>
      </c>
      <c r="L7" s="6">
        <f t="shared" si="1"/>
        <v>63.650597499999996</v>
      </c>
      <c r="M7" s="6">
        <f t="shared" si="1"/>
        <v>61.422896608999999</v>
      </c>
      <c r="N7" s="85">
        <f t="shared" si="1"/>
        <v>59.686183518</v>
      </c>
      <c r="O7" s="84">
        <f t="shared" si="1"/>
        <v>57.838618201999999</v>
      </c>
      <c r="P7" s="6">
        <f t="shared" si="1"/>
        <v>56.179746301999998</v>
      </c>
      <c r="Q7" s="6">
        <f t="shared" si="1"/>
        <v>54.556575128999995</v>
      </c>
      <c r="R7" s="6">
        <f t="shared" si="1"/>
        <v>52.802163231000002</v>
      </c>
      <c r="S7" s="85">
        <f>SUM(S8:S9)</f>
        <v>50.996484922</v>
      </c>
      <c r="T7" s="94">
        <f>SUM(T8:T9)</f>
        <v>43.326128292999996</v>
      </c>
      <c r="U7" s="94">
        <f>SUM(U8:U9)</f>
        <v>36.891060242999998</v>
      </c>
      <c r="V7" s="94">
        <f>SUM(V8:V9)</f>
        <v>32.316195735000001</v>
      </c>
      <c r="W7" s="94">
        <f>SUM(W8:W9)</f>
        <v>28.347003467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9"/>
      <c r="C8" s="3" t="s">
        <v>2</v>
      </c>
      <c r="D8" s="15" t="s">
        <v>356</v>
      </c>
      <c r="E8" s="16">
        <f>VLOOKUP($D8,Résultats!$B$2:$AX$476,E$5,FALSE)</f>
        <v>84.844338280000002</v>
      </c>
      <c r="F8" s="16">
        <f>VLOOKUP($D8,Résultats!$B$2:$AX$476,F$5,FALSE)</f>
        <v>70.086366310000002</v>
      </c>
      <c r="G8" s="22">
        <f>VLOOKUP($D8,Résultats!$B$2:$AX$476,G$5,FALSE)</f>
        <v>63.985094050000001</v>
      </c>
      <c r="H8" s="16">
        <f>VLOOKUP($D8,Résultats!$B$2:$AX$476,H$5,FALSE)</f>
        <v>62.59500431</v>
      </c>
      <c r="I8" s="86">
        <f>VLOOKUP($D8,Résultats!$B$2:$AX$476,I$5,FALSE)</f>
        <v>61.023115130000001</v>
      </c>
      <c r="J8" s="22">
        <f>VLOOKUP($D8,Résultats!$B$2:$AX$476,J$5,FALSE)</f>
        <v>60.829436489999999</v>
      </c>
      <c r="K8" s="16">
        <f>VLOOKUP($D8,Résultats!$B$2:$AX$476,K$5,FALSE)</f>
        <v>60.487624189999998</v>
      </c>
      <c r="L8" s="16">
        <f>VLOOKUP($D8,Résultats!$B$2:$AX$476,L$5,FALSE)</f>
        <v>60.151186449999997</v>
      </c>
      <c r="M8" s="16">
        <f>VLOOKUP($D8,Résultats!$B$2:$AX$476,M$5,FALSE)</f>
        <v>58.030796119999998</v>
      </c>
      <c r="N8" s="86">
        <f>VLOOKUP($D8,Résultats!$B$2:$AX$476,N$5,FALSE)</f>
        <v>56.40591191</v>
      </c>
      <c r="O8" s="22">
        <f>VLOOKUP($D8,Résultats!$B$2:$AX$476,O$5,FALSE)</f>
        <v>54.66137131</v>
      </c>
      <c r="P8" s="16">
        <f>VLOOKUP($D8,Résultats!$B$2:$AX$476,P$5,FALSE)</f>
        <v>53.09506726</v>
      </c>
      <c r="Q8" s="16">
        <f>VLOOKUP($D8,Résultats!$B$2:$AX$476,Q$5,FALSE)</f>
        <v>51.562418209999997</v>
      </c>
      <c r="R8" s="16">
        <f>VLOOKUP($D8,Résultats!$B$2:$AX$476,R$5,FALSE)</f>
        <v>49.906006269999999</v>
      </c>
      <c r="S8" s="86">
        <f>VLOOKUP($D8,Résultats!$B$2:$AX$476,S$5,FALSE)</f>
        <v>48.201022260000002</v>
      </c>
      <c r="T8" s="95">
        <f>VLOOKUP($D8,Résultats!$B$2:$AX$476,T$5,FALSE)</f>
        <v>40.969084629999998</v>
      </c>
      <c r="U8" s="95">
        <f>VLOOKUP($D8,Résultats!$B$2:$AX$476,U$5,FALSE)</f>
        <v>34.92925314</v>
      </c>
      <c r="V8" s="95">
        <f>VLOOKUP($D8,Résultats!$B$2:$AX$476,V$5,FALSE)</f>
        <v>30.64843209</v>
      </c>
      <c r="W8" s="95">
        <f>VLOOKUP($D8,Résultats!$B$2:$AX$476,W$5,FALSE)</f>
        <v>26.845884009999999</v>
      </c>
      <c r="X8" s="45">
        <f>W8-'[1]Cibles THREEME'!$H4</f>
        <v>16.445276778808505</v>
      </c>
      <c r="Y8" s="75"/>
      <c r="Z8" s="198" t="s">
        <v>68</v>
      </c>
      <c r="AA8" s="199">
        <f>I27</f>
        <v>236.42153825589997</v>
      </c>
      <c r="AB8" s="199">
        <f>S27</f>
        <v>236.44052432570004</v>
      </c>
      <c r="AC8" s="89">
        <f>W27</f>
        <v>224.1116364026</v>
      </c>
    </row>
    <row r="9" spans="1:29" x14ac:dyDescent="0.25">
      <c r="A9" s="3"/>
      <c r="B9" s="320"/>
      <c r="C9" s="7" t="s">
        <v>3</v>
      </c>
      <c r="D9" s="15" t="s">
        <v>357</v>
      </c>
      <c r="E9" s="16">
        <f>VLOOKUP($D9,Résultats!$B$2:$AX$476,E$5,FALSE)</f>
        <v>0.66746142460000002</v>
      </c>
      <c r="F9" s="16">
        <f>VLOOKUP($D9,Résultats!$B$2:$AX$476,F$5,FALSE)</f>
        <v>3.144471958</v>
      </c>
      <c r="G9" s="22">
        <f>VLOOKUP($D9,Résultats!$B$2:$AX$476,G$5,FALSE)</f>
        <v>3.0474393740000001</v>
      </c>
      <c r="H9" s="16">
        <f>VLOOKUP($D9,Résultats!$B$2:$AX$476,H$5,FALSE)</f>
        <v>3.046522983</v>
      </c>
      <c r="I9" s="86">
        <f>VLOOKUP($D9,Résultats!$B$2:$AX$476,I$5,FALSE)</f>
        <v>3.0380793979999998</v>
      </c>
      <c r="J9" s="22">
        <f>VLOOKUP($D9,Résultats!$B$2:$AX$476,J$5,FALSE)</f>
        <v>3.201872797</v>
      </c>
      <c r="K9" s="16">
        <f>VLOOKUP($D9,Résultats!$B$2:$AX$476,K$5,FALSE)</f>
        <v>3.3530438569999998</v>
      </c>
      <c r="L9" s="16">
        <f>VLOOKUP($D9,Résultats!$B$2:$AX$476,L$5,FALSE)</f>
        <v>3.49941105</v>
      </c>
      <c r="M9" s="16">
        <f>VLOOKUP($D9,Résultats!$B$2:$AX$476,M$5,FALSE)</f>
        <v>3.3921004890000002</v>
      </c>
      <c r="N9" s="86">
        <f>VLOOKUP($D9,Résultats!$B$2:$AX$476,N$5,FALSE)</f>
        <v>3.2802716080000001</v>
      </c>
      <c r="O9" s="22">
        <f>VLOOKUP($D9,Résultats!$B$2:$AX$476,O$5,FALSE)</f>
        <v>3.1772468919999999</v>
      </c>
      <c r="P9" s="16">
        <f>VLOOKUP($D9,Résultats!$B$2:$AX$476,P$5,FALSE)</f>
        <v>3.0846790419999999</v>
      </c>
      <c r="Q9" s="16">
        <f>VLOOKUP($D9,Résultats!$B$2:$AX$476,Q$5,FALSE)</f>
        <v>2.9941569189999999</v>
      </c>
      <c r="R9" s="16">
        <f>VLOOKUP($D9,Résultats!$B$2:$AX$476,R$5,FALSE)</f>
        <v>2.896156961</v>
      </c>
      <c r="S9" s="86">
        <f>VLOOKUP($D9,Résultats!$B$2:$AX$476,S$5,FALSE)</f>
        <v>2.7954626619999998</v>
      </c>
      <c r="T9" s="95">
        <f>VLOOKUP($D9,Résultats!$B$2:$AX$476,T$5,FALSE)</f>
        <v>2.3570436629999998</v>
      </c>
      <c r="U9" s="95">
        <f>VLOOKUP($D9,Résultats!$B$2:$AX$476,U$5,FALSE)</f>
        <v>1.9618071029999999</v>
      </c>
      <c r="V9" s="95">
        <f>VLOOKUP($D9,Résultats!$B$2:$AX$476,V$5,FALSE)</f>
        <v>1.667763645</v>
      </c>
      <c r="W9" s="95">
        <f>VLOOKUP($D9,Résultats!$B$2:$AX$476,W$5,FALSE)</f>
        <v>1.5011194569999999</v>
      </c>
      <c r="X9" s="45">
        <f>W9-'[1]Cibles THREEME'!$H5</f>
        <v>-1.9957217585770828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8" t="s">
        <v>4</v>
      </c>
      <c r="C10" s="5" t="s">
        <v>1</v>
      </c>
      <c r="D10" s="2"/>
      <c r="E10" s="8">
        <f>SUM(E11:E18)</f>
        <v>135.21130267460001</v>
      </c>
      <c r="F10" s="8">
        <f>SUM(F11:F18)</f>
        <v>154.50029551110003</v>
      </c>
      <c r="G10" s="21">
        <f t="shared" ref="G10:R10" si="2">SUM(G11:G18)</f>
        <v>143.6312360371</v>
      </c>
      <c r="H10" s="8">
        <f t="shared" si="2"/>
        <v>138.42156419670002</v>
      </c>
      <c r="I10" s="87">
        <f t="shared" si="2"/>
        <v>134.3879270674</v>
      </c>
      <c r="J10" s="21">
        <f t="shared" si="2"/>
        <v>132.8692852012</v>
      </c>
      <c r="K10" s="8">
        <f t="shared" si="2"/>
        <v>131.62774248669999</v>
      </c>
      <c r="L10" s="8">
        <f t="shared" si="2"/>
        <v>130.5808435443</v>
      </c>
      <c r="M10" s="8">
        <f t="shared" si="2"/>
        <v>145.15070439900001</v>
      </c>
      <c r="N10" s="87">
        <f t="shared" si="2"/>
        <v>154.36170096409998</v>
      </c>
      <c r="O10" s="21">
        <f t="shared" si="2"/>
        <v>155.33301219880002</v>
      </c>
      <c r="P10" s="8">
        <f t="shared" si="2"/>
        <v>155.5599647924</v>
      </c>
      <c r="Q10" s="8">
        <f t="shared" si="2"/>
        <v>155.49913510580001</v>
      </c>
      <c r="R10" s="8">
        <f t="shared" si="2"/>
        <v>155.6931385494</v>
      </c>
      <c r="S10" s="87">
        <f>SUM(S11:S18)</f>
        <v>155.89958079350004</v>
      </c>
      <c r="T10" s="96">
        <f>SUM(T11:T18)</f>
        <v>153.90962476089999</v>
      </c>
      <c r="U10" s="96">
        <f>SUM(U11:U18)</f>
        <v>167.7310468897</v>
      </c>
      <c r="V10" s="96">
        <f>SUM(V11:V18)</f>
        <v>171.57734734420001</v>
      </c>
      <c r="W10" s="96">
        <f>SUM(W11:W18)</f>
        <v>171.60267266669999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9"/>
      <c r="C11" s="3" t="s">
        <v>5</v>
      </c>
      <c r="D11" s="3" t="s">
        <v>358</v>
      </c>
      <c r="E11" s="16">
        <f>VLOOKUP($D11,Résultats!$B$2:$AX$476,E$5,FALSE)</f>
        <v>118.4724252</v>
      </c>
      <c r="F11" s="16">
        <f>VLOOKUP($D11,Résultats!$B$2:$AX$476,F$5,FALSE)</f>
        <v>134.10840949999999</v>
      </c>
      <c r="G11" s="22">
        <f>VLOOKUP($D11,Résultats!$B$2:$AX$476,G$5,FALSE)</f>
        <v>122.41354939999999</v>
      </c>
      <c r="H11" s="16">
        <f>VLOOKUP($D11,Résultats!$B$2:$AX$476,H$5,FALSE)</f>
        <v>117.1294415</v>
      </c>
      <c r="I11" s="86">
        <f>VLOOKUP($D11,Résultats!$B$2:$AX$476,I$5,FALSE)</f>
        <v>112.82929540000001</v>
      </c>
      <c r="J11" s="22">
        <f>VLOOKUP($D11,Résultats!$B$2:$AX$476,J$5,FALSE)</f>
        <v>111.61124049999999</v>
      </c>
      <c r="K11" s="16">
        <f>VLOOKUP($D11,Résultats!$B$2:$AX$476,K$5,FALSE)</f>
        <v>110.6704877</v>
      </c>
      <c r="L11" s="16">
        <f>VLOOKUP($D11,Résultats!$B$2:$AX$476,L$5,FALSE)</f>
        <v>109.93538169999999</v>
      </c>
      <c r="M11" s="16">
        <f>VLOOKUP($D11,Résultats!$B$2:$AX$476,M$5,FALSE)</f>
        <v>122.7382011</v>
      </c>
      <c r="N11" s="86">
        <f>VLOOKUP($D11,Résultats!$B$2:$AX$476,N$5,FALSE)</f>
        <v>131.54747359999999</v>
      </c>
      <c r="O11" s="22">
        <f>VLOOKUP($D11,Résultats!$B$2:$AX$476,O$5,FALSE)</f>
        <v>132.23358440000001</v>
      </c>
      <c r="P11" s="16">
        <f>VLOOKUP($D11,Résultats!$B$2:$AX$476,P$5,FALSE)</f>
        <v>132.28435930000001</v>
      </c>
      <c r="Q11" s="16">
        <f>VLOOKUP($D11,Résultats!$B$2:$AX$476,Q$5,FALSE)</f>
        <v>132.0896784</v>
      </c>
      <c r="R11" s="16">
        <f>VLOOKUP($D11,Résultats!$B$2:$AX$476,R$5,FALSE)</f>
        <v>132.2312933</v>
      </c>
      <c r="S11" s="86">
        <f>VLOOKUP($D11,Résultats!$B$2:$AX$476,S$5,FALSE)</f>
        <v>132.3832827</v>
      </c>
      <c r="T11" s="95">
        <f>VLOOKUP($D11,Résultats!$B$2:$AX$476,T$5,FALSE)</f>
        <v>132.22781839999999</v>
      </c>
      <c r="U11" s="95">
        <f>VLOOKUP($D11,Résultats!$B$2:$AX$476,U$5,FALSE)</f>
        <v>145.89400660000001</v>
      </c>
      <c r="V11" s="95">
        <f>VLOOKUP($D11,Résultats!$B$2:$AX$476,V$5,FALSE)</f>
        <v>148.9193478</v>
      </c>
      <c r="W11" s="95">
        <f>VLOOKUP($D11,Résultats!$B$2:$AX$476,W$5,FALSE)</f>
        <v>148.1391381</v>
      </c>
      <c r="X11" s="45">
        <f>W11-'[1]Cibles THREEME'!$H10</f>
        <v>145.48143466843587</v>
      </c>
      <c r="Y11" s="75"/>
      <c r="Z11" s="75"/>
      <c r="AA11" s="75"/>
      <c r="AB11" s="75"/>
      <c r="AC11" s="75"/>
    </row>
    <row r="12" spans="1:29" x14ac:dyDescent="0.25">
      <c r="A12" s="3"/>
      <c r="B12" s="319"/>
      <c r="C12" s="3" t="s">
        <v>6</v>
      </c>
      <c r="D12" s="3" t="s">
        <v>359</v>
      </c>
      <c r="E12" s="16">
        <f>VLOOKUP($D12,Résultats!$B$2:$AX$476,E$5,FALSE)</f>
        <v>1.3210354120000001</v>
      </c>
      <c r="F12" s="16">
        <f>VLOOKUP($D12,Résultats!$B$2:$AX$476,F$5,FALSE)</f>
        <v>0.81449075609999999</v>
      </c>
      <c r="G12" s="22">
        <f>VLOOKUP($D12,Résultats!$B$2:$AX$476,G$5,FALSE)</f>
        <v>0.54602953710000002</v>
      </c>
      <c r="H12" s="16">
        <f>VLOOKUP($D12,Résultats!$B$2:$AX$476,H$5,FALSE)</f>
        <v>0.44988276370000002</v>
      </c>
      <c r="I12" s="86">
        <f>VLOOKUP($D12,Résultats!$B$2:$AX$476,I$5,FALSE)</f>
        <v>0.3577858699</v>
      </c>
      <c r="J12" s="22">
        <f>VLOOKUP($D12,Résultats!$B$2:$AX$476,J$5,FALSE)</f>
        <v>0.57603681390000006</v>
      </c>
      <c r="K12" s="16">
        <f>VLOOKUP($D12,Résultats!$B$2:$AX$476,K$5,FALSE)</f>
        <v>0.78159778869999996</v>
      </c>
      <c r="L12" s="16">
        <f>VLOOKUP($D12,Résultats!$B$2:$AX$476,L$5,FALSE)</f>
        <v>0.97620154650000002</v>
      </c>
      <c r="M12" s="16">
        <f>VLOOKUP($D12,Résultats!$B$2:$AX$476,M$5,FALSE)</f>
        <v>0.87995391639999998</v>
      </c>
      <c r="N12" s="86">
        <f>VLOOKUP($D12,Résultats!$B$2:$AX$476,N$5,FALSE)</f>
        <v>0.72148441949999997</v>
      </c>
      <c r="O12" s="22">
        <f>VLOOKUP($D12,Résultats!$B$2:$AX$476,O$5,FALSE)</f>
        <v>0.88657455279999997</v>
      </c>
      <c r="P12" s="16">
        <f>VLOOKUP($D12,Résultats!$B$2:$AX$476,P$5,FALSE)</f>
        <v>1.049309254</v>
      </c>
      <c r="Q12" s="16">
        <f>VLOOKUP($D12,Résultats!$B$2:$AX$476,Q$5,FALSE)</f>
        <v>1.2109334439999999</v>
      </c>
      <c r="R12" s="16">
        <f>VLOOKUP($D12,Résultats!$B$2:$AX$476,R$5,FALSE)</f>
        <v>1.2229140409999999</v>
      </c>
      <c r="S12" s="86">
        <f>VLOOKUP($D12,Résultats!$B$2:$AX$476,S$5,FALSE)</f>
        <v>1.235078092</v>
      </c>
      <c r="T12" s="95">
        <f>VLOOKUP($D12,Résultats!$B$2:$AX$476,T$5,FALSE)</f>
        <v>1.234018069</v>
      </c>
      <c r="U12" s="95">
        <f>VLOOKUP($D12,Résultats!$B$2:$AX$476,U$5,FALSE)</f>
        <v>0.56660003370000001</v>
      </c>
      <c r="V12" s="95">
        <f>VLOOKUP($D12,Résultats!$B$2:$AX$476,V$5,FALSE)</f>
        <v>0.44196274930000001</v>
      </c>
      <c r="W12" s="95">
        <f>VLOOKUP($D12,Résultats!$B$2:$AX$476,W$5,FALSE)</f>
        <v>0.45963663970000002</v>
      </c>
      <c r="X12" s="45">
        <f>W12-'[1]Cibles THREEME'!$H11</f>
        <v>0.45963663970000002</v>
      </c>
      <c r="Y12" s="75"/>
      <c r="Z12" s="200"/>
      <c r="AA12" s="188"/>
      <c r="AB12" s="188"/>
      <c r="AC12" s="188"/>
    </row>
    <row r="13" spans="1:29" x14ac:dyDescent="0.25">
      <c r="A13" s="3"/>
      <c r="B13" s="319"/>
      <c r="C13" s="3" t="s">
        <v>7</v>
      </c>
      <c r="D13" s="3" t="s">
        <v>360</v>
      </c>
      <c r="E13" s="16">
        <f>VLOOKUP($D13,Résultats!$B$2:$AX$476,E$5,FALSE)</f>
        <v>3.586173735</v>
      </c>
      <c r="F13" s="16">
        <f>VLOOKUP($D13,Résultats!$B$2:$AX$476,F$5,FALSE)</f>
        <v>4.4283387310000002</v>
      </c>
      <c r="G13" s="22">
        <f>VLOOKUP($D13,Résultats!$B$2:$AX$476,G$5,FALSE)</f>
        <v>5.575473294</v>
      </c>
      <c r="H13" s="16">
        <f>VLOOKUP($D13,Résultats!$B$2:$AX$476,H$5,FALSE)</f>
        <v>5.9045337680000003</v>
      </c>
      <c r="I13" s="86">
        <f>VLOOKUP($D13,Résultats!$B$2:$AX$476,I$5,FALSE)</f>
        <v>6.2841830910000001</v>
      </c>
      <c r="J13" s="22">
        <f>VLOOKUP($D13,Résultats!$B$2:$AX$476,J$5,FALSE)</f>
        <v>4.7244875229999996</v>
      </c>
      <c r="K13" s="16">
        <f>VLOOKUP($D13,Résultats!$B$2:$AX$476,K$5,FALSE)</f>
        <v>3.2669177569999999</v>
      </c>
      <c r="L13" s="16">
        <f>VLOOKUP($D13,Résultats!$B$2:$AX$476,L$5,FALSE)</f>
        <v>1.8945898539999999</v>
      </c>
      <c r="M13" s="16">
        <f>VLOOKUP($D13,Résultats!$B$2:$AX$476,M$5,FALSE)</f>
        <v>2.1182031989999999</v>
      </c>
      <c r="N13" s="86">
        <f>VLOOKUP($D13,Résultats!$B$2:$AX$476,N$5,FALSE)</f>
        <v>2.2490434829999999</v>
      </c>
      <c r="O13" s="22">
        <f>VLOOKUP($D13,Résultats!$B$2:$AX$476,O$5,FALSE)</f>
        <v>2.2623359650000001</v>
      </c>
      <c r="P13" s="16">
        <f>VLOOKUP($D13,Résultats!$B$2:$AX$476,P$5,FALSE)</f>
        <v>2.26477716</v>
      </c>
      <c r="Q13" s="16">
        <f>VLOOKUP($D13,Résultats!$B$2:$AX$476,Q$5,FALSE)</f>
        <v>2.2630241209999999</v>
      </c>
      <c r="R13" s="16">
        <f>VLOOKUP($D13,Résultats!$B$2:$AX$476,R$5,FALSE)</f>
        <v>2.267036912</v>
      </c>
      <c r="S13" s="86">
        <f>VLOOKUP($D13,Résultats!$B$2:$AX$476,S$5,FALSE)</f>
        <v>2.2712405649999998</v>
      </c>
      <c r="T13" s="95">
        <f>VLOOKUP($D13,Résultats!$B$2:$AX$476,T$5,FALSE)</f>
        <v>2.1937122699999998</v>
      </c>
      <c r="U13" s="95">
        <f>VLOOKUP($D13,Résultats!$B$2:$AX$476,U$5,FALSE)</f>
        <v>2.3432515039999999</v>
      </c>
      <c r="V13" s="95">
        <f>VLOOKUP($D13,Résultats!$B$2:$AX$476,V$5,FALSE)</f>
        <v>2.3539034650000001</v>
      </c>
      <c r="W13" s="95">
        <f>VLOOKUP($D13,Résultats!$B$2:$AX$476,W$5,FALSE)</f>
        <v>2.4016728000000001</v>
      </c>
      <c r="X13" s="45">
        <f>W13-'[1]Cibles THREEME'!$H12</f>
        <v>0.1087521923760395</v>
      </c>
      <c r="Y13" s="75"/>
    </row>
    <row r="14" spans="1:29" x14ac:dyDescent="0.25">
      <c r="A14" s="3"/>
      <c r="B14" s="319"/>
      <c r="C14" s="3" t="s">
        <v>8</v>
      </c>
      <c r="D14" s="3" t="s">
        <v>361</v>
      </c>
      <c r="E14" s="16">
        <f>VLOOKUP($D14,Résultats!$B$2:$AX$476,E$5,FALSE)</f>
        <v>5.2639731660000004</v>
      </c>
      <c r="F14" s="16">
        <f>VLOOKUP($D14,Résultats!$B$2:$AX$476,F$5,FALSE)</f>
        <v>3.531100935</v>
      </c>
      <c r="G14" s="22">
        <f>VLOOKUP($D14,Résultats!$B$2:$AX$476,G$5,FALSE)</f>
        <v>2.0240576419999998</v>
      </c>
      <c r="H14" s="16">
        <f>VLOOKUP($D14,Résultats!$B$2:$AX$476,H$5,FALSE)</f>
        <v>1.497536958</v>
      </c>
      <c r="I14" s="86">
        <f>VLOOKUP($D14,Résultats!$B$2:$AX$476,I$5,FALSE)</f>
        <v>0.9860746775</v>
      </c>
      <c r="J14" s="22">
        <f>VLOOKUP($D14,Résultats!$B$2:$AX$476,J$5,FALSE)</f>
        <v>0.79474275029999997</v>
      </c>
      <c r="K14" s="16">
        <f>VLOOKUP($D14,Résultats!$B$2:$AX$476,K$5,FALSE)</f>
        <v>0.61717764600000002</v>
      </c>
      <c r="L14" s="16">
        <f>VLOOKUP($D14,Résultats!$B$2:$AX$476,L$5,FALSE)</f>
        <v>0.45114015680000003</v>
      </c>
      <c r="M14" s="16">
        <f>VLOOKUP($D14,Résultats!$B$2:$AX$476,M$5,FALSE)</f>
        <v>0.31809061459999999</v>
      </c>
      <c r="N14" s="86">
        <f>VLOOKUP($D14,Résultats!$B$2:$AX$476,N$5,FALSE)</f>
        <v>0.13577233859999999</v>
      </c>
      <c r="O14" s="22">
        <f>VLOOKUP($D14,Résultats!$B$2:$AX$476,O$5,FALSE)</f>
        <v>0.136904209</v>
      </c>
      <c r="P14" s="16">
        <f>VLOOKUP($D14,Résultats!$B$2:$AX$476,P$5,FALSE)</f>
        <v>0.13738330439999999</v>
      </c>
      <c r="Q14" s="16">
        <f>VLOOKUP($D14,Résultats!$B$2:$AX$476,Q$5,FALSE)</f>
        <v>0.1376096798</v>
      </c>
      <c r="R14" s="16">
        <f>VLOOKUP($D14,Résultats!$B$2:$AX$476,R$5,FALSE)</f>
        <v>0.1381668244</v>
      </c>
      <c r="S14" s="86">
        <f>VLOOKUP($D14,Résultats!$B$2:$AX$476,S$5,FALSE)</f>
        <v>0.13873816450000001</v>
      </c>
      <c r="T14" s="95">
        <f>VLOOKUP($D14,Résultats!$B$2:$AX$476,T$5,FALSE)</f>
        <v>0.13104246789999999</v>
      </c>
      <c r="U14" s="95">
        <f>VLOOKUP($D14,Résultats!$B$2:$AX$476,U$5,FALSE)</f>
        <v>0.13954172400000001</v>
      </c>
      <c r="V14" s="95">
        <f>VLOOKUP($D14,Résultats!$B$2:$AX$476,V$5,FALSE)</f>
        <v>0.14682681889999999</v>
      </c>
      <c r="W14" s="95">
        <f>VLOOKUP($D14,Résultats!$B$2:$AX$476,W$5,FALSE)</f>
        <v>0.15269835700000001</v>
      </c>
      <c r="X14" s="45">
        <f>W14-'[1]Cibles THREEME'!$H13</f>
        <v>0.15269835700000001</v>
      </c>
      <c r="Y14" s="75"/>
    </row>
    <row r="15" spans="1:29" x14ac:dyDescent="0.25">
      <c r="A15" s="3"/>
      <c r="B15" s="319"/>
      <c r="C15" s="3" t="s">
        <v>9</v>
      </c>
      <c r="D15" s="3" t="s">
        <v>362</v>
      </c>
      <c r="E15" s="16">
        <f>VLOOKUP($D15,Résultats!$B$2:$AX$476,E$5,FALSE)</f>
        <v>0.36837982009999998</v>
      </c>
      <c r="F15" s="16">
        <f>VLOOKUP($D15,Résultats!$B$2:$AX$476,F$5,FALSE)</f>
        <v>2.7038748479999999</v>
      </c>
      <c r="G15" s="22">
        <f>VLOOKUP($D15,Résultats!$B$2:$AX$476,G$5,FALSE)</f>
        <v>3.5060657499999999</v>
      </c>
      <c r="H15" s="16">
        <f>VLOOKUP($D15,Résultats!$B$2:$AX$476,H$5,FALSE)</f>
        <v>3.7437341640000001</v>
      </c>
      <c r="I15" s="86">
        <f>VLOOKUP($D15,Résultats!$B$2:$AX$476,I$5,FALSE)</f>
        <v>4.015208908</v>
      </c>
      <c r="J15" s="22">
        <f>VLOOKUP($D15,Résultats!$B$2:$AX$476,J$5,FALSE)</f>
        <v>4.2024963409999998</v>
      </c>
      <c r="K15" s="16">
        <f>VLOOKUP($D15,Résultats!$B$2:$AX$476,K$5,FALSE)</f>
        <v>4.3905433949999999</v>
      </c>
      <c r="L15" s="16">
        <f>VLOOKUP($D15,Résultats!$B$2:$AX$476,L$5,FALSE)</f>
        <v>4.5785320389999997</v>
      </c>
      <c r="M15" s="16">
        <f>VLOOKUP($D15,Résultats!$B$2:$AX$476,M$5,FALSE)</f>
        <v>4.9485764120000004</v>
      </c>
      <c r="N15" s="86">
        <f>VLOOKUP($D15,Résultats!$B$2:$AX$476,N$5,FALSE)</f>
        <v>5.236755563</v>
      </c>
      <c r="O15" s="22">
        <f>VLOOKUP($D15,Résultats!$B$2:$AX$476,O$5,FALSE)</f>
        <v>5.2843447530000001</v>
      </c>
      <c r="P15" s="16">
        <f>VLOOKUP($D15,Résultats!$B$2:$AX$476,P$5,FALSE)</f>
        <v>5.3067838580000002</v>
      </c>
      <c r="Q15" s="16">
        <f>VLOOKUP($D15,Résultats!$B$2:$AX$476,Q$5,FALSE)</f>
        <v>5.3194812669999996</v>
      </c>
      <c r="R15" s="16">
        <f>VLOOKUP($D15,Résultats!$B$2:$AX$476,R$5,FALSE)</f>
        <v>5.3451732950000004</v>
      </c>
      <c r="S15" s="86">
        <f>VLOOKUP($D15,Résultats!$B$2:$AX$476,S$5,FALSE)</f>
        <v>5.3714484330000003</v>
      </c>
      <c r="T15" s="95">
        <f>VLOOKUP($D15,Résultats!$B$2:$AX$476,T$5,FALSE)</f>
        <v>5.1078767310000002</v>
      </c>
      <c r="U15" s="95">
        <f>VLOOKUP($D15,Résultats!$B$2:$AX$476,U$5,FALSE)</f>
        <v>5.4808055790000001</v>
      </c>
      <c r="V15" s="95">
        <f>VLOOKUP($D15,Résultats!$B$2:$AX$476,V$5,FALSE)</f>
        <v>5.8133550209999996</v>
      </c>
      <c r="W15" s="95">
        <f>VLOOKUP($D15,Résultats!$B$2:$AX$476,W$5,FALSE)</f>
        <v>6.096987189</v>
      </c>
      <c r="X15" s="45">
        <f>W15-'[1]Cibles THREEME'!$H14</f>
        <v>-11.676013670845226</v>
      </c>
      <c r="Y15" s="75"/>
    </row>
    <row r="16" spans="1:29" x14ac:dyDescent="0.25">
      <c r="A16" s="3"/>
      <c r="B16" s="319"/>
      <c r="C16" s="3" t="s">
        <v>10</v>
      </c>
      <c r="D16" s="3" t="s">
        <v>363</v>
      </c>
      <c r="E16" s="16">
        <f>VLOOKUP($D16,Résultats!$B$2:$AX$476,E$5,FALSE)</f>
        <v>8.2885459499999994E-2</v>
      </c>
      <c r="F16" s="16">
        <f>VLOOKUP($D16,Résultats!$B$2:$AX$476,F$5,FALSE)</f>
        <v>1.1916115119999999</v>
      </c>
      <c r="G16" s="22">
        <f>VLOOKUP($D16,Résultats!$B$2:$AX$476,G$5,FALSE)</f>
        <v>1.5451411559999999</v>
      </c>
      <c r="H16" s="16">
        <f>VLOOKUP($D16,Résultats!$B$2:$AX$476,H$5,FALSE)</f>
        <v>1.649882845</v>
      </c>
      <c r="I16" s="86">
        <f>VLOOKUP($D16,Résultats!$B$2:$AX$476,I$5,FALSE)</f>
        <v>1.7695231570000001</v>
      </c>
      <c r="J16" s="22">
        <f>VLOOKUP($D16,Résultats!$B$2:$AX$476,J$5,FALSE)</f>
        <v>1.8520616889999999</v>
      </c>
      <c r="K16" s="16">
        <f>VLOOKUP($D16,Résultats!$B$2:$AX$476,K$5,FALSE)</f>
        <v>1.9349349899999999</v>
      </c>
      <c r="L16" s="16">
        <f>VLOOKUP($D16,Résultats!$B$2:$AX$476,L$5,FALSE)</f>
        <v>2.0177825490000001</v>
      </c>
      <c r="M16" s="16">
        <f>VLOOKUP($D16,Résultats!$B$2:$AX$476,M$5,FALSE)</f>
        <v>2.1808630020000002</v>
      </c>
      <c r="N16" s="86">
        <f>VLOOKUP($D16,Résultats!$B$2:$AX$476,N$5,FALSE)</f>
        <v>2.307865032</v>
      </c>
      <c r="O16" s="22">
        <f>VLOOKUP($D16,Résultats!$B$2:$AX$476,O$5,FALSE)</f>
        <v>2.3288378320000001</v>
      </c>
      <c r="P16" s="16">
        <f>VLOOKUP($D16,Résultats!$B$2:$AX$476,P$5,FALSE)</f>
        <v>2.338726861</v>
      </c>
      <c r="Q16" s="16">
        <f>VLOOKUP($D16,Résultats!$B$2:$AX$476,Q$5,FALSE)</f>
        <v>2.3443226739999998</v>
      </c>
      <c r="R16" s="16">
        <f>VLOOKUP($D16,Résultats!$B$2:$AX$476,R$5,FALSE)</f>
        <v>2.3556452819999998</v>
      </c>
      <c r="S16" s="86">
        <f>VLOOKUP($D16,Résultats!$B$2:$AX$476,S$5,FALSE)</f>
        <v>2.3672248699999998</v>
      </c>
      <c r="T16" s="95">
        <f>VLOOKUP($D16,Résultats!$B$2:$AX$476,T$5,FALSE)</f>
        <v>2.2510674700000002</v>
      </c>
      <c r="U16" s="95">
        <f>VLOOKUP($D16,Résultats!$B$2:$AX$476,U$5,FALSE)</f>
        <v>2.4154191250000001</v>
      </c>
      <c r="V16" s="95">
        <f>VLOOKUP($D16,Résultats!$B$2:$AX$476,V$5,FALSE)</f>
        <v>2.5619753699999999</v>
      </c>
      <c r="W16" s="95">
        <f>VLOOKUP($D16,Résultats!$B$2:$AX$476,W$5,FALSE)</f>
        <v>2.6869735210000001</v>
      </c>
      <c r="X16" s="45">
        <f>W16-'[1]Cibles THREEME'!$H17</f>
        <v>-7.8031382588796205</v>
      </c>
      <c r="Y16" s="75"/>
    </row>
    <row r="17" spans="1:39" x14ac:dyDescent="0.25">
      <c r="A17" s="3"/>
      <c r="B17" s="319"/>
      <c r="C17" s="3" t="s">
        <v>11</v>
      </c>
      <c r="D17" s="3" t="s">
        <v>364</v>
      </c>
      <c r="E17" s="16">
        <f>VLOOKUP($D17,Résultats!$B$2:$AX$476,E$5,FALSE)</f>
        <v>4.6467089509999999</v>
      </c>
      <c r="F17" s="16">
        <f>VLOOKUP($D17,Résultats!$B$2:$AX$476,F$5,FALSE)</f>
        <v>3.5275387779999998</v>
      </c>
      <c r="G17" s="22">
        <f>VLOOKUP($D17,Résultats!$B$2:$AX$476,G$5,FALSE)</f>
        <v>4.5923731139999999</v>
      </c>
      <c r="H17" s="16">
        <f>VLOOKUP($D17,Résultats!$B$2:$AX$476,H$5,FALSE)</f>
        <v>4.9101511320000002</v>
      </c>
      <c r="I17" s="86">
        <f>VLOOKUP($D17,Résultats!$B$2:$AX$476,I$5,FALSE)</f>
        <v>5.2731302400000004</v>
      </c>
      <c r="J17" s="22">
        <f>VLOOKUP($D17,Résultats!$B$2:$AX$476,J$5,FALSE)</f>
        <v>5.5154880449999997</v>
      </c>
      <c r="K17" s="16">
        <f>VLOOKUP($D17,Résultats!$B$2:$AX$476,K$5,FALSE)</f>
        <v>5.7585266519999996</v>
      </c>
      <c r="L17" s="16">
        <f>VLOOKUP($D17,Résultats!$B$2:$AX$476,L$5,FALSE)</f>
        <v>6.0011726300000001</v>
      </c>
      <c r="M17" s="16">
        <f>VLOOKUP($D17,Résultats!$B$2:$AX$476,M$5,FALSE)</f>
        <v>6.5438075309999997</v>
      </c>
      <c r="N17" s="86">
        <f>VLOOKUP($D17,Résultats!$B$2:$AX$476,N$5,FALSE)</f>
        <v>6.9593004499999997</v>
      </c>
      <c r="O17" s="22">
        <f>VLOOKUP($D17,Résultats!$B$2:$AX$476,O$5,FALSE)</f>
        <v>7.0494573220000003</v>
      </c>
      <c r="P17" s="16">
        <f>VLOOKUP($D17,Résultats!$B$2:$AX$476,P$5,FALSE)</f>
        <v>7.1063797729999996</v>
      </c>
      <c r="Q17" s="16">
        <f>VLOOKUP($D17,Résultats!$B$2:$AX$476,Q$5,FALSE)</f>
        <v>7.1503954800000002</v>
      </c>
      <c r="R17" s="16">
        <f>VLOOKUP($D17,Résultats!$B$2:$AX$476,R$5,FALSE)</f>
        <v>7.2108052259999997</v>
      </c>
      <c r="S17" s="86">
        <f>VLOOKUP($D17,Résultats!$B$2:$AX$476,S$5,FALSE)</f>
        <v>7.2722127739999998</v>
      </c>
      <c r="T17" s="95">
        <f>VLOOKUP($D17,Résultats!$B$2:$AX$476,T$5,FALSE)</f>
        <v>6.9212062809999999</v>
      </c>
      <c r="U17" s="95">
        <f>VLOOKUP($D17,Résultats!$B$2:$AX$476,U$5,FALSE)</f>
        <v>7.4300299269999996</v>
      </c>
      <c r="V17" s="95">
        <f>VLOOKUP($D17,Résultats!$B$2:$AX$476,V$5,FALSE)</f>
        <v>7.8444837349999998</v>
      </c>
      <c r="W17" s="95">
        <f>VLOOKUP($D17,Résultats!$B$2:$AX$476,W$5,FALSE)</f>
        <v>8.2015878729999905</v>
      </c>
      <c r="X17" s="45">
        <f>W17-'[1]Cibles THREEME'!$H18</f>
        <v>2.7415706760954341</v>
      </c>
      <c r="Y17" s="75"/>
    </row>
    <row r="18" spans="1:39" x14ac:dyDescent="0.25">
      <c r="A18" s="3"/>
      <c r="B18" s="320"/>
      <c r="C18" s="7" t="s">
        <v>12</v>
      </c>
      <c r="D18" s="3" t="s">
        <v>365</v>
      </c>
      <c r="E18" s="17">
        <f>VLOOKUP($D18,Résultats!$B$2:$AX$476,E$5,FALSE)</f>
        <v>1.4697209309999999</v>
      </c>
      <c r="F18" s="17">
        <f>VLOOKUP($D18,Résultats!$B$2:$AX$476,F$5,FALSE)</f>
        <v>4.1949304510000003</v>
      </c>
      <c r="G18" s="88">
        <f>VLOOKUP($D18,Résultats!$B$2:$AX$476,G$5,FALSE)</f>
        <v>3.4285461439999998</v>
      </c>
      <c r="H18" s="17">
        <f>VLOOKUP($D18,Résultats!$B$2:$AX$476,H$5,FALSE)</f>
        <v>3.1364010659999999</v>
      </c>
      <c r="I18" s="89">
        <f>VLOOKUP($D18,Résultats!$B$2:$AX$476,I$5,FALSE)</f>
        <v>2.8727257239999999</v>
      </c>
      <c r="J18" s="88">
        <f>VLOOKUP($D18,Résultats!$B$2:$AX$476,J$5,FALSE)</f>
        <v>3.5927315389999999</v>
      </c>
      <c r="K18" s="17">
        <f>VLOOKUP($D18,Résultats!$B$2:$AX$476,K$5,FALSE)</f>
        <v>4.2075565580000003</v>
      </c>
      <c r="L18" s="17">
        <f>VLOOKUP($D18,Résultats!$B$2:$AX$476,L$5,FALSE)</f>
        <v>4.7260430690000002</v>
      </c>
      <c r="M18" s="17">
        <f>VLOOKUP($D18,Résultats!$B$2:$AX$476,M$5,FALSE)</f>
        <v>5.4230086240000004</v>
      </c>
      <c r="N18" s="89">
        <f>VLOOKUP($D18,Résultats!$B$2:$AX$476,N$5,FALSE)</f>
        <v>5.2040060779999999</v>
      </c>
      <c r="O18" s="88">
        <f>VLOOKUP($D18,Résultats!$B$2:$AX$476,O$5,FALSE)</f>
        <v>5.1509731649999999</v>
      </c>
      <c r="P18" s="17">
        <f>VLOOKUP($D18,Résultats!$B$2:$AX$476,P$5,FALSE)</f>
        <v>5.0722452819999999</v>
      </c>
      <c r="Q18" s="17">
        <f>VLOOKUP($D18,Résultats!$B$2:$AX$476,Q$5,FALSE)</f>
        <v>4.9836900399999999</v>
      </c>
      <c r="R18" s="17">
        <f>VLOOKUP($D18,Résultats!$B$2:$AX$476,R$5,FALSE)</f>
        <v>4.9221036690000002</v>
      </c>
      <c r="S18" s="89">
        <f>VLOOKUP($D18,Résultats!$B$2:$AX$476,S$5,FALSE)</f>
        <v>4.8603551950000004</v>
      </c>
      <c r="T18" s="97">
        <f>VLOOKUP($D18,Résultats!$B$2:$AX$476,T$5,FALSE)</f>
        <v>3.8428830719999998</v>
      </c>
      <c r="U18" s="97">
        <f>VLOOKUP($D18,Résultats!$B$2:$AX$476,U$5,FALSE)</f>
        <v>3.461392397</v>
      </c>
      <c r="V18" s="97">
        <f>VLOOKUP($D18,Résultats!$B$2:$AX$476,V$5,FALSE)</f>
        <v>3.4954923849999999</v>
      </c>
      <c r="W18" s="97">
        <f>VLOOKUP($D18,Résultats!$B$2:$AX$476,W$5,FALSE)</f>
        <v>3.4639781869999999</v>
      </c>
      <c r="X18" s="45">
        <f>W18-'[1]Cibles THREEME'!$H19</f>
        <v>2.3018511733695179</v>
      </c>
      <c r="Y18" s="75"/>
    </row>
    <row r="19" spans="1:39" ht="15" customHeight="1" x14ac:dyDescent="0.25">
      <c r="A19" s="3"/>
      <c r="B19" s="318" t="s">
        <v>53</v>
      </c>
      <c r="C19" s="5" t="s">
        <v>1</v>
      </c>
      <c r="D19" s="2"/>
      <c r="E19" s="6">
        <f>SUM(E20:E25)</f>
        <v>38.516184441999997</v>
      </c>
      <c r="F19" s="6">
        <f>SUM(F20:F25)</f>
        <v>39.175378910599996</v>
      </c>
      <c r="G19" s="84">
        <f t="shared" ref="G19:R19" si="3">SUM(G20:G25)</f>
        <v>37.800164979499996</v>
      </c>
      <c r="H19" s="6">
        <f t="shared" si="3"/>
        <v>36.692844968300001</v>
      </c>
      <c r="I19" s="85">
        <f t="shared" si="3"/>
        <v>35.9838060075</v>
      </c>
      <c r="J19" s="84">
        <f t="shared" si="3"/>
        <v>35.326568089099993</v>
      </c>
      <c r="K19" s="6">
        <f t="shared" si="3"/>
        <v>34.746561129</v>
      </c>
      <c r="L19" s="6">
        <f t="shared" si="3"/>
        <v>34.148745715099999</v>
      </c>
      <c r="M19" s="6">
        <f t="shared" si="3"/>
        <v>32.9195330469</v>
      </c>
      <c r="N19" s="85">
        <f t="shared" si="3"/>
        <v>31.912271793199999</v>
      </c>
      <c r="O19" s="84">
        <f t="shared" si="3"/>
        <v>31.296087694000001</v>
      </c>
      <c r="P19" s="6">
        <f t="shared" si="3"/>
        <v>30.770194678299998</v>
      </c>
      <c r="Q19" s="6">
        <f t="shared" si="3"/>
        <v>30.231183034200001</v>
      </c>
      <c r="R19" s="6">
        <f t="shared" si="3"/>
        <v>29.349896388299999</v>
      </c>
      <c r="S19" s="85">
        <f>SUM(S20:S25)</f>
        <v>28.4392920592</v>
      </c>
      <c r="T19" s="94">
        <f>SUM(T20:T25)</f>
        <v>26.292683630399999</v>
      </c>
      <c r="U19" s="94">
        <f>SUM(U20:U25)</f>
        <v>24.835976255399999</v>
      </c>
      <c r="V19" s="94">
        <f>SUM(V20:V25)</f>
        <v>24.121026689999997</v>
      </c>
      <c r="W19" s="94">
        <f>SUM(W20:W25)</f>
        <v>22.868975879899999</v>
      </c>
      <c r="X19" s="3"/>
      <c r="Y19" s="75"/>
    </row>
    <row r="20" spans="1:39" x14ac:dyDescent="0.25">
      <c r="A20" s="3"/>
      <c r="B20" s="319"/>
      <c r="C20" s="3" t="s">
        <v>13</v>
      </c>
      <c r="D20" s="3" t="s">
        <v>366</v>
      </c>
      <c r="E20" s="16">
        <f>VLOOKUP($D20,Résultats!$B$2:$AX$476,E$5,FALSE)</f>
        <v>35.359284959999997</v>
      </c>
      <c r="F20" s="16">
        <f>VLOOKUP($D20,Résultats!$B$2:$AX$476,F$5,FALSE)</f>
        <v>27.56480212</v>
      </c>
      <c r="G20" s="22">
        <f>VLOOKUP($D20,Résultats!$B$2:$AX$476,G$5,FALSE)</f>
        <v>26.15479216</v>
      </c>
      <c r="H20" s="16">
        <f>VLOOKUP($D20,Résultats!$B$2:$AX$476,H$5,FALSE)</f>
        <v>25.273134290000002</v>
      </c>
      <c r="I20" s="86">
        <f>VLOOKUP($D20,Résultats!$B$2:$AX$476,I$5,FALSE)</f>
        <v>24.684829629999999</v>
      </c>
      <c r="J20" s="22">
        <f>VLOOKUP($D20,Résultats!$B$2:$AX$476,J$5,FALSE)</f>
        <v>24.133009609999998</v>
      </c>
      <c r="K20" s="16">
        <f>VLOOKUP($D20,Résultats!$B$2:$AX$476,K$5,FALSE)</f>
        <v>23.638671680000002</v>
      </c>
      <c r="L20" s="16">
        <f>VLOOKUP($D20,Résultats!$B$2:$AX$476,L$5,FALSE)</f>
        <v>22.859633420000002</v>
      </c>
      <c r="M20" s="16">
        <f>VLOOKUP($D20,Résultats!$B$2:$AX$476,M$5,FALSE)</f>
        <v>19.451619220000001</v>
      </c>
      <c r="N20" s="86">
        <f>VLOOKUP($D20,Résultats!$B$2:$AX$476,N$5,FALSE)</f>
        <v>18.48210332</v>
      </c>
      <c r="O20" s="22">
        <f>VLOOKUP($D20,Résultats!$B$2:$AX$476,O$5,FALSE)</f>
        <v>17.352659639999999</v>
      </c>
      <c r="P20" s="16">
        <f>VLOOKUP($D20,Résultats!$B$2:$AX$476,P$5,FALSE)</f>
        <v>16.31147524</v>
      </c>
      <c r="Q20" s="16">
        <f>VLOOKUP($D20,Résultats!$B$2:$AX$476,Q$5,FALSE)</f>
        <v>15.297078300000001</v>
      </c>
      <c r="R20" s="16">
        <f>VLOOKUP($D20,Résultats!$B$2:$AX$476,R$5,FALSE)</f>
        <v>14.175962699999999</v>
      </c>
      <c r="S20" s="86">
        <f>VLOOKUP($D20,Résultats!$B$2:$AX$476,S$5,FALSE)</f>
        <v>13.084493549999999</v>
      </c>
      <c r="T20" s="95">
        <f>VLOOKUP($D20,Résultats!$B$2:$AX$476,T$5,FALSE)</f>
        <v>7.2340790549999996</v>
      </c>
      <c r="U20" s="95">
        <f>VLOOKUP($D20,Résultats!$B$2:$AX$476,U$5,FALSE)</f>
        <v>6.7091874450000004</v>
      </c>
      <c r="V20" s="95">
        <f>VLOOKUP($D20,Résultats!$B$2:$AX$476,V$5,FALSE)</f>
        <v>2.120058862</v>
      </c>
      <c r="W20" s="95">
        <f>VLOOKUP($D20,Résultats!$B$2:$AX$476,W$5,FALSE)</f>
        <v>3.5282347409999999</v>
      </c>
      <c r="X20" s="45">
        <f>W20-'[1]Cibles THREEME'!$H28</f>
        <v>-1.9105479885594581</v>
      </c>
      <c r="Y20" s="75"/>
    </row>
    <row r="21" spans="1:39" x14ac:dyDescent="0.25">
      <c r="A21" s="3"/>
      <c r="B21" s="319"/>
      <c r="C21" s="3" t="s">
        <v>14</v>
      </c>
      <c r="D21" s="3" t="s">
        <v>367</v>
      </c>
      <c r="E21" s="16">
        <f>VLOOKUP($D21,Résultats!$B$2:$AX$476,E$5,FALSE)</f>
        <v>1.608611201</v>
      </c>
      <c r="F21" s="16">
        <f>VLOOKUP($D21,Résultats!$B$2:$AX$476,F$5,FALSE)</f>
        <v>6.9728372480000003</v>
      </c>
      <c r="G21" s="22">
        <f>VLOOKUP($D21,Résultats!$B$2:$AX$476,G$5,FALSE)</f>
        <v>6.9845956500000002</v>
      </c>
      <c r="H21" s="16">
        <f>VLOOKUP($D21,Résultats!$B$2:$AX$476,H$5,FALSE)</f>
        <v>6.8703868369999999</v>
      </c>
      <c r="I21" s="86">
        <f>VLOOKUP($D21,Résultats!$B$2:$AX$476,I$5,FALSE)</f>
        <v>6.8301525559999998</v>
      </c>
      <c r="J21" s="22">
        <f>VLOOKUP($D21,Résultats!$B$2:$AX$476,J$5,FALSE)</f>
        <v>6.9341318349999996</v>
      </c>
      <c r="K21" s="16">
        <f>VLOOKUP($D21,Résultats!$B$2:$AX$476,K$5,FALSE)</f>
        <v>7.0413479819999996</v>
      </c>
      <c r="L21" s="16">
        <f>VLOOKUP($D21,Résultats!$B$2:$AX$476,L$5,FALSE)</f>
        <v>7.339873431</v>
      </c>
      <c r="M21" s="16">
        <f>VLOOKUP($D21,Résultats!$B$2:$AX$476,M$5,FALSE)</f>
        <v>6.7862719780000003</v>
      </c>
      <c r="N21" s="86">
        <f>VLOOKUP($D21,Résultats!$B$2:$AX$476,N$5,FALSE)</f>
        <v>6.6004773319999996</v>
      </c>
      <c r="O21" s="22">
        <f>VLOOKUP($D21,Résultats!$B$2:$AX$476,O$5,FALSE)</f>
        <v>6.5546066029999999</v>
      </c>
      <c r="P21" s="16">
        <f>VLOOKUP($D21,Résultats!$B$2:$AX$476,P$5,FALSE)</f>
        <v>6.5261365250000001</v>
      </c>
      <c r="Q21" s="16">
        <f>VLOOKUP($D21,Résultats!$B$2:$AX$476,Q$5,FALSE)</f>
        <v>6.4955328100000003</v>
      </c>
      <c r="R21" s="16">
        <f>VLOOKUP($D21,Résultats!$B$2:$AX$476,R$5,FALSE)</f>
        <v>6.4104461830000004</v>
      </c>
      <c r="S21" s="86">
        <f>VLOOKUP($D21,Résultats!$B$2:$AX$476,S$5,FALSE)</f>
        <v>6.3214750659999996</v>
      </c>
      <c r="T21" s="95">
        <f>VLOOKUP($D21,Résultats!$B$2:$AX$476,T$5,FALSE)</f>
        <v>7.4010636429999996</v>
      </c>
      <c r="U21" s="95">
        <f>VLOOKUP($D21,Résultats!$B$2:$AX$476,U$5,FALSE)</f>
        <v>5.8411616559999997</v>
      </c>
      <c r="V21" s="95">
        <f>VLOOKUP($D21,Résultats!$B$2:$AX$476,V$5,FALSE)</f>
        <v>7.8813488820000002</v>
      </c>
      <c r="W21" s="95">
        <f>VLOOKUP($D21,Résultats!$B$2:$AX$476,W$5,FALSE)</f>
        <v>5.8187702659999996</v>
      </c>
      <c r="X21" s="45">
        <f>W21-'[1]Cibles THREEME'!$H29</f>
        <v>-6.0924155696686686</v>
      </c>
      <c r="Y21" s="75"/>
    </row>
    <row r="22" spans="1:39" x14ac:dyDescent="0.25">
      <c r="A22" s="3"/>
      <c r="B22" s="319"/>
      <c r="C22" s="3" t="s">
        <v>15</v>
      </c>
      <c r="D22" s="3" t="s">
        <v>368</v>
      </c>
      <c r="E22" s="16">
        <f>VLOOKUP($D22,Résultats!$B$2:$AX$476,E$5,FALSE)</f>
        <v>0.2010764001</v>
      </c>
      <c r="F22" s="16">
        <f>VLOOKUP($D22,Résultats!$B$2:$AX$476,F$5,FALSE)</f>
        <v>0.11784735239999999</v>
      </c>
      <c r="G22" s="22">
        <f>VLOOKUP($D22,Résultats!$B$2:$AX$476,G$5,FALSE)</f>
        <v>0.28553018209999997</v>
      </c>
      <c r="H22" s="16">
        <f>VLOOKUP($D22,Résultats!$B$2:$AX$476,H$5,FALSE)</f>
        <v>0.33316246300000002</v>
      </c>
      <c r="I22" s="86">
        <f>VLOOKUP($D22,Résultats!$B$2:$AX$476,I$5,FALSE)</f>
        <v>0.38198329730000002</v>
      </c>
      <c r="J22" s="22">
        <f>VLOOKUP($D22,Résultats!$B$2:$AX$476,J$5,FALSE)</f>
        <v>0.35136479990000002</v>
      </c>
      <c r="K22" s="16">
        <f>VLOOKUP($D22,Résultats!$B$2:$AX$476,K$5,FALSE)</f>
        <v>0.32273797230000001</v>
      </c>
      <c r="L22" s="16">
        <f>VLOOKUP($D22,Résultats!$B$2:$AX$476,L$5,FALSE)</f>
        <v>0.31523563519999998</v>
      </c>
      <c r="M22" s="16">
        <f>VLOOKUP($D22,Résultats!$B$2:$AX$476,M$5,FALSE)</f>
        <v>1.0465845250000001</v>
      </c>
      <c r="N22" s="86">
        <f>VLOOKUP($D22,Résultats!$B$2:$AX$476,N$5,FALSE)</f>
        <v>1.102297174</v>
      </c>
      <c r="O22" s="22">
        <f>VLOOKUP($D22,Résultats!$B$2:$AX$476,O$5,FALSE)</f>
        <v>1.4122366909999999</v>
      </c>
      <c r="P22" s="16">
        <f>VLOOKUP($D22,Résultats!$B$2:$AX$476,P$5,FALSE)</f>
        <v>1.708639303</v>
      </c>
      <c r="Q22" s="16">
        <f>VLOOKUP($D22,Résultats!$B$2:$AX$476,Q$5,FALSE)</f>
        <v>1.9877587219999999</v>
      </c>
      <c r="R22" s="16">
        <f>VLOOKUP($D22,Résultats!$B$2:$AX$476,R$5,FALSE)</f>
        <v>2.1815349419999999</v>
      </c>
      <c r="S22" s="86">
        <f>VLOOKUP($D22,Résultats!$B$2:$AX$476,S$5,FALSE)</f>
        <v>2.3524915100000001</v>
      </c>
      <c r="T22" s="95">
        <f>VLOOKUP($D22,Résultats!$B$2:$AX$476,T$5,FALSE)</f>
        <v>3.933459547</v>
      </c>
      <c r="U22" s="95">
        <f>VLOOKUP($D22,Résultats!$B$2:$AX$476,U$5,FALSE)</f>
        <v>4.9817049100000004</v>
      </c>
      <c r="V22" s="95">
        <f>VLOOKUP($D22,Résultats!$B$2:$AX$476,V$5,FALSE)</f>
        <v>5.9856592969999998</v>
      </c>
      <c r="W22" s="95">
        <f>VLOOKUP($D22,Résultats!$B$2:$AX$476,W$5,FALSE)</f>
        <v>6.4966901840000002</v>
      </c>
      <c r="X22" s="45">
        <f>W22-'[1]Cibles THREEME'!$H30</f>
        <v>-5.8289191285252713</v>
      </c>
      <c r="Y22" s="75"/>
      <c r="Z22" s="75"/>
      <c r="AA22" s="75"/>
    </row>
    <row r="23" spans="1:39" x14ac:dyDescent="0.25">
      <c r="A23" s="3"/>
      <c r="B23" s="319"/>
      <c r="C23" s="3" t="s">
        <v>16</v>
      </c>
      <c r="D23" s="3" t="s">
        <v>369</v>
      </c>
      <c r="E23" s="16">
        <f>VLOOKUP($D23,Résultats!$B$2:$AX$476,E$5,FALSE)</f>
        <v>0.74398268050000005</v>
      </c>
      <c r="F23" s="16">
        <f>VLOOKUP($D23,Résultats!$B$2:$AX$476,F$5,FALSE)</f>
        <v>0.59326707499999998</v>
      </c>
      <c r="G23" s="22">
        <f>VLOOKUP($D23,Résultats!$B$2:$AX$476,G$5,FALSE)</f>
        <v>1.216826771</v>
      </c>
      <c r="H23" s="16">
        <f>VLOOKUP($D23,Résultats!$B$2:$AX$476,H$5,FALSE)</f>
        <v>1.3513452560000001</v>
      </c>
      <c r="I23" s="86">
        <f>VLOOKUP($D23,Résultats!$B$2:$AX$476,I$5,FALSE)</f>
        <v>1.4736857320000001</v>
      </c>
      <c r="J23" s="22">
        <f>VLOOKUP($D23,Résultats!$B$2:$AX$476,J$5,FALSE)</f>
        <v>1.2652291259999999</v>
      </c>
      <c r="K23" s="16">
        <f>VLOOKUP($D23,Résultats!$B$2:$AX$476,K$5,FALSE)</f>
        <v>1.0695523360000001</v>
      </c>
      <c r="L23" s="16">
        <f>VLOOKUP($D23,Résultats!$B$2:$AX$476,L$5,FALSE)</f>
        <v>0.89786928300000002</v>
      </c>
      <c r="M23" s="16">
        <f>VLOOKUP($D23,Résultats!$B$2:$AX$476,M$5,FALSE)</f>
        <v>1.279996532</v>
      </c>
      <c r="N23" s="86">
        <f>VLOOKUP($D23,Résultats!$B$2:$AX$476,N$5,FALSE)</f>
        <v>1.080459353</v>
      </c>
      <c r="O23" s="22">
        <f>VLOOKUP($D23,Résultats!$B$2:$AX$476,O$5,FALSE)</f>
        <v>1.0928016190000001</v>
      </c>
      <c r="P23" s="16">
        <f>VLOOKUP($D23,Résultats!$B$2:$AX$476,P$5,FALSE)</f>
        <v>1.106557145</v>
      </c>
      <c r="Q23" s="16">
        <f>VLOOKUP($D23,Résultats!$B$2:$AX$476,Q$5,FALSE)</f>
        <v>1.118310116</v>
      </c>
      <c r="R23" s="16">
        <f>VLOOKUP($D23,Résultats!$B$2:$AX$476,R$5,FALSE)</f>
        <v>1.1075414830000001</v>
      </c>
      <c r="S23" s="86">
        <f>VLOOKUP($D23,Résultats!$B$2:$AX$476,S$5,FALSE)</f>
        <v>1.0943534619999999</v>
      </c>
      <c r="T23" s="95">
        <f>VLOOKUP($D23,Résultats!$B$2:$AX$476,T$5,FALSE)</f>
        <v>1.1111820210000001</v>
      </c>
      <c r="U23" s="95">
        <f>VLOOKUP($D23,Résultats!$B$2:$AX$476,U$5,FALSE)</f>
        <v>0.9162298807</v>
      </c>
      <c r="V23" s="95">
        <f>VLOOKUP($D23,Résultats!$B$2:$AX$476,V$5,FALSE)</f>
        <v>1.0583988479999999</v>
      </c>
      <c r="W23" s="95">
        <f>VLOOKUP($D23,Résultats!$B$2:$AX$476,W$5,FALSE)</f>
        <v>0.80870278819999997</v>
      </c>
      <c r="X23" s="45">
        <f>W23-'[1]Cibles THREEME'!$H31</f>
        <v>1.7182244192782803E-2</v>
      </c>
      <c r="Y23" s="75"/>
      <c r="Z23" s="75"/>
      <c r="AA23" s="75"/>
    </row>
    <row r="24" spans="1:39" x14ac:dyDescent="0.25">
      <c r="A24" s="3"/>
      <c r="B24" s="319"/>
      <c r="C24" s="3" t="s">
        <v>17</v>
      </c>
      <c r="D24" s="3" t="s">
        <v>370</v>
      </c>
      <c r="E24" s="16">
        <f>VLOOKUP($D24,Résultats!$B$2:$AX$476,E$5,FALSE)</f>
        <v>0.2010764001</v>
      </c>
      <c r="F24" s="16">
        <f>VLOOKUP($D24,Résultats!$B$2:$AX$476,F$5,FALSE)</f>
        <v>0.20034800720000001</v>
      </c>
      <c r="G24" s="22">
        <f>VLOOKUP($D24,Résultats!$B$2:$AX$476,G$5,FALSE)</f>
        <v>0.28728021440000001</v>
      </c>
      <c r="H24" s="16">
        <f>VLOOKUP($D24,Résultats!$B$2:$AX$476,H$5,FALSE)</f>
        <v>0.30962401630000003</v>
      </c>
      <c r="I24" s="86">
        <f>VLOOKUP($D24,Résultats!$B$2:$AX$476,I$5,FALSE)</f>
        <v>0.33406140919999999</v>
      </c>
      <c r="J24" s="22">
        <f>VLOOKUP($D24,Résultats!$B$2:$AX$476,J$5,FALSE)</f>
        <v>0.31809238620000002</v>
      </c>
      <c r="K24" s="16">
        <f>VLOOKUP($D24,Résultats!$B$2:$AX$476,K$5,FALSE)</f>
        <v>0.30332803069999997</v>
      </c>
      <c r="L24" s="16">
        <f>VLOOKUP($D24,Résultats!$B$2:$AX$476,L$5,FALSE)</f>
        <v>0.31257892990000002</v>
      </c>
      <c r="M24" s="16">
        <f>VLOOKUP($D24,Résultats!$B$2:$AX$476,M$5,FALSE)</f>
        <v>0.48798437490000002</v>
      </c>
      <c r="N24" s="86">
        <f>VLOOKUP($D24,Résultats!$B$2:$AX$476,N$5,FALSE)</f>
        <v>0.48066490119999999</v>
      </c>
      <c r="O24" s="22">
        <f>VLOOKUP($D24,Résultats!$B$2:$AX$476,O$5,FALSE)</f>
        <v>0.51168398299999995</v>
      </c>
      <c r="P24" s="16">
        <f>VLOOKUP($D24,Résultats!$B$2:$AX$476,P$5,FALSE)</f>
        <v>0.54230734930000002</v>
      </c>
      <c r="Q24" s="16">
        <f>VLOOKUP($D24,Résultats!$B$2:$AX$476,Q$5,FALSE)</f>
        <v>0.57114020919999997</v>
      </c>
      <c r="R24" s="16">
        <f>VLOOKUP($D24,Résultats!$B$2:$AX$476,R$5,FALSE)</f>
        <v>0.59470853229999998</v>
      </c>
      <c r="S24" s="86">
        <f>VLOOKUP($D24,Résultats!$B$2:$AX$476,S$5,FALSE)</f>
        <v>0.61545836919999997</v>
      </c>
      <c r="T24" s="95">
        <f>VLOOKUP($D24,Résultats!$B$2:$AX$476,T$5,FALSE)</f>
        <v>0.95789648439999997</v>
      </c>
      <c r="U24" s="95">
        <f>VLOOKUP($D24,Résultats!$B$2:$AX$476,U$5,FALSE)</f>
        <v>0.80454417769999997</v>
      </c>
      <c r="V24" s="95">
        <f>VLOOKUP($D24,Résultats!$B$2:$AX$476,V$5,FALSE)</f>
        <v>1.0985318669999999</v>
      </c>
      <c r="W24" s="95">
        <f>VLOOKUP($D24,Résultats!$B$2:$AX$476,W$5,FALSE)</f>
        <v>0.85323507170000001</v>
      </c>
      <c r="X24" s="45">
        <f>W24-'[1]Cibles THREEME'!$H32</f>
        <v>0.59528150334230445</v>
      </c>
      <c r="Y24" s="75"/>
      <c r="Z24" s="75"/>
      <c r="AA24" s="75"/>
    </row>
    <row r="25" spans="1:39" x14ac:dyDescent="0.25">
      <c r="A25" s="3"/>
      <c r="B25" s="320"/>
      <c r="C25" s="7" t="s">
        <v>12</v>
      </c>
      <c r="D25" s="3" t="s">
        <v>371</v>
      </c>
      <c r="E25" s="17">
        <f>VLOOKUP($D25,Résultats!$B$2:$AX$476,E$5,FALSE)</f>
        <v>0.4021528003</v>
      </c>
      <c r="F25" s="17">
        <f>VLOOKUP($D25,Résultats!$B$2:$AX$476,F$5,FALSE)</f>
        <v>3.7262771080000001</v>
      </c>
      <c r="G25" s="88">
        <f>VLOOKUP($D25,Résultats!$B$2:$AX$476,G$5,FALSE)</f>
        <v>2.8711400020000002</v>
      </c>
      <c r="H25" s="17">
        <f>VLOOKUP($D25,Résultats!$B$2:$AX$476,H$5,FALSE)</f>
        <v>2.5551921059999998</v>
      </c>
      <c r="I25" s="89">
        <f>VLOOKUP($D25,Résultats!$B$2:$AX$476,I$5,FALSE)</f>
        <v>2.2790933830000002</v>
      </c>
      <c r="J25" s="88">
        <f>VLOOKUP($D25,Résultats!$B$2:$AX$476,J$5,FALSE)</f>
        <v>2.3247403320000002</v>
      </c>
      <c r="K25" s="17">
        <f>VLOOKUP($D25,Résultats!$B$2:$AX$476,K$5,FALSE)</f>
        <v>2.3709231279999998</v>
      </c>
      <c r="L25" s="17">
        <f>VLOOKUP($D25,Résultats!$B$2:$AX$476,L$5,FALSE)</f>
        <v>2.4235550159999999</v>
      </c>
      <c r="M25" s="17">
        <f>VLOOKUP($D25,Résultats!$B$2:$AX$476,M$5,FALSE)</f>
        <v>3.8670764169999998</v>
      </c>
      <c r="N25" s="89">
        <f>VLOOKUP($D25,Résultats!$B$2:$AX$476,N$5,FALSE)</f>
        <v>4.1662697130000002</v>
      </c>
      <c r="O25" s="88">
        <f>VLOOKUP($D25,Résultats!$B$2:$AX$476,O$5,FALSE)</f>
        <v>4.3720991580000002</v>
      </c>
      <c r="P25" s="17">
        <f>VLOOKUP($D25,Résultats!$B$2:$AX$476,P$5,FALSE)</f>
        <v>4.5750791160000004</v>
      </c>
      <c r="Q25" s="17">
        <f>VLOOKUP($D25,Résultats!$B$2:$AX$476,Q$5,FALSE)</f>
        <v>4.7613628769999998</v>
      </c>
      <c r="R25" s="17">
        <f>VLOOKUP($D25,Résultats!$B$2:$AX$476,R$5,FALSE)</f>
        <v>4.879702548</v>
      </c>
      <c r="S25" s="89">
        <f>VLOOKUP($D25,Résultats!$B$2:$AX$476,S$5,FALSE)</f>
        <v>4.9710201019999998</v>
      </c>
      <c r="T25" s="97">
        <f>VLOOKUP($D25,Résultats!$B$2:$AX$476,T$5,FALSE)</f>
        <v>5.6550028799999996</v>
      </c>
      <c r="U25" s="97">
        <f>VLOOKUP($D25,Résultats!$B$2:$AX$476,U$5,FALSE)</f>
        <v>5.5831481859999998</v>
      </c>
      <c r="V25" s="97">
        <f>VLOOKUP($D25,Résultats!$B$2:$AX$476,V$5,FALSE)</f>
        <v>5.9770289339999998</v>
      </c>
      <c r="W25" s="97">
        <f>VLOOKUP($D25,Résultats!$B$2:$AX$476,W$5,FALSE)</f>
        <v>5.3633428289999996</v>
      </c>
      <c r="X25" s="45">
        <f>W25-'[1]Cibles THREEME'!$H33</f>
        <v>-2.1178205139693906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372</v>
      </c>
      <c r="E26" s="6">
        <f>VLOOKUP($D26,Résultats!$B$2:$AX$476,E$5,FALSE)</f>
        <v>5.7508898210000003</v>
      </c>
      <c r="F26" s="6">
        <f>VLOOKUP($D26,Résultats!$B$2:$AX$476,F$5,FALSE)</f>
        <v>4.1322468729999997</v>
      </c>
      <c r="G26" s="84">
        <f>VLOOKUP($D26,Résultats!$B$2:$AX$476,G$5,FALSE)</f>
        <v>2.341262569</v>
      </c>
      <c r="H26" s="6">
        <f>VLOOKUP($D26,Résultats!$B$2:$AX$476,H$5,FALSE)</f>
        <v>2.1372297389999999</v>
      </c>
      <c r="I26" s="85">
        <f>VLOOKUP($D26,Résultats!$B$2:$AX$476,I$5,FALSE)</f>
        <v>1.9886106530000001</v>
      </c>
      <c r="J26" s="84">
        <f>VLOOKUP($D26,Résultats!$B$2:$AX$476,J$5,FALSE)</f>
        <v>1.944699001</v>
      </c>
      <c r="K26" s="6">
        <f>VLOOKUP($D26,Résultats!$B$2:$AX$476,K$5,FALSE)</f>
        <v>1.9219634299999999</v>
      </c>
      <c r="L26" s="6">
        <f>VLOOKUP($D26,Résultats!$B$2:$AX$476,L$5,FALSE)</f>
        <v>1.901911597</v>
      </c>
      <c r="M26" s="6">
        <f>VLOOKUP($D26,Résultats!$B$2:$AX$476,M$5,FALSE)</f>
        <v>1.7429764350000001</v>
      </c>
      <c r="N26" s="85">
        <f>VLOOKUP($D26,Résultats!$B$2:$AX$476,N$5,FALSE)</f>
        <v>1.54791721</v>
      </c>
      <c r="O26" s="84">
        <f>VLOOKUP($D26,Résultats!$B$2:$AX$476,O$5,FALSE)</f>
        <v>1.4195632359999999</v>
      </c>
      <c r="P26" s="6">
        <f>VLOOKUP($D26,Résultats!$B$2:$AX$476,P$5,FALSE)</f>
        <v>1.320789784</v>
      </c>
      <c r="Q26" s="6">
        <f>VLOOKUP($D26,Résultats!$B$2:$AX$476,Q$5,FALSE)</f>
        <v>1.2384459189999999</v>
      </c>
      <c r="R26" s="6">
        <f>VLOOKUP($D26,Résultats!$B$2:$AX$476,R$5,FALSE)</f>
        <v>1.1674641050000001</v>
      </c>
      <c r="S26" s="85">
        <f>VLOOKUP($D26,Résultats!$B$2:$AX$476,S$5,FALSE)</f>
        <v>1.1051665509999999</v>
      </c>
      <c r="T26" s="94">
        <f>VLOOKUP($D26,Résultats!$B$2:$AX$476,T$5,FALSE)</f>
        <v>1.1235380989999999</v>
      </c>
      <c r="U26" s="94">
        <f>VLOOKUP($D26,Résultats!$B$2:$AX$476,U$5,FALSE)</f>
        <v>1.1853300630000001</v>
      </c>
      <c r="V26" s="94">
        <f>VLOOKUP($D26,Résultats!$B$2:$AX$476,V$5,FALSE)</f>
        <v>1.233007315</v>
      </c>
      <c r="W26" s="94">
        <f>VLOOKUP($D26,Résultats!$B$2:$AX$476,W$5,FALSE)</f>
        <v>1.2929843889999999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264.99017664220003</v>
      </c>
      <c r="F27" s="9">
        <f>F26+F19+F10+F7</f>
        <v>271.03875956270002</v>
      </c>
      <c r="G27" s="23">
        <f t="shared" ref="G27:R27" si="4">G26+G19+G10+G7</f>
        <v>250.80519700959999</v>
      </c>
      <c r="H27" s="9">
        <f t="shared" si="4"/>
        <v>242.893166197</v>
      </c>
      <c r="I27" s="90">
        <f t="shared" si="4"/>
        <v>236.42153825589997</v>
      </c>
      <c r="J27" s="23">
        <f t="shared" si="4"/>
        <v>234.1718615783</v>
      </c>
      <c r="K27" s="9">
        <f t="shared" si="4"/>
        <v>232.13693509269999</v>
      </c>
      <c r="L27" s="9">
        <f t="shared" si="4"/>
        <v>230.28209835640001</v>
      </c>
      <c r="M27" s="9">
        <f t="shared" si="4"/>
        <v>241.2361104899</v>
      </c>
      <c r="N27" s="90">
        <f t="shared" si="4"/>
        <v>247.50807348529997</v>
      </c>
      <c r="O27" s="23">
        <f t="shared" si="4"/>
        <v>245.88728133080002</v>
      </c>
      <c r="P27" s="9">
        <f t="shared" si="4"/>
        <v>243.83069555669999</v>
      </c>
      <c r="Q27" s="9">
        <f t="shared" si="4"/>
        <v>241.52533918800003</v>
      </c>
      <c r="R27" s="9">
        <f t="shared" si="4"/>
        <v>239.01266227370002</v>
      </c>
      <c r="S27" s="90">
        <f>S26+S19+S10+S7</f>
        <v>236.44052432570004</v>
      </c>
      <c r="T27" s="98">
        <f>T26+T19+T10+T7</f>
        <v>224.65197478329998</v>
      </c>
      <c r="U27" s="98">
        <f>U26+U19+U10+U7</f>
        <v>230.6434134511</v>
      </c>
      <c r="V27" s="98">
        <f>V26+V19+V10+V7</f>
        <v>229.2475770842</v>
      </c>
      <c r="W27" s="98">
        <f>W26+W19+W10+W7</f>
        <v>224.1116364026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8" t="s">
        <v>0</v>
      </c>
      <c r="C33" s="5" t="s">
        <v>1</v>
      </c>
      <c r="D33" s="2" t="s">
        <v>373</v>
      </c>
      <c r="E33" s="6">
        <f>SUM(E34:E35)</f>
        <v>80.670725334600007</v>
      </c>
      <c r="F33" s="6">
        <f>SUM(F34:F35)</f>
        <v>70.952969347999996</v>
      </c>
      <c r="G33" s="84">
        <f t="shared" ref="G33:R33" si="5">SUM(G34:G35)</f>
        <v>65.399222504000008</v>
      </c>
      <c r="H33" s="6">
        <f t="shared" si="5"/>
        <v>64.190624533000005</v>
      </c>
      <c r="I33" s="85">
        <f t="shared" si="5"/>
        <v>62.790653148000004</v>
      </c>
      <c r="J33" s="84">
        <f t="shared" si="5"/>
        <v>62.338374956999999</v>
      </c>
      <c r="K33" s="6">
        <f t="shared" si="5"/>
        <v>61.739245627000003</v>
      </c>
      <c r="L33" s="6">
        <f t="shared" si="5"/>
        <v>61.151055169999999</v>
      </c>
      <c r="M33" s="6">
        <f t="shared" si="5"/>
        <v>59.275838469</v>
      </c>
      <c r="N33" s="85">
        <f t="shared" si="5"/>
        <v>57.321665617999997</v>
      </c>
      <c r="O33" s="84">
        <f t="shared" si="5"/>
        <v>55.521342652000001</v>
      </c>
      <c r="P33" s="6">
        <f t="shared" si="5"/>
        <v>53.903749961999999</v>
      </c>
      <c r="Q33" s="6">
        <f t="shared" si="5"/>
        <v>52.321905678999997</v>
      </c>
      <c r="R33" s="6">
        <f t="shared" si="5"/>
        <v>50.609388701</v>
      </c>
      <c r="S33" s="85">
        <f>SUM(S34:S35)</f>
        <v>48.849789011999995</v>
      </c>
      <c r="T33" s="94">
        <f>SUM(T34:T35)</f>
        <v>41.188561452999998</v>
      </c>
      <c r="U33" s="94">
        <f>SUM(U34:U35)</f>
        <v>34.281932773000001</v>
      </c>
      <c r="V33" s="94">
        <f>SUM(V34:V35)</f>
        <v>29.143620235</v>
      </c>
      <c r="W33" s="94">
        <f>SUM(W34:W35)</f>
        <v>26.231567947000002</v>
      </c>
      <c r="X33" s="3"/>
      <c r="Z33" s="197" t="s">
        <v>42</v>
      </c>
      <c r="AA33" s="201">
        <f>(I38+I40)/I36</f>
        <v>8.6413757761234587E-3</v>
      </c>
      <c r="AB33" s="201">
        <f>(S38+S40)/S36</f>
        <v>1.0897826351311349E-2</v>
      </c>
      <c r="AC33" s="202">
        <f>(W38+W40)/W36</f>
        <v>1.0897826352610291E-2</v>
      </c>
      <c r="AE33" s="197" t="s">
        <v>96</v>
      </c>
      <c r="AF33" s="201">
        <f>I34/I33</f>
        <v>0.95161573823990764</v>
      </c>
      <c r="AG33" s="201">
        <f>S34/S33</f>
        <v>0.94277431451519078</v>
      </c>
      <c r="AH33" s="202">
        <f>W34/W33</f>
        <v>0.94277431451932414</v>
      </c>
      <c r="AJ33" s="197" t="s">
        <v>66</v>
      </c>
      <c r="AK33" s="201">
        <f>I46/(I46+I48)</f>
        <v>0.98439656250268337</v>
      </c>
      <c r="AL33" s="201">
        <f>S46/(S46+S48)</f>
        <v>0.84467107563956889</v>
      </c>
      <c r="AM33" s="202">
        <f>W46/(W46+W48)</f>
        <v>0.35171831833681538</v>
      </c>
    </row>
    <row r="34" spans="1:39" x14ac:dyDescent="0.25">
      <c r="A34" s="3"/>
      <c r="B34" s="319"/>
      <c r="C34" s="3" t="s">
        <v>2</v>
      </c>
      <c r="D34" s="15" t="s">
        <v>374</v>
      </c>
      <c r="E34" s="16">
        <f>VLOOKUP($D34,Résultats!$B$2:$AX$476,E$5,FALSE)</f>
        <v>80.003263910000001</v>
      </c>
      <c r="F34" s="16">
        <f>VLOOKUP($D34,Résultats!$B$2:$AX$476,F$5,FALSE)</f>
        <v>67.808497389999999</v>
      </c>
      <c r="G34" s="22">
        <f>VLOOKUP($D34,Résultats!$B$2:$AX$476,G$5,FALSE)</f>
        <v>62.351783130000001</v>
      </c>
      <c r="H34" s="16">
        <f>VLOOKUP($D34,Résultats!$B$2:$AX$476,H$5,FALSE)</f>
        <v>61.144101550000002</v>
      </c>
      <c r="I34" s="86">
        <f>VLOOKUP($D34,Résultats!$B$2:$AX$476,I$5,FALSE)</f>
        <v>59.752573750000003</v>
      </c>
      <c r="J34" s="22">
        <f>VLOOKUP($D34,Résultats!$B$2:$AX$476,J$5,FALSE)</f>
        <v>59.136502159999999</v>
      </c>
      <c r="K34" s="16">
        <f>VLOOKUP($D34,Résultats!$B$2:$AX$476,K$5,FALSE)</f>
        <v>58.38620177</v>
      </c>
      <c r="L34" s="16">
        <f>VLOOKUP($D34,Résultats!$B$2:$AX$476,L$5,FALSE)</f>
        <v>57.65164412</v>
      </c>
      <c r="M34" s="16">
        <f>VLOOKUP($D34,Résultats!$B$2:$AX$476,M$5,FALSE)</f>
        <v>55.883737979999999</v>
      </c>
      <c r="N34" s="86">
        <f>VLOOKUP($D34,Résultats!$B$2:$AX$476,N$5,FALSE)</f>
        <v>54.041394009999998</v>
      </c>
      <c r="O34" s="22">
        <f>VLOOKUP($D34,Résultats!$B$2:$AX$476,O$5,FALSE)</f>
        <v>52.344095760000002</v>
      </c>
      <c r="P34" s="16">
        <f>VLOOKUP($D34,Résultats!$B$2:$AX$476,P$5,FALSE)</f>
        <v>50.819070920000001</v>
      </c>
      <c r="Q34" s="16">
        <f>VLOOKUP($D34,Résultats!$B$2:$AX$476,Q$5,FALSE)</f>
        <v>49.327748759999999</v>
      </c>
      <c r="R34" s="16">
        <f>VLOOKUP($D34,Résultats!$B$2:$AX$476,R$5,FALSE)</f>
        <v>47.713231739999998</v>
      </c>
      <c r="S34" s="86">
        <f>VLOOKUP($D34,Résultats!$B$2:$AX$476,S$5,FALSE)</f>
        <v>46.054326349999997</v>
      </c>
      <c r="T34" s="95">
        <f>VLOOKUP($D34,Résultats!$B$2:$AX$476,T$5,FALSE)</f>
        <v>38.831517789999999</v>
      </c>
      <c r="U34" s="95">
        <f>VLOOKUP($D34,Résultats!$B$2:$AX$476,U$5,FALSE)</f>
        <v>32.320125670000003</v>
      </c>
      <c r="V34" s="95">
        <f>VLOOKUP($D34,Résultats!$B$2:$AX$476,V$5,FALSE)</f>
        <v>27.475856589999999</v>
      </c>
      <c r="W34" s="95">
        <f>VLOOKUP($D34,Résultats!$B$2:$AX$476,W$5,FALSE)</f>
        <v>24.730448490000001</v>
      </c>
      <c r="X34" s="45">
        <f>W34-'[1]Cibles THREEME'!$AJ4</f>
        <v>15.048345882514038</v>
      </c>
      <c r="Z34" s="197" t="s">
        <v>61</v>
      </c>
      <c r="AA34" s="201">
        <f>I37/I36</f>
        <v>0.69408091303154495</v>
      </c>
      <c r="AB34" s="201">
        <f>S37/S36</f>
        <v>0.69114451092258378</v>
      </c>
      <c r="AC34" s="202">
        <f>W37/W36</f>
        <v>0.69114451090863338</v>
      </c>
      <c r="AE34" s="198" t="s">
        <v>65</v>
      </c>
      <c r="AF34" s="203">
        <f>I35/I33</f>
        <v>4.8384261760092362E-2</v>
      </c>
      <c r="AG34" s="203">
        <f>S35/S33</f>
        <v>5.7225685484809198E-2</v>
      </c>
      <c r="AH34" s="204">
        <f>W35/W33</f>
        <v>5.7225685480675845E-2</v>
      </c>
      <c r="AJ34" s="198" t="s">
        <v>67</v>
      </c>
      <c r="AK34" s="203">
        <f>I48/(I46+I48)</f>
        <v>1.5603437497316686E-2</v>
      </c>
      <c r="AL34" s="203">
        <f>S48/(S46+S48)</f>
        <v>0.15532892436043114</v>
      </c>
      <c r="AM34" s="204">
        <f>W48/(W46+W48)</f>
        <v>0.64828168166318467</v>
      </c>
    </row>
    <row r="35" spans="1:39" x14ac:dyDescent="0.25">
      <c r="A35" s="3"/>
      <c r="B35" s="320"/>
      <c r="C35" s="7" t="s">
        <v>3</v>
      </c>
      <c r="D35" s="3" t="s">
        <v>375</v>
      </c>
      <c r="E35" s="16">
        <f>VLOOKUP($D35,Résultats!$B$2:$AX$476,E$5,FALSE)</f>
        <v>0.66746142460000002</v>
      </c>
      <c r="F35" s="16">
        <f>VLOOKUP($D35,Résultats!$B$2:$AX$476,F$5,FALSE)</f>
        <v>3.144471958</v>
      </c>
      <c r="G35" s="22">
        <f>VLOOKUP($D35,Résultats!$B$2:$AX$476,G$5,FALSE)</f>
        <v>3.0474393740000001</v>
      </c>
      <c r="H35" s="16">
        <f>VLOOKUP($D35,Résultats!$B$2:$AX$476,H$5,FALSE)</f>
        <v>3.046522983</v>
      </c>
      <c r="I35" s="86">
        <f>VLOOKUP($D35,Résultats!$B$2:$AX$476,I$5,FALSE)</f>
        <v>3.0380793979999998</v>
      </c>
      <c r="J35" s="22">
        <f>VLOOKUP($D35,Résultats!$B$2:$AX$476,J$5,FALSE)</f>
        <v>3.201872797</v>
      </c>
      <c r="K35" s="16">
        <f>VLOOKUP($D35,Résultats!$B$2:$AX$476,K$5,FALSE)</f>
        <v>3.3530438569999998</v>
      </c>
      <c r="L35" s="16">
        <f>VLOOKUP($D35,Résultats!$B$2:$AX$476,L$5,FALSE)</f>
        <v>3.49941105</v>
      </c>
      <c r="M35" s="16">
        <f>VLOOKUP($D35,Résultats!$B$2:$AX$476,M$5,FALSE)</f>
        <v>3.3921004890000002</v>
      </c>
      <c r="N35" s="86">
        <f>VLOOKUP($D35,Résultats!$B$2:$AX$476,N$5,FALSE)</f>
        <v>3.2802716080000001</v>
      </c>
      <c r="O35" s="22">
        <f>VLOOKUP($D35,Résultats!$B$2:$AX$476,O$5,FALSE)</f>
        <v>3.1772468919999999</v>
      </c>
      <c r="P35" s="16">
        <f>VLOOKUP($D35,Résultats!$B$2:$AX$476,P$5,FALSE)</f>
        <v>3.0846790419999999</v>
      </c>
      <c r="Q35" s="16">
        <f>VLOOKUP($D35,Résultats!$B$2:$AX$476,Q$5,FALSE)</f>
        <v>2.9941569189999999</v>
      </c>
      <c r="R35" s="16">
        <f>VLOOKUP($D35,Résultats!$B$2:$AX$476,R$5,FALSE)</f>
        <v>2.896156961</v>
      </c>
      <c r="S35" s="86">
        <f>VLOOKUP($D35,Résultats!$B$2:$AX$476,S$5,FALSE)</f>
        <v>2.7954626619999998</v>
      </c>
      <c r="T35" s="95">
        <f>VLOOKUP($D35,Résultats!$B$2:$AX$476,T$5,FALSE)</f>
        <v>2.3570436629999998</v>
      </c>
      <c r="U35" s="95">
        <f>VLOOKUP($D35,Résultats!$B$2:$AX$476,U$5,FALSE)</f>
        <v>1.9618071029999999</v>
      </c>
      <c r="V35" s="95">
        <f>VLOOKUP($D35,Résultats!$B$2:$AX$476,V$5,FALSE)</f>
        <v>1.667763645</v>
      </c>
      <c r="W35" s="95">
        <f>VLOOKUP($D35,Résultats!$B$2:$AX$476,W$5,FALSE)</f>
        <v>1.5011194569999999</v>
      </c>
      <c r="X35" s="45">
        <f>W35-'[1]Cibles THREEME'!$AJ5</f>
        <v>-1.9957217585770828</v>
      </c>
      <c r="Z35" s="197" t="s">
        <v>93</v>
      </c>
      <c r="AA35" s="201">
        <f>I43/I36</f>
        <v>0.10258601321995744</v>
      </c>
      <c r="AB35" s="201">
        <f>S43/S36</f>
        <v>0.11738129851415796</v>
      </c>
      <c r="AC35" s="202">
        <f>W43/W36</f>
        <v>0.11738129850969027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318" t="s">
        <v>4</v>
      </c>
      <c r="C36" s="5" t="s">
        <v>1</v>
      </c>
      <c r="D36" s="2" t="s">
        <v>376</v>
      </c>
      <c r="E36" s="8">
        <f>SUM(E37:E44)</f>
        <v>37.199352197500005</v>
      </c>
      <c r="F36" s="8">
        <f>SUM(F37:F44)</f>
        <v>41.393916860399997</v>
      </c>
      <c r="G36" s="21">
        <f t="shared" ref="G36:R36" si="9">SUM(G37:G44)</f>
        <v>41.014053474000001</v>
      </c>
      <c r="H36" s="8">
        <f t="shared" si="9"/>
        <v>40.397148698000002</v>
      </c>
      <c r="I36" s="87">
        <f t="shared" si="9"/>
        <v>40.160005118500003</v>
      </c>
      <c r="J36" s="21">
        <f t="shared" si="9"/>
        <v>40.569952065499997</v>
      </c>
      <c r="K36" s="8">
        <f t="shared" si="9"/>
        <v>41.08369246729999</v>
      </c>
      <c r="L36" s="8">
        <f t="shared" si="9"/>
        <v>41.675059143300004</v>
      </c>
      <c r="M36" s="8">
        <f t="shared" si="9"/>
        <v>43.645554863200005</v>
      </c>
      <c r="N36" s="87">
        <f t="shared" si="9"/>
        <v>44.7929043384</v>
      </c>
      <c r="O36" s="21">
        <f t="shared" si="9"/>
        <v>45.216864601499999</v>
      </c>
      <c r="P36" s="8">
        <f t="shared" si="9"/>
        <v>45.400621905799994</v>
      </c>
      <c r="Q36" s="8">
        <f t="shared" si="9"/>
        <v>45.491385309199998</v>
      </c>
      <c r="R36" s="8">
        <f t="shared" si="9"/>
        <v>45.711132999700006</v>
      </c>
      <c r="S36" s="87">
        <f>SUM(S37:S44)</f>
        <v>45.93610427090001</v>
      </c>
      <c r="T36" s="96">
        <f>SUM(T37:T44)</f>
        <v>48.217815830499994</v>
      </c>
      <c r="U36" s="96">
        <f>SUM(U37:U44)</f>
        <v>51.345694193699991</v>
      </c>
      <c r="V36" s="96">
        <f>SUM(V37:V44)</f>
        <v>54.027991153800002</v>
      </c>
      <c r="W36" s="96">
        <f>SUM(W37:W44)</f>
        <v>56.188553055199996</v>
      </c>
      <c r="X36" s="3"/>
      <c r="Z36" s="197" t="s">
        <v>62</v>
      </c>
      <c r="AA36" s="201">
        <f>I42/I36</f>
        <v>3.6998234278499451E-2</v>
      </c>
      <c r="AB36" s="201">
        <f>S42/S36</f>
        <v>4.2334238805529834E-2</v>
      </c>
      <c r="AC36" s="202">
        <f>W42/W36</f>
        <v>4.233423880239718E-2</v>
      </c>
    </row>
    <row r="37" spans="1:39" x14ac:dyDescent="0.25">
      <c r="A37" s="3"/>
      <c r="B37" s="319"/>
      <c r="C37" s="3" t="s">
        <v>5</v>
      </c>
      <c r="D37" s="3" t="s">
        <v>377</v>
      </c>
      <c r="E37" s="16">
        <f>VLOOKUP($D37,Résultats!$B$2:$AX$476,E$5,FALSE)</f>
        <v>29.720935699999998</v>
      </c>
      <c r="F37" s="16">
        <f>VLOOKUP($D37,Résultats!$B$2:$AX$476,F$5,FALSE)</f>
        <v>32.12353572</v>
      </c>
      <c r="G37" s="22">
        <f>VLOOKUP($D37,Résultats!$B$2:$AX$476,G$5,FALSE)</f>
        <v>29.885940260000002</v>
      </c>
      <c r="H37" s="16">
        <f>VLOOKUP($D37,Résultats!$B$2:$AX$476,H$5,FALSE)</f>
        <v>28.750746840000001</v>
      </c>
      <c r="I37" s="86">
        <f>VLOOKUP($D37,Résultats!$B$2:$AX$476,I$5,FALSE)</f>
        <v>27.87429302</v>
      </c>
      <c r="J37" s="22">
        <f>VLOOKUP($D37,Résultats!$B$2:$AX$476,J$5,FALSE)</f>
        <v>28.117435350000001</v>
      </c>
      <c r="K37" s="16">
        <f>VLOOKUP($D37,Résultats!$B$2:$AX$476,K$5,FALSE)</f>
        <v>28.433311249999999</v>
      </c>
      <c r="L37" s="16">
        <f>VLOOKUP($D37,Résultats!$B$2:$AX$476,L$5,FALSE)</f>
        <v>28.80348837</v>
      </c>
      <c r="M37" s="16">
        <f>VLOOKUP($D37,Résultats!$B$2:$AX$476,M$5,FALSE)</f>
        <v>30.165385669999999</v>
      </c>
      <c r="N37" s="86">
        <f>VLOOKUP($D37,Résultats!$B$2:$AX$476,N$5,FALSE)</f>
        <v>30.958369959999999</v>
      </c>
      <c r="O37" s="22">
        <f>VLOOKUP($D37,Résultats!$B$2:$AX$476,O$5,FALSE)</f>
        <v>31.251387770000001</v>
      </c>
      <c r="P37" s="16">
        <f>VLOOKUP($D37,Résultats!$B$2:$AX$476,P$5,FALSE)</f>
        <v>31.378390620000001</v>
      </c>
      <c r="Q37" s="16">
        <f>VLOOKUP($D37,Résultats!$B$2:$AX$476,Q$5,FALSE)</f>
        <v>31.441121249999998</v>
      </c>
      <c r="R37" s="16">
        <f>VLOOKUP($D37,Résultats!$B$2:$AX$476,R$5,FALSE)</f>
        <v>31.592998659999999</v>
      </c>
      <c r="S37" s="86">
        <f>VLOOKUP($D37,Résultats!$B$2:$AX$476,S$5,FALSE)</f>
        <v>31.748486320000001</v>
      </c>
      <c r="T37" s="95">
        <f>VLOOKUP($D37,Résultats!$B$2:$AX$476,T$5,FALSE)</f>
        <v>33.325478740000001</v>
      </c>
      <c r="U37" s="95">
        <f>VLOOKUP($D37,Résultats!$B$2:$AX$476,U$5,FALSE)</f>
        <v>35.4872947</v>
      </c>
      <c r="V37" s="95">
        <f>VLOOKUP($D37,Résultats!$B$2:$AX$476,V$5,FALSE)</f>
        <v>37.341149520000002</v>
      </c>
      <c r="W37" s="95">
        <f>VLOOKUP($D37,Résultats!$B$2:$AX$476,W$5,FALSE)</f>
        <v>38.83441002</v>
      </c>
      <c r="X37" s="45">
        <f>W37-'[1]Cibles THREEME'!$AJ8</f>
        <v>38.213350888454301</v>
      </c>
      <c r="Z37" s="197" t="s">
        <v>63</v>
      </c>
      <c r="AA37" s="201">
        <f>I41/I36</f>
        <v>8.3952357054030383E-2</v>
      </c>
      <c r="AB37" s="201">
        <f>S41/S36</f>
        <v>9.6060236409628491E-2</v>
      </c>
      <c r="AC37" s="202">
        <f>W41/W36</f>
        <v>9.606023642747083E-2</v>
      </c>
    </row>
    <row r="38" spans="1:39" x14ac:dyDescent="0.25">
      <c r="A38" s="3"/>
      <c r="B38" s="319"/>
      <c r="C38" s="3" t="s">
        <v>6</v>
      </c>
      <c r="D38" s="3" t="s">
        <v>378</v>
      </c>
      <c r="E38" s="16">
        <f>VLOOKUP($D38,Résultats!$B$2:$AX$476,E$5,FALSE)</f>
        <v>0.381432787</v>
      </c>
      <c r="F38" s="16">
        <f>VLOOKUP($D38,Résultats!$B$2:$AX$476,F$5,FALSE)</f>
        <v>0.25362674740000002</v>
      </c>
      <c r="G38" s="22">
        <f>VLOOKUP($D38,Résultats!$B$2:$AX$476,G$5,FALSE)</f>
        <v>0.17500879259999999</v>
      </c>
      <c r="H38" s="16">
        <f>VLOOKUP($D38,Résultats!$B$2:$AX$476,H$5,FALSE)</f>
        <v>0.1454513928</v>
      </c>
      <c r="I38" s="86">
        <f>VLOOKUP($D38,Résultats!$B$2:$AX$476,I$5,FALSE)</f>
        <v>0.1168082857</v>
      </c>
      <c r="J38" s="22">
        <f>VLOOKUP($D38,Résultats!$B$2:$AX$476,J$5,FALSE)</f>
        <v>0.1923143906</v>
      </c>
      <c r="K38" s="16">
        <f>VLOOKUP($D38,Résultats!$B$2:$AX$476,K$5,FALSE)</f>
        <v>0.26687913880000003</v>
      </c>
      <c r="L38" s="16">
        <f>VLOOKUP($D38,Résultats!$B$2:$AX$476,L$5,FALSE)</f>
        <v>0.34091151289999999</v>
      </c>
      <c r="M38" s="16">
        <f>VLOOKUP($D38,Résultats!$B$2:$AX$476,M$5,FALSE)</f>
        <v>0.3570306184</v>
      </c>
      <c r="N38" s="86">
        <f>VLOOKUP($D38,Résultats!$B$2:$AX$476,N$5,FALSE)</f>
        <v>0.36641619959999999</v>
      </c>
      <c r="O38" s="22">
        <f>VLOOKUP($D38,Résultats!$B$2:$AX$476,O$5,FALSE)</f>
        <v>0.36988429140000001</v>
      </c>
      <c r="P38" s="16">
        <f>VLOOKUP($D38,Résultats!$B$2:$AX$476,P$5,FALSE)</f>
        <v>0.37138746820000001</v>
      </c>
      <c r="Q38" s="16">
        <f>VLOOKUP($D38,Résultats!$B$2:$AX$476,Q$5,FALSE)</f>
        <v>0.37212993360000002</v>
      </c>
      <c r="R38" s="16">
        <f>VLOOKUP($D38,Résultats!$B$2:$AX$476,R$5,FALSE)</f>
        <v>0.3739275199</v>
      </c>
      <c r="S38" s="86">
        <f>VLOOKUP($D38,Résultats!$B$2:$AX$476,S$5,FALSE)</f>
        <v>0.37576783629999999</v>
      </c>
      <c r="T38" s="95">
        <f>VLOOKUP($D38,Résultats!$B$2:$AX$476,T$5,FALSE)</f>
        <v>0.39443275859999999</v>
      </c>
      <c r="U38" s="95">
        <f>VLOOKUP($D38,Résultats!$B$2:$AX$476,U$5,FALSE)</f>
        <v>0.42001951879999999</v>
      </c>
      <c r="V38" s="95">
        <f>VLOOKUP($D38,Résultats!$B$2:$AX$476,V$5,FALSE)</f>
        <v>0.44196132129999999</v>
      </c>
      <c r="W38" s="95">
        <f>VLOOKUP($D38,Résultats!$B$2:$AX$476,W$5,FALSE)</f>
        <v>0.45963521169999999</v>
      </c>
      <c r="X38" s="45">
        <f>W38-'[1]Cibles THREEME'!$AJ9</f>
        <v>0.44963521169999998</v>
      </c>
      <c r="Z38" s="198" t="s">
        <v>64</v>
      </c>
      <c r="AA38" s="203">
        <f>(I39+I44)/I36</f>
        <v>7.3741106639844262E-2</v>
      </c>
      <c r="AB38" s="203">
        <f>(S39+S44)/S36</f>
        <v>4.2181888996788361E-2</v>
      </c>
      <c r="AC38" s="204">
        <f>(W39+W44)/W36</f>
        <v>4.2181888999198107E-2</v>
      </c>
    </row>
    <row r="39" spans="1:39" x14ac:dyDescent="0.25">
      <c r="A39" s="3"/>
      <c r="B39" s="319"/>
      <c r="C39" s="3" t="s">
        <v>7</v>
      </c>
      <c r="D39" s="3" t="s">
        <v>379</v>
      </c>
      <c r="E39" s="16">
        <f>VLOOKUP($D39,Résultats!$B$2:$AX$476,E$5,FALSE)</f>
        <v>1.52327919</v>
      </c>
      <c r="F39" s="16">
        <f>VLOOKUP($D39,Résultats!$B$2:$AX$476,F$5,FALSE)</f>
        <v>1.6680966880000001</v>
      </c>
      <c r="G39" s="22">
        <f>VLOOKUP($D39,Résultats!$B$2:$AX$476,G$5,FALSE)</f>
        <v>2.1564541510000002</v>
      </c>
      <c r="H39" s="16">
        <f>VLOOKUP($D39,Résultats!$B$2:$AX$476,H$5,FALSE)</f>
        <v>2.3017758050000001</v>
      </c>
      <c r="I39" s="86">
        <f>VLOOKUP($D39,Résultats!$B$2:$AX$476,I$5,FALSE)</f>
        <v>2.471726764</v>
      </c>
      <c r="J39" s="22">
        <f>VLOOKUP($D39,Résultats!$B$2:$AX$476,J$5,FALSE)</f>
        <v>1.897970333</v>
      </c>
      <c r="K39" s="16">
        <f>VLOOKUP($D39,Résultats!$B$2:$AX$476,K$5,FALSE)</f>
        <v>1.3406229599999999</v>
      </c>
      <c r="L39" s="16">
        <f>VLOOKUP($D39,Résultats!$B$2:$AX$476,L$5,FALSE)</f>
        <v>0.79416417589999999</v>
      </c>
      <c r="M39" s="16">
        <f>VLOOKUP($D39,Résultats!$B$2:$AX$476,M$5,FALSE)</f>
        <v>0.83171414330000004</v>
      </c>
      <c r="N39" s="86">
        <f>VLOOKUP($D39,Résultats!$B$2:$AX$476,N$5,FALSE)</f>
        <v>0.85357815199999998</v>
      </c>
      <c r="O39" s="22">
        <f>VLOOKUP($D39,Résultats!$B$2:$AX$476,O$5,FALSE)</f>
        <v>0.86165718189999996</v>
      </c>
      <c r="P39" s="16">
        <f>VLOOKUP($D39,Résultats!$B$2:$AX$476,P$5,FALSE)</f>
        <v>0.86515887989999996</v>
      </c>
      <c r="Q39" s="16">
        <f>VLOOKUP($D39,Résultats!$B$2:$AX$476,Q$5,FALSE)</f>
        <v>0.8668884765</v>
      </c>
      <c r="R39" s="16">
        <f>VLOOKUP($D39,Résultats!$B$2:$AX$476,R$5,FALSE)</f>
        <v>0.87107601089999998</v>
      </c>
      <c r="S39" s="86">
        <f>VLOOKUP($D39,Résultats!$B$2:$AX$476,S$5,FALSE)</f>
        <v>0.87536308630000004</v>
      </c>
      <c r="T39" s="95">
        <f>VLOOKUP($D39,Résultats!$B$2:$AX$476,T$5,FALSE)</f>
        <v>0.91884361449999996</v>
      </c>
      <c r="U39" s="95">
        <f>VLOOKUP($D39,Résultats!$B$2:$AX$476,U$5,FALSE)</f>
        <v>0.97844878349999997</v>
      </c>
      <c r="V39" s="95">
        <f>VLOOKUP($D39,Résultats!$B$2:$AX$476,V$5,FALSE)</f>
        <v>1.0295629079999999</v>
      </c>
      <c r="W39" s="95">
        <f>VLOOKUP($D39,Résultats!$B$2:$AX$476,W$5,FALSE)</f>
        <v>1.070734796</v>
      </c>
      <c r="X39" s="45">
        <f>W39-'[1]Cibles THREEME'!$AJ10</f>
        <v>-2.5251906727701279E-2</v>
      </c>
      <c r="Z39" s="189" t="s">
        <v>92</v>
      </c>
      <c r="AA39" s="205">
        <f>SUM(AA33:AA38)</f>
        <v>0.99999999999999989</v>
      </c>
      <c r="AB39" s="205">
        <f t="shared" ref="AB39:AC39" si="10">SUM(AB33:AB38)</f>
        <v>0.99999999999999978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19"/>
      <c r="C40" s="3" t="s">
        <v>8</v>
      </c>
      <c r="D40" s="3" t="s">
        <v>380</v>
      </c>
      <c r="E40" s="16">
        <f>VLOOKUP($D40,Résultats!$B$2:$AX$476,E$5,FALSE)</f>
        <v>1.519907747</v>
      </c>
      <c r="F40" s="16">
        <f>VLOOKUP($D40,Résultats!$B$2:$AX$476,F$5,FALSE)</f>
        <v>0.78193163669999999</v>
      </c>
      <c r="G40" s="22">
        <f>VLOOKUP($D40,Résultats!$B$2:$AX$476,G$5,FALSE)</f>
        <v>0.4628885143</v>
      </c>
      <c r="H40" s="16">
        <f>VLOOKUP($D40,Résultats!$B$2:$AX$476,H$5,FALSE)</f>
        <v>0.3458593163</v>
      </c>
      <c r="I40" s="86">
        <f>VLOOKUP($D40,Résultats!$B$2:$AX$476,I$5,FALSE)</f>
        <v>0.2302294097</v>
      </c>
      <c r="J40" s="22">
        <f>VLOOKUP($D40,Résultats!$B$2:$AX$476,J$5,FALSE)</f>
        <v>0.19007465500000001</v>
      </c>
      <c r="K40" s="16">
        <f>VLOOKUP($D40,Résultats!$B$2:$AX$476,K$5,FALSE)</f>
        <v>0.15122602239999999</v>
      </c>
      <c r="L40" s="16">
        <f>VLOOKUP($D40,Résultats!$B$2:$AX$476,L$5,FALSE)</f>
        <v>0.11325604490000001</v>
      </c>
      <c r="M40" s="16">
        <f>VLOOKUP($D40,Résultats!$B$2:$AX$476,M$5,FALSE)</f>
        <v>0.1186110595</v>
      </c>
      <c r="N40" s="86">
        <f>VLOOKUP($D40,Résultats!$B$2:$AX$476,N$5,FALSE)</f>
        <v>0.12172909379999999</v>
      </c>
      <c r="O40" s="22">
        <f>VLOOKUP($D40,Résultats!$B$2:$AX$476,O$5,FALSE)</f>
        <v>0.1228812472</v>
      </c>
      <c r="P40" s="16">
        <f>VLOOKUP($D40,Résultats!$B$2:$AX$476,P$5,FALSE)</f>
        <v>0.1233806257</v>
      </c>
      <c r="Q40" s="16">
        <f>VLOOKUP($D40,Résultats!$B$2:$AX$476,Q$5,FALSE)</f>
        <v>0.1236272841</v>
      </c>
      <c r="R40" s="16">
        <f>VLOOKUP($D40,Résultats!$B$2:$AX$476,R$5,FALSE)</f>
        <v>0.1242244699</v>
      </c>
      <c r="S40" s="86">
        <f>VLOOKUP($D40,Résultats!$B$2:$AX$476,S$5,FALSE)</f>
        <v>0.12483585129999999</v>
      </c>
      <c r="T40" s="95">
        <f>VLOOKUP($D40,Résultats!$B$2:$AX$476,T$5,FALSE)</f>
        <v>0.1310366254</v>
      </c>
      <c r="U40" s="95">
        <f>VLOOKUP($D40,Résultats!$B$2:$AX$476,U$5,FALSE)</f>
        <v>0.1395369404</v>
      </c>
      <c r="V40" s="95">
        <f>VLOOKUP($D40,Résultats!$B$2:$AX$476,V$5,FALSE)</f>
        <v>0.14682634450000001</v>
      </c>
      <c r="W40" s="95">
        <f>VLOOKUP($D40,Résultats!$B$2:$AX$476,W$5,FALSE)</f>
        <v>0.15269788249999999</v>
      </c>
      <c r="X40" s="45">
        <f>W40-'[1]Cibles THREEME'!$AJ11</f>
        <v>0.14269788249999998</v>
      </c>
    </row>
    <row r="41" spans="1:39" x14ac:dyDescent="0.25">
      <c r="A41" s="3"/>
      <c r="B41" s="319"/>
      <c r="C41" s="3" t="s">
        <v>9</v>
      </c>
      <c r="D41" s="3" t="s">
        <v>381</v>
      </c>
      <c r="E41" s="16">
        <f>VLOOKUP($D41,Résultats!$B$2:$AX$476,E$5,FALSE)</f>
        <v>0.30706935400000002</v>
      </c>
      <c r="F41" s="16">
        <f>VLOOKUP($D41,Résultats!$B$2:$AX$476,F$5,FALSE)</f>
        <v>2.2124726199999998</v>
      </c>
      <c r="G41" s="22">
        <f>VLOOKUP($D41,Résultats!$B$2:$AX$476,G$5,FALSE)</f>
        <v>2.915190033</v>
      </c>
      <c r="H41" s="16">
        <f>VLOOKUP($D41,Résultats!$B$2:$AX$476,H$5,FALSE)</f>
        <v>3.1265160220000001</v>
      </c>
      <c r="I41" s="86">
        <f>VLOOKUP($D41,Résultats!$B$2:$AX$476,I$5,FALSE)</f>
        <v>3.3715270890000002</v>
      </c>
      <c r="J41" s="22">
        <f>VLOOKUP($D41,Résultats!$B$2:$AX$476,J$5,FALSE)</f>
        <v>3.5766260569999999</v>
      </c>
      <c r="K41" s="16">
        <f>VLOOKUP($D41,Résultats!$B$2:$AX$476,K$5,FALSE)</f>
        <v>3.7875832530000002</v>
      </c>
      <c r="L41" s="16">
        <f>VLOOKUP($D41,Résultats!$B$2:$AX$476,L$5,FALSE)</f>
        <v>4.003316034</v>
      </c>
      <c r="M41" s="16">
        <f>VLOOKUP($D41,Résultats!$B$2:$AX$476,M$5,FALSE)</f>
        <v>4.1926023189999997</v>
      </c>
      <c r="N41" s="86">
        <f>VLOOKUP($D41,Résultats!$B$2:$AX$476,N$5,FALSE)</f>
        <v>4.3028169810000003</v>
      </c>
      <c r="O41" s="22">
        <f>VLOOKUP($D41,Résultats!$B$2:$AX$476,O$5,FALSE)</f>
        <v>4.3435427039999999</v>
      </c>
      <c r="P41" s="16">
        <f>VLOOKUP($D41,Résultats!$B$2:$AX$476,P$5,FALSE)</f>
        <v>4.3611944749999996</v>
      </c>
      <c r="Q41" s="16">
        <f>VLOOKUP($D41,Résultats!$B$2:$AX$476,Q$5,FALSE)</f>
        <v>4.3699132279999997</v>
      </c>
      <c r="R41" s="16">
        <f>VLOOKUP($D41,Résultats!$B$2:$AX$476,R$5,FALSE)</f>
        <v>4.3910222430000001</v>
      </c>
      <c r="S41" s="86">
        <f>VLOOKUP($D41,Résultats!$B$2:$AX$476,S$5,FALSE)</f>
        <v>4.4126330359999999</v>
      </c>
      <c r="T41" s="95">
        <f>VLOOKUP($D41,Résultats!$B$2:$AX$476,T$5,FALSE)</f>
        <v>4.6318147879999998</v>
      </c>
      <c r="U41" s="95">
        <f>VLOOKUP($D41,Résultats!$B$2:$AX$476,U$5,FALSE)</f>
        <v>4.9322795240000001</v>
      </c>
      <c r="V41" s="95">
        <f>VLOOKUP($D41,Résultats!$B$2:$AX$476,V$5,FALSE)</f>
        <v>5.1899416040000004</v>
      </c>
      <c r="W41" s="95">
        <f>VLOOKUP($D41,Résultats!$B$2:$AX$476,W$5,FALSE)</f>
        <v>5.397485691</v>
      </c>
      <c r="X41" s="45">
        <f>W41-'[1]Cibles THREEME'!$AJ12</f>
        <v>-7.1880949453231011</v>
      </c>
    </row>
    <row r="42" spans="1:39" x14ac:dyDescent="0.25">
      <c r="A42" s="3"/>
      <c r="B42" s="319"/>
      <c r="C42" s="3" t="s">
        <v>10</v>
      </c>
      <c r="D42" s="3" t="s">
        <v>382</v>
      </c>
      <c r="E42" s="16">
        <f>VLOOKUP($D42,Résultats!$B$2:$AX$476,E$5,FALSE)</f>
        <v>6.9090604599999994E-2</v>
      </c>
      <c r="F42" s="16">
        <f>VLOOKUP($D42,Résultats!$B$2:$AX$476,F$5,FALSE)</f>
        <v>0.97504802960000003</v>
      </c>
      <c r="G42" s="22">
        <f>VLOOKUP($D42,Résultats!$B$2:$AX$476,G$5,FALSE)</f>
        <v>1.2847391969999999</v>
      </c>
      <c r="H42" s="16">
        <f>VLOOKUP($D42,Résultats!$B$2:$AX$476,H$5,FALSE)</f>
        <v>1.3778716440000001</v>
      </c>
      <c r="I42" s="86">
        <f>VLOOKUP($D42,Résultats!$B$2:$AX$476,I$5,FALSE)</f>
        <v>1.4858492780000001</v>
      </c>
      <c r="J42" s="22">
        <f>VLOOKUP($D42,Résultats!$B$2:$AX$476,J$5,FALSE)</f>
        <v>1.5762374450000001</v>
      </c>
      <c r="K42" s="16">
        <f>VLOOKUP($D42,Résultats!$B$2:$AX$476,K$5,FALSE)</f>
        <v>1.6692073629999999</v>
      </c>
      <c r="L42" s="16">
        <f>VLOOKUP($D42,Résultats!$B$2:$AX$476,L$5,FALSE)</f>
        <v>1.7642819059999999</v>
      </c>
      <c r="M42" s="16">
        <f>VLOOKUP($D42,Résultats!$B$2:$AX$476,M$5,FALSE)</f>
        <v>1.8477013419999999</v>
      </c>
      <c r="N42" s="86">
        <f>VLOOKUP($D42,Résultats!$B$2:$AX$476,N$5,FALSE)</f>
        <v>1.896273509</v>
      </c>
      <c r="O42" s="22">
        <f>VLOOKUP($D42,Résultats!$B$2:$AX$476,O$5,FALSE)</f>
        <v>1.9142215440000001</v>
      </c>
      <c r="P42" s="16">
        <f>VLOOKUP($D42,Résultats!$B$2:$AX$476,P$5,FALSE)</f>
        <v>1.9220007699999999</v>
      </c>
      <c r="Q42" s="16">
        <f>VLOOKUP($D42,Résultats!$B$2:$AX$476,Q$5,FALSE)</f>
        <v>1.925843169</v>
      </c>
      <c r="R42" s="16">
        <f>VLOOKUP($D42,Résultats!$B$2:$AX$476,R$5,FALSE)</f>
        <v>1.935146021</v>
      </c>
      <c r="S42" s="86">
        <f>VLOOKUP($D42,Résultats!$B$2:$AX$476,S$5,FALSE)</f>
        <v>1.9446700079999999</v>
      </c>
      <c r="T42" s="95">
        <f>VLOOKUP($D42,Résultats!$B$2:$AX$476,T$5,FALSE)</f>
        <v>2.0412645299999999</v>
      </c>
      <c r="U42" s="95">
        <f>VLOOKUP($D42,Résultats!$B$2:$AX$476,U$5,FALSE)</f>
        <v>2.17368088</v>
      </c>
      <c r="V42" s="95">
        <f>VLOOKUP($D42,Résultats!$B$2:$AX$476,V$5,FALSE)</f>
        <v>2.2872338800000001</v>
      </c>
      <c r="W42" s="95">
        <f>VLOOKUP($D42,Résultats!$B$2:$AX$476,W$5,FALSE)</f>
        <v>2.3786996230000002</v>
      </c>
      <c r="X42" s="45">
        <f>W42-'[1]Cibles THREEME'!$AJ13</f>
        <v>-5.049654695487753</v>
      </c>
      <c r="Z42" s="60" t="s">
        <v>457</v>
      </c>
    </row>
    <row r="43" spans="1:39" x14ac:dyDescent="0.25">
      <c r="A43" s="3"/>
      <c r="B43" s="319"/>
      <c r="C43" s="3" t="s">
        <v>11</v>
      </c>
      <c r="D43" s="3" t="s">
        <v>383</v>
      </c>
      <c r="E43" s="16">
        <f>VLOOKUP($D43,Résultats!$B$2:$AX$476,E$5,FALSE)</f>
        <v>3.4538956060000001</v>
      </c>
      <c r="F43" s="16">
        <f>VLOOKUP($D43,Résultats!$B$2:$AX$476,F$5,FALSE)</f>
        <v>2.7035422640000002</v>
      </c>
      <c r="G43" s="22">
        <f>VLOOKUP($D43,Résultats!$B$2:$AX$476,G$5,FALSE)</f>
        <v>3.562231411</v>
      </c>
      <c r="H43" s="16">
        <f>VLOOKUP($D43,Résultats!$B$2:$AX$476,H$5,FALSE)</f>
        <v>3.8204622869999998</v>
      </c>
      <c r="I43" s="86">
        <f>VLOOKUP($D43,Résultats!$B$2:$AX$476,I$5,FALSE)</f>
        <v>4.1198548160000001</v>
      </c>
      <c r="J43" s="22">
        <f>VLOOKUP($D43,Résultats!$B$2:$AX$476,J$5,FALSE)</f>
        <v>4.3704765520000004</v>
      </c>
      <c r="K43" s="16">
        <f>VLOOKUP($D43,Résultats!$B$2:$AX$476,K$5,FALSE)</f>
        <v>4.628256779</v>
      </c>
      <c r="L43" s="16">
        <f>VLOOKUP($D43,Résultats!$B$2:$AX$476,L$5,FALSE)</f>
        <v>4.8918725570000001</v>
      </c>
      <c r="M43" s="16">
        <f>VLOOKUP($D43,Résultats!$B$2:$AX$476,M$5,FALSE)</f>
        <v>5.1231719040000003</v>
      </c>
      <c r="N43" s="86">
        <f>VLOOKUP($D43,Résultats!$B$2:$AX$476,N$5,FALSE)</f>
        <v>5.257849276</v>
      </c>
      <c r="O43" s="22">
        <f>VLOOKUP($D43,Résultats!$B$2:$AX$476,O$5,FALSE)</f>
        <v>5.3076142820000003</v>
      </c>
      <c r="P43" s="16">
        <f>VLOOKUP($D43,Résultats!$B$2:$AX$476,P$5,FALSE)</f>
        <v>5.3291839530000003</v>
      </c>
      <c r="Q43" s="16">
        <f>VLOOKUP($D43,Résultats!$B$2:$AX$476,Q$5,FALSE)</f>
        <v>5.3398378790000001</v>
      </c>
      <c r="R43" s="16">
        <f>VLOOKUP($D43,Résultats!$B$2:$AX$476,R$5,FALSE)</f>
        <v>5.3656321480000004</v>
      </c>
      <c r="S43" s="86">
        <f>VLOOKUP($D43,Résultats!$B$2:$AX$476,S$5,FALSE)</f>
        <v>5.3920395680000004</v>
      </c>
      <c r="T43" s="95">
        <f>VLOOKUP($D43,Résultats!$B$2:$AX$476,T$5,FALSE)</f>
        <v>5.6598698340000002</v>
      </c>
      <c r="U43" s="95">
        <f>VLOOKUP($D43,Résultats!$B$2:$AX$476,U$5,FALSE)</f>
        <v>6.027024258</v>
      </c>
      <c r="V43" s="95">
        <f>VLOOKUP($D43,Résultats!$B$2:$AX$476,V$5,FALSE)</f>
        <v>6.3418757579999996</v>
      </c>
      <c r="W43" s="95">
        <f>VLOOKUP($D43,Résultats!$B$2:$AX$476,W$5,FALSE)</f>
        <v>6.5954853189999998</v>
      </c>
      <c r="X43" s="45">
        <f>W43-'[1]Cibles THREEME'!$AJ14</f>
        <v>2.7290877843772763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20"/>
      <c r="C44" s="7" t="s">
        <v>12</v>
      </c>
      <c r="D44" s="3" t="s">
        <v>384</v>
      </c>
      <c r="E44" s="17">
        <f>VLOOKUP($D44,Résultats!$B$2:$AX$476,E$5,FALSE)</f>
        <v>0.22374120889999999</v>
      </c>
      <c r="F44" s="17">
        <f>VLOOKUP($D44,Résultats!$B$2:$AX$476,F$5,FALSE)</f>
        <v>0.67566315470000005</v>
      </c>
      <c r="G44" s="88">
        <f>VLOOKUP($D44,Résultats!$B$2:$AX$476,G$5,FALSE)</f>
        <v>0.5716011151</v>
      </c>
      <c r="H44" s="17">
        <f>VLOOKUP($D44,Résultats!$B$2:$AX$476,H$5,FALSE)</f>
        <v>0.5284653909</v>
      </c>
      <c r="I44" s="89">
        <f>VLOOKUP($D44,Résultats!$B$2:$AX$476,I$5,FALSE)</f>
        <v>0.48971645609999997</v>
      </c>
      <c r="J44" s="88">
        <f>VLOOKUP($D44,Résultats!$B$2:$AX$476,J$5,FALSE)</f>
        <v>0.64881728289999996</v>
      </c>
      <c r="K44" s="17">
        <f>VLOOKUP($D44,Résultats!$B$2:$AX$476,K$5,FALSE)</f>
        <v>0.80660570109999996</v>
      </c>
      <c r="L44" s="17">
        <f>VLOOKUP($D44,Résultats!$B$2:$AX$476,L$5,FALSE)</f>
        <v>0.9637685426</v>
      </c>
      <c r="M44" s="17">
        <f>VLOOKUP($D44,Résultats!$B$2:$AX$476,M$5,FALSE)</f>
        <v>1.0093378070000001</v>
      </c>
      <c r="N44" s="89">
        <f>VLOOKUP($D44,Résultats!$B$2:$AX$476,N$5,FALSE)</f>
        <v>1.035871167</v>
      </c>
      <c r="O44" s="88">
        <f>VLOOKUP($D44,Résultats!$B$2:$AX$476,O$5,FALSE)</f>
        <v>1.045675581</v>
      </c>
      <c r="P44" s="17">
        <f>VLOOKUP($D44,Résultats!$B$2:$AX$476,P$5,FALSE)</f>
        <v>1.0499251140000001</v>
      </c>
      <c r="Q44" s="17">
        <f>VLOOKUP($D44,Résultats!$B$2:$AX$476,Q$5,FALSE)</f>
        <v>1.0520240890000001</v>
      </c>
      <c r="R44" s="17">
        <f>VLOOKUP($D44,Résultats!$B$2:$AX$476,R$5,FALSE)</f>
        <v>1.0571059270000001</v>
      </c>
      <c r="S44" s="89">
        <f>VLOOKUP($D44,Résultats!$B$2:$AX$476,S$5,FALSE)</f>
        <v>1.0623085649999999</v>
      </c>
      <c r="T44" s="97">
        <f>VLOOKUP($D44,Résultats!$B$2:$AX$476,T$5,FALSE)</f>
        <v>1.11507494</v>
      </c>
      <c r="U44" s="97">
        <f>VLOOKUP($D44,Résultats!$B$2:$AX$476,U$5,FALSE)</f>
        <v>1.187409589</v>
      </c>
      <c r="V44" s="97">
        <f>VLOOKUP($D44,Résultats!$B$2:$AX$476,V$5,FALSE)</f>
        <v>1.2494398179999999</v>
      </c>
      <c r="W44" s="97">
        <f>VLOOKUP($D44,Résultats!$B$2:$AX$476,W$5,FALSE)</f>
        <v>1.299404512</v>
      </c>
      <c r="X44" s="45">
        <f>W44-'[1]Cibles THREEME'!$AJ15</f>
        <v>0.98887494622715133</v>
      </c>
      <c r="Z44" s="197" t="s">
        <v>458</v>
      </c>
      <c r="AA44" s="16">
        <f>I36</f>
        <v>40.160005118500003</v>
      </c>
      <c r="AB44" s="16">
        <f>S36</f>
        <v>45.93610427090001</v>
      </c>
      <c r="AC44" s="86">
        <f>W36</f>
        <v>56.188553055199996</v>
      </c>
    </row>
    <row r="45" spans="1:39" x14ac:dyDescent="0.25">
      <c r="A45" s="3"/>
      <c r="B45" s="318" t="s">
        <v>53</v>
      </c>
      <c r="C45" s="5" t="s">
        <v>1</v>
      </c>
      <c r="D45" s="2" t="s">
        <v>385</v>
      </c>
      <c r="E45" s="6">
        <f>SUM(E46:E51)</f>
        <v>37.372059725900009</v>
      </c>
      <c r="F45" s="6">
        <f>SUM(F46:F51)</f>
        <v>38.019776601899991</v>
      </c>
      <c r="G45" s="84">
        <f t="shared" ref="G45:R45" si="11">SUM(G46:G51)</f>
        <v>36.807424933799993</v>
      </c>
      <c r="H45" s="6">
        <f t="shared" si="11"/>
        <v>35.806958897299992</v>
      </c>
      <c r="I45" s="85">
        <f t="shared" si="11"/>
        <v>35.2103131585</v>
      </c>
      <c r="J45" s="84">
        <f t="shared" si="11"/>
        <v>34.622646745099999</v>
      </c>
      <c r="K45" s="6">
        <f t="shared" si="11"/>
        <v>34.107511033599998</v>
      </c>
      <c r="L45" s="6">
        <f t="shared" si="11"/>
        <v>33.575686054899997</v>
      </c>
      <c r="M45" s="6">
        <f t="shared" si="11"/>
        <v>32.366622644900005</v>
      </c>
      <c r="N45" s="85">
        <f t="shared" si="11"/>
        <v>31.405120827499999</v>
      </c>
      <c r="O45" s="84">
        <f t="shared" si="11"/>
        <v>30.809751818500001</v>
      </c>
      <c r="P45" s="6">
        <f t="shared" si="11"/>
        <v>30.303095967899999</v>
      </c>
      <c r="Q45" s="6">
        <f t="shared" si="11"/>
        <v>29.783388047199999</v>
      </c>
      <c r="R45" s="6">
        <f t="shared" si="11"/>
        <v>28.926518755700002</v>
      </c>
      <c r="S45" s="85">
        <f>SUM(S46:S51)</f>
        <v>28.040276459900003</v>
      </c>
      <c r="T45" s="94">
        <f>SUM(T46:T51)</f>
        <v>26.003766533399997</v>
      </c>
      <c r="U45" s="94">
        <f>SUM(U46:U51)</f>
        <v>24.632003935799997</v>
      </c>
      <c r="V45" s="94">
        <f>SUM(V46:V51)</f>
        <v>23.990874127399998</v>
      </c>
      <c r="W45" s="94">
        <f>SUM(W46:W51)</f>
        <v>22.808875881099997</v>
      </c>
      <c r="X45" s="3"/>
      <c r="Z45" s="197" t="s">
        <v>459</v>
      </c>
      <c r="AA45" s="16">
        <f>SUM(I47,I49:I51)</f>
        <v>10.7295987412</v>
      </c>
      <c r="AB45" s="16">
        <f>S47+SUM(S49:S51)</f>
        <v>12.895051449899999</v>
      </c>
      <c r="AC45" s="86">
        <f>W47+SUM(W49:W51)</f>
        <v>12.787475666099999</v>
      </c>
    </row>
    <row r="46" spans="1:39" x14ac:dyDescent="0.25">
      <c r="A46" s="3"/>
      <c r="B46" s="319"/>
      <c r="C46" s="3" t="s">
        <v>13</v>
      </c>
      <c r="D46" s="3" t="s">
        <v>386</v>
      </c>
      <c r="E46" s="16">
        <f>VLOOKUP($D46,Résultats!$B$2:$AX$476,E$5,FALSE)</f>
        <v>34.363956780000002</v>
      </c>
      <c r="F46" s="16">
        <f>VLOOKUP($D46,Résultats!$B$2:$AX$476,F$5,FALSE)</f>
        <v>26.584187109999998</v>
      </c>
      <c r="G46" s="22">
        <f>VLOOKUP($D46,Résultats!$B$2:$AX$476,G$5,FALSE)</f>
        <v>25.40910371</v>
      </c>
      <c r="H46" s="16">
        <f>VLOOKUP($D46,Résultats!$B$2:$AX$476,H$5,FALSE)</f>
        <v>24.612677519999998</v>
      </c>
      <c r="I46" s="86">
        <f>VLOOKUP($D46,Résultats!$B$2:$AX$476,I$5,FALSE)</f>
        <v>24.09873112</v>
      </c>
      <c r="J46" s="22">
        <f>VLOOKUP($D46,Résultats!$B$2:$AX$476,J$5,FALSE)</f>
        <v>23.58790991</v>
      </c>
      <c r="K46" s="16">
        <f>VLOOKUP($D46,Résultats!$B$2:$AX$476,K$5,FALSE)</f>
        <v>23.1321279</v>
      </c>
      <c r="L46" s="16">
        <f>VLOOKUP($D46,Résultats!$B$2:$AX$476,L$5,FALSE)</f>
        <v>22.3963337</v>
      </c>
      <c r="M46" s="16">
        <f>VLOOKUP($D46,Résultats!$B$2:$AX$476,M$5,FALSE)</f>
        <v>19.032907510000001</v>
      </c>
      <c r="N46" s="86">
        <f>VLOOKUP($D46,Résultats!$B$2:$AX$476,N$5,FALSE)</f>
        <v>18.087372370000001</v>
      </c>
      <c r="O46" s="22">
        <f>VLOOKUP($D46,Résultats!$B$2:$AX$476,O$5,FALSE)</f>
        <v>16.978609649999999</v>
      </c>
      <c r="P46" s="16">
        <f>VLOOKUP($D46,Résultats!$B$2:$AX$476,P$5,FALSE)</f>
        <v>15.956635459999999</v>
      </c>
      <c r="Q46" s="16">
        <f>VLOOKUP($D46,Résultats!$B$2:$AX$476,Q$5,FALSE)</f>
        <v>14.961274700000001</v>
      </c>
      <c r="R46" s="16">
        <f>VLOOKUP($D46,Résultats!$B$2:$AX$476,R$5,FALSE)</f>
        <v>13.862317000000001</v>
      </c>
      <c r="S46" s="86">
        <f>VLOOKUP($D46,Résultats!$B$2:$AX$476,S$5,FALSE)</f>
        <v>12.792733500000001</v>
      </c>
      <c r="T46" s="95">
        <f>VLOOKUP($D46,Résultats!$B$2:$AX$476,T$5,FALSE)</f>
        <v>7.0335778380000002</v>
      </c>
      <c r="U46" s="95">
        <f>VLOOKUP($D46,Résultats!$B$2:$AX$476,U$5,FALSE)</f>
        <v>6.5875888209999998</v>
      </c>
      <c r="V46" s="95">
        <f>VLOOKUP($D46,Résultats!$B$2:$AX$476,V$5,FALSE)</f>
        <v>2.0494506690000001</v>
      </c>
      <c r="W46" s="95">
        <f>VLOOKUP($D46,Résultats!$B$2:$AX$476,W$5,FALSE)</f>
        <v>3.5247100310000001</v>
      </c>
      <c r="X46" s="45">
        <f>W46-'[1]Cibles THREEME'!$AJ17</f>
        <v>2.1276502203782246</v>
      </c>
      <c r="Z46" s="197" t="s">
        <v>460</v>
      </c>
      <c r="AA46" s="16">
        <f>I46+I48</f>
        <v>24.4807144173</v>
      </c>
      <c r="AB46" s="16">
        <f>S46+S48</f>
        <v>15.145225010000001</v>
      </c>
      <c r="AC46" s="86">
        <f>W46+W48</f>
        <v>10.021400215</v>
      </c>
    </row>
    <row r="47" spans="1:39" x14ac:dyDescent="0.25">
      <c r="A47" s="3"/>
      <c r="B47" s="319"/>
      <c r="C47" s="3" t="s">
        <v>14</v>
      </c>
      <c r="D47" s="3" t="s">
        <v>387</v>
      </c>
      <c r="E47" s="16">
        <f>VLOOKUP($D47,Résultats!$B$2:$AX$476,E$5,FALSE)</f>
        <v>1.608611201</v>
      </c>
      <c r="F47" s="16">
        <f>VLOOKUP($D47,Résultats!$B$2:$AX$476,F$5,FALSE)</f>
        <v>6.9728372480000003</v>
      </c>
      <c r="G47" s="22">
        <f>VLOOKUP($D47,Résultats!$B$2:$AX$476,G$5,FALSE)</f>
        <v>6.9845956500000002</v>
      </c>
      <c r="H47" s="16">
        <f>VLOOKUP($D47,Résultats!$B$2:$AX$476,H$5,FALSE)</f>
        <v>6.8703868369999999</v>
      </c>
      <c r="I47" s="86">
        <f>VLOOKUP($D47,Résultats!$B$2:$AX$476,I$5,FALSE)</f>
        <v>6.8301525559999998</v>
      </c>
      <c r="J47" s="22">
        <f>VLOOKUP($D47,Résultats!$B$2:$AX$476,J$5,FALSE)</f>
        <v>6.9341318349999996</v>
      </c>
      <c r="K47" s="16">
        <f>VLOOKUP($D47,Résultats!$B$2:$AX$476,K$5,FALSE)</f>
        <v>7.0413479819999996</v>
      </c>
      <c r="L47" s="16">
        <f>VLOOKUP($D47,Résultats!$B$2:$AX$476,L$5,FALSE)</f>
        <v>7.339873431</v>
      </c>
      <c r="M47" s="16">
        <f>VLOOKUP($D47,Résultats!$B$2:$AX$476,M$5,FALSE)</f>
        <v>6.7862719780000003</v>
      </c>
      <c r="N47" s="86">
        <f>VLOOKUP($D47,Résultats!$B$2:$AX$476,N$5,FALSE)</f>
        <v>6.6004773319999996</v>
      </c>
      <c r="O47" s="22">
        <f>VLOOKUP($D47,Résultats!$B$2:$AX$476,O$5,FALSE)</f>
        <v>6.5546066029999999</v>
      </c>
      <c r="P47" s="16">
        <f>VLOOKUP($D47,Résultats!$B$2:$AX$476,P$5,FALSE)</f>
        <v>6.5261365250000001</v>
      </c>
      <c r="Q47" s="16">
        <f>VLOOKUP($D47,Résultats!$B$2:$AX$476,Q$5,FALSE)</f>
        <v>6.4955328100000003</v>
      </c>
      <c r="R47" s="16">
        <f>VLOOKUP($D47,Résultats!$B$2:$AX$476,R$5,FALSE)</f>
        <v>6.4104461830000004</v>
      </c>
      <c r="S47" s="86">
        <f>VLOOKUP($D47,Résultats!$B$2:$AX$476,S$5,FALSE)</f>
        <v>6.3214750659999996</v>
      </c>
      <c r="T47" s="95">
        <f>VLOOKUP($D47,Résultats!$B$2:$AX$476,T$5,FALSE)</f>
        <v>7.4010636429999996</v>
      </c>
      <c r="U47" s="95">
        <f>VLOOKUP($D47,Résultats!$B$2:$AX$476,U$5,FALSE)</f>
        <v>5.8411616559999997</v>
      </c>
      <c r="V47" s="95">
        <f>VLOOKUP($D47,Résultats!$B$2:$AX$476,V$5,FALSE)</f>
        <v>7.8813488820000002</v>
      </c>
      <c r="W47" s="95">
        <f>VLOOKUP($D47,Résultats!$B$2:$AX$476,W$5,FALSE)</f>
        <v>5.8187702659999996</v>
      </c>
      <c r="X47" s="45">
        <f>W47-'[1]Cibles THREEME'!$AJ18</f>
        <v>-4.6138825355308786</v>
      </c>
      <c r="Z47" s="197" t="s">
        <v>461</v>
      </c>
      <c r="AA47" s="16">
        <f>I33</f>
        <v>62.790653148000004</v>
      </c>
      <c r="AB47" s="16">
        <f>S33</f>
        <v>48.849789011999995</v>
      </c>
      <c r="AC47" s="86">
        <f>W33</f>
        <v>26.231567947000002</v>
      </c>
    </row>
    <row r="48" spans="1:39" x14ac:dyDescent="0.25">
      <c r="A48" s="3"/>
      <c r="B48" s="319"/>
      <c r="C48" s="3" t="s">
        <v>15</v>
      </c>
      <c r="D48" s="3" t="s">
        <v>388</v>
      </c>
      <c r="E48" s="16">
        <f>VLOOKUP($D48,Résultats!$B$2:$AX$476,E$5,FALSE)</f>
        <v>0.2010764001</v>
      </c>
      <c r="F48" s="16">
        <f>VLOOKUP($D48,Résultats!$B$2:$AX$476,F$5,FALSE)</f>
        <v>0.11784735239999999</v>
      </c>
      <c r="G48" s="22">
        <f>VLOOKUP($D48,Résultats!$B$2:$AX$476,G$5,FALSE)</f>
        <v>0.28553018209999997</v>
      </c>
      <c r="H48" s="16">
        <f>VLOOKUP($D48,Résultats!$B$2:$AX$476,H$5,FALSE)</f>
        <v>0.33316246300000002</v>
      </c>
      <c r="I48" s="86">
        <f>VLOOKUP($D48,Résultats!$B$2:$AX$476,I$5,FALSE)</f>
        <v>0.38198329730000002</v>
      </c>
      <c r="J48" s="22">
        <f>VLOOKUP($D48,Résultats!$B$2:$AX$476,J$5,FALSE)</f>
        <v>0.35136479990000002</v>
      </c>
      <c r="K48" s="16">
        <f>VLOOKUP($D48,Résultats!$B$2:$AX$476,K$5,FALSE)</f>
        <v>0.32273797230000001</v>
      </c>
      <c r="L48" s="16">
        <f>VLOOKUP($D48,Résultats!$B$2:$AX$476,L$5,FALSE)</f>
        <v>0.31523563519999998</v>
      </c>
      <c r="M48" s="16">
        <f>VLOOKUP($D48,Résultats!$B$2:$AX$476,M$5,FALSE)</f>
        <v>1.0465845250000001</v>
      </c>
      <c r="N48" s="86">
        <f>VLOOKUP($D48,Résultats!$B$2:$AX$476,N$5,FALSE)</f>
        <v>1.102297174</v>
      </c>
      <c r="O48" s="22">
        <f>VLOOKUP($D48,Résultats!$B$2:$AX$476,O$5,FALSE)</f>
        <v>1.4122366909999999</v>
      </c>
      <c r="P48" s="16">
        <f>VLOOKUP($D48,Résultats!$B$2:$AX$476,P$5,FALSE)</f>
        <v>1.708639303</v>
      </c>
      <c r="Q48" s="16">
        <f>VLOOKUP($D48,Résultats!$B$2:$AX$476,Q$5,FALSE)</f>
        <v>1.9877587219999999</v>
      </c>
      <c r="R48" s="16">
        <f>VLOOKUP($D48,Résultats!$B$2:$AX$476,R$5,FALSE)</f>
        <v>2.1815349419999999</v>
      </c>
      <c r="S48" s="86">
        <f>VLOOKUP($D48,Résultats!$B$2:$AX$476,S$5,FALSE)</f>
        <v>2.3524915100000001</v>
      </c>
      <c r="T48" s="95">
        <f>VLOOKUP($D48,Résultats!$B$2:$AX$476,T$5,FALSE)</f>
        <v>3.933459547</v>
      </c>
      <c r="U48" s="95">
        <f>VLOOKUP($D48,Résultats!$B$2:$AX$476,U$5,FALSE)</f>
        <v>4.9817049100000004</v>
      </c>
      <c r="V48" s="95">
        <f>VLOOKUP($D48,Résultats!$B$2:$AX$476,V$5,FALSE)</f>
        <v>5.9856592969999998</v>
      </c>
      <c r="W48" s="95">
        <f>VLOOKUP($D48,Résultats!$B$2:$AX$476,W$5,FALSE)</f>
        <v>6.4966901840000002</v>
      </c>
      <c r="X48" s="45">
        <f>W48-'[1]Cibles THREEME'!$AJ19</f>
        <v>-5.8043948555072191</v>
      </c>
      <c r="Z48" s="198" t="s">
        <v>42</v>
      </c>
      <c r="AA48" s="17">
        <f>I52</f>
        <v>1.9886106530000001</v>
      </c>
      <c r="AB48" s="17">
        <f>S52</f>
        <v>1.1051665509999999</v>
      </c>
      <c r="AC48" s="89">
        <f>W52</f>
        <v>1.2929843889999999</v>
      </c>
    </row>
    <row r="49" spans="1:29" x14ac:dyDescent="0.25">
      <c r="A49" s="3"/>
      <c r="B49" s="319"/>
      <c r="C49" s="3" t="s">
        <v>16</v>
      </c>
      <c r="D49" s="3" t="s">
        <v>389</v>
      </c>
      <c r="E49" s="16">
        <f>VLOOKUP($D49,Résultats!$B$2:$AX$476,E$5,FALSE)</f>
        <v>0.59518614439999995</v>
      </c>
      <c r="F49" s="16">
        <f>VLOOKUP($D49,Résultats!$B$2:$AX$476,F$5,FALSE)</f>
        <v>0.41827977630000002</v>
      </c>
      <c r="G49" s="22">
        <f>VLOOKUP($D49,Résultats!$B$2:$AX$476,G$5,FALSE)</f>
        <v>0.96977517530000001</v>
      </c>
      <c r="H49" s="16">
        <f>VLOOKUP($D49,Résultats!$B$2:$AX$476,H$5,FALSE)</f>
        <v>1.125915955</v>
      </c>
      <c r="I49" s="86">
        <f>VLOOKUP($D49,Résultats!$B$2:$AX$476,I$5,FALSE)</f>
        <v>1.2862913929999999</v>
      </c>
      <c r="J49" s="22">
        <f>VLOOKUP($D49,Résultats!$B$2:$AX$476,J$5,FALSE)</f>
        <v>1.1064074820000001</v>
      </c>
      <c r="K49" s="16">
        <f>VLOOKUP($D49,Résultats!$B$2:$AX$476,K$5,FALSE)</f>
        <v>0.93704602059999997</v>
      </c>
      <c r="L49" s="16">
        <f>VLOOKUP($D49,Résultats!$B$2:$AX$476,L$5,FALSE)</f>
        <v>0.7881093428</v>
      </c>
      <c r="M49" s="16">
        <f>VLOOKUP($D49,Résultats!$B$2:$AX$476,M$5,FALSE)</f>
        <v>1.14579784</v>
      </c>
      <c r="N49" s="86">
        <f>VLOOKUP($D49,Résultats!$B$2:$AX$476,N$5,FALSE)</f>
        <v>0.96803933730000002</v>
      </c>
      <c r="O49" s="22">
        <f>VLOOKUP($D49,Résultats!$B$2:$AX$476,O$5,FALSE)</f>
        <v>0.98051573349999999</v>
      </c>
      <c r="P49" s="16">
        <f>VLOOKUP($D49,Résultats!$B$2:$AX$476,P$5,FALSE)</f>
        <v>0.99429821460000001</v>
      </c>
      <c r="Q49" s="16">
        <f>VLOOKUP($D49,Résultats!$B$2:$AX$476,Q$5,FALSE)</f>
        <v>1.006318729</v>
      </c>
      <c r="R49" s="16">
        <f>VLOOKUP($D49,Résultats!$B$2:$AX$476,R$5,FALSE)</f>
        <v>0.99780955039999997</v>
      </c>
      <c r="S49" s="86">
        <f>VLOOKUP($D49,Résultats!$B$2:$AX$476,S$5,FALSE)</f>
        <v>0.98709791270000002</v>
      </c>
      <c r="T49" s="95">
        <f>VLOOKUP($D49,Résultats!$B$2:$AX$476,T$5,FALSE)</f>
        <v>1.022766141</v>
      </c>
      <c r="U49" s="95">
        <f>VLOOKUP($D49,Résultats!$B$2:$AX$476,U$5,FALSE)</f>
        <v>0.83385618510000004</v>
      </c>
      <c r="V49" s="95">
        <f>VLOOKUP($D49,Résultats!$B$2:$AX$476,V$5,FALSE)</f>
        <v>0.99885447839999997</v>
      </c>
      <c r="W49" s="95">
        <f>VLOOKUP($D49,Résultats!$B$2:$AX$476,W$5,FALSE)</f>
        <v>0.75212749940000001</v>
      </c>
      <c r="X49" s="45">
        <f>W49-'[1]Cibles THREEME'!$AJ20</f>
        <v>5.2997764285885762E-2</v>
      </c>
      <c r="Z49" s="189" t="s">
        <v>485</v>
      </c>
      <c r="AA49" s="189">
        <f>SUM(AA44:AA48)</f>
        <v>140.14958207800001</v>
      </c>
      <c r="AB49" s="189">
        <f t="shared" ref="AB49:AC49" si="12">SUM(AB44:AB48)</f>
        <v>123.9313362938</v>
      </c>
      <c r="AC49" s="189">
        <f t="shared" si="12"/>
        <v>106.5219812723</v>
      </c>
    </row>
    <row r="50" spans="1:29" x14ac:dyDescent="0.25">
      <c r="A50" s="3"/>
      <c r="B50" s="319"/>
      <c r="C50" s="3" t="s">
        <v>17</v>
      </c>
      <c r="D50" s="3" t="s">
        <v>390</v>
      </c>
      <c r="E50" s="16">
        <f>VLOOKUP($D50,Résultats!$B$2:$AX$476,E$5,FALSE)</f>
        <v>0.2010764001</v>
      </c>
      <c r="F50" s="16">
        <f>VLOOKUP($D50,Résultats!$B$2:$AX$476,F$5,FALSE)</f>
        <v>0.20034800720000001</v>
      </c>
      <c r="G50" s="22">
        <f>VLOOKUP($D50,Résultats!$B$2:$AX$476,G$5,FALSE)</f>
        <v>0.28728021440000001</v>
      </c>
      <c r="H50" s="16">
        <f>VLOOKUP($D50,Résultats!$B$2:$AX$476,H$5,FALSE)</f>
        <v>0.30962401630000003</v>
      </c>
      <c r="I50" s="86">
        <f>VLOOKUP($D50,Résultats!$B$2:$AX$476,I$5,FALSE)</f>
        <v>0.33406140919999999</v>
      </c>
      <c r="J50" s="22">
        <f>VLOOKUP($D50,Résultats!$B$2:$AX$476,J$5,FALSE)</f>
        <v>0.31809238620000002</v>
      </c>
      <c r="K50" s="16">
        <f>VLOOKUP($D50,Résultats!$B$2:$AX$476,K$5,FALSE)</f>
        <v>0.30332803069999997</v>
      </c>
      <c r="L50" s="16">
        <f>VLOOKUP($D50,Résultats!$B$2:$AX$476,L$5,FALSE)</f>
        <v>0.31257892990000002</v>
      </c>
      <c r="M50" s="16">
        <f>VLOOKUP($D50,Résultats!$B$2:$AX$476,M$5,FALSE)</f>
        <v>0.48798437490000002</v>
      </c>
      <c r="N50" s="86">
        <f>VLOOKUP($D50,Résultats!$B$2:$AX$476,N$5,FALSE)</f>
        <v>0.48066490119999999</v>
      </c>
      <c r="O50" s="22">
        <f>VLOOKUP($D50,Résultats!$B$2:$AX$476,O$5,FALSE)</f>
        <v>0.51168398299999995</v>
      </c>
      <c r="P50" s="16">
        <f>VLOOKUP($D50,Résultats!$B$2:$AX$476,P$5,FALSE)</f>
        <v>0.54230734930000002</v>
      </c>
      <c r="Q50" s="16">
        <f>VLOOKUP($D50,Résultats!$B$2:$AX$476,Q$5,FALSE)</f>
        <v>0.57114020919999997</v>
      </c>
      <c r="R50" s="16">
        <f>VLOOKUP($D50,Résultats!$B$2:$AX$476,R$5,FALSE)</f>
        <v>0.59470853229999998</v>
      </c>
      <c r="S50" s="86">
        <f>VLOOKUP($D50,Résultats!$B$2:$AX$476,S$5,FALSE)</f>
        <v>0.61545836919999997</v>
      </c>
      <c r="T50" s="95">
        <f>VLOOKUP($D50,Résultats!$B$2:$AX$476,T$5,FALSE)</f>
        <v>0.95789648439999997</v>
      </c>
      <c r="U50" s="95">
        <f>VLOOKUP($D50,Résultats!$B$2:$AX$476,U$5,FALSE)</f>
        <v>0.80454417769999997</v>
      </c>
      <c r="V50" s="95">
        <f>VLOOKUP($D50,Résultats!$B$2:$AX$476,V$5,FALSE)</f>
        <v>1.0985318669999999</v>
      </c>
      <c r="W50" s="95">
        <f>VLOOKUP($D50,Résultats!$B$2:$AX$476,W$5,FALSE)</f>
        <v>0.85323507170000001</v>
      </c>
      <c r="X50" s="45">
        <f>W50-'[1]Cibles THREEME'!$AJ21</f>
        <v>-8.9728798324050341E-2</v>
      </c>
    </row>
    <row r="51" spans="1:29" x14ac:dyDescent="0.25">
      <c r="A51" s="3"/>
      <c r="B51" s="320"/>
      <c r="C51" s="7" t="s">
        <v>12</v>
      </c>
      <c r="D51" s="3" t="s">
        <v>391</v>
      </c>
      <c r="E51" s="17">
        <f>VLOOKUP($D51,Résultats!$B$2:$AX$476,E$5,FALSE)</f>
        <v>0.4021528003</v>
      </c>
      <c r="F51" s="17">
        <f>VLOOKUP($D51,Résultats!$B$2:$AX$476,F$5,FALSE)</f>
        <v>3.7262771080000001</v>
      </c>
      <c r="G51" s="88">
        <f>VLOOKUP($D51,Résultats!$B$2:$AX$476,G$5,FALSE)</f>
        <v>2.8711400020000002</v>
      </c>
      <c r="H51" s="17">
        <f>VLOOKUP($D51,Résultats!$B$2:$AX$476,H$5,FALSE)</f>
        <v>2.5551921059999998</v>
      </c>
      <c r="I51" s="89">
        <f>VLOOKUP($D51,Résultats!$B$2:$AX$476,I$5,FALSE)</f>
        <v>2.2790933830000002</v>
      </c>
      <c r="J51" s="88">
        <f>VLOOKUP($D51,Résultats!$B$2:$AX$476,J$5,FALSE)</f>
        <v>2.3247403320000002</v>
      </c>
      <c r="K51" s="17">
        <f>VLOOKUP($D51,Résultats!$B$2:$AX$476,K$5,FALSE)</f>
        <v>2.3709231279999998</v>
      </c>
      <c r="L51" s="17">
        <f>VLOOKUP($D51,Résultats!$B$2:$AX$476,L$5,FALSE)</f>
        <v>2.4235550159999999</v>
      </c>
      <c r="M51" s="17">
        <f>VLOOKUP($D51,Résultats!$B$2:$AX$476,M$5,FALSE)</f>
        <v>3.8670764169999998</v>
      </c>
      <c r="N51" s="89">
        <f>VLOOKUP($D51,Résultats!$B$2:$AX$476,N$5,FALSE)</f>
        <v>4.1662697130000002</v>
      </c>
      <c r="O51" s="88">
        <f>VLOOKUP($D51,Résultats!$B$2:$AX$476,O$5,FALSE)</f>
        <v>4.3720991580000002</v>
      </c>
      <c r="P51" s="17">
        <f>VLOOKUP($D51,Résultats!$B$2:$AX$476,P$5,FALSE)</f>
        <v>4.5750791160000004</v>
      </c>
      <c r="Q51" s="17">
        <f>VLOOKUP($D51,Résultats!$B$2:$AX$476,Q$5,FALSE)</f>
        <v>4.7613628769999998</v>
      </c>
      <c r="R51" s="17">
        <f>VLOOKUP($D51,Résultats!$B$2:$AX$476,R$5,FALSE)</f>
        <v>4.879702548</v>
      </c>
      <c r="S51" s="89">
        <f>VLOOKUP($D51,Résultats!$B$2:$AX$476,S$5,FALSE)</f>
        <v>4.9710201019999998</v>
      </c>
      <c r="T51" s="97">
        <f>VLOOKUP($D51,Résultats!$B$2:$AX$476,T$5,FALSE)</f>
        <v>5.6550028799999996</v>
      </c>
      <c r="U51" s="97">
        <f>VLOOKUP($D51,Résultats!$B$2:$AX$476,U$5,FALSE)</f>
        <v>5.5831481859999998</v>
      </c>
      <c r="V51" s="97">
        <f>VLOOKUP($D51,Résultats!$B$2:$AX$476,V$5,FALSE)</f>
        <v>5.9770289339999998</v>
      </c>
      <c r="W51" s="97">
        <f>VLOOKUP($D51,Résultats!$B$2:$AX$476,W$5,FALSE)</f>
        <v>5.3633428289999996</v>
      </c>
      <c r="X51" s="45">
        <f>W51-'[1]Cibles THREEME'!$AJ22</f>
        <v>-1.3979775625324091</v>
      </c>
    </row>
    <row r="52" spans="1:29" x14ac:dyDescent="0.25">
      <c r="A52" s="3"/>
      <c r="B52" s="170" t="s">
        <v>8</v>
      </c>
      <c r="C52" s="2"/>
      <c r="D52" s="14" t="s">
        <v>392</v>
      </c>
      <c r="E52" s="6">
        <f>VLOOKUP($D52,Résultats!$B$2:$AX$476,E$5,FALSE)</f>
        <v>5.7508898210000003</v>
      </c>
      <c r="F52" s="6">
        <f>VLOOKUP($D52,Résultats!$B$2:$AX$476,F$5,FALSE)</f>
        <v>4.1322468729999997</v>
      </c>
      <c r="G52" s="84">
        <f>VLOOKUP($D52,Résultats!$B$2:$AX$476,G$5,FALSE)</f>
        <v>2.341262569</v>
      </c>
      <c r="H52" s="6">
        <f>VLOOKUP($D52,Résultats!$B$2:$AX$476,H$5,FALSE)</f>
        <v>2.1372297389999999</v>
      </c>
      <c r="I52" s="85">
        <f>VLOOKUP($D52,Résultats!$B$2:$AX$476,I$5,FALSE)</f>
        <v>1.9886106530000001</v>
      </c>
      <c r="J52" s="84">
        <f>VLOOKUP($D52,Résultats!$B$2:$AX$476,J$5,FALSE)</f>
        <v>1.944699001</v>
      </c>
      <c r="K52" s="6">
        <f>VLOOKUP($D52,Résultats!$B$2:$AX$476,K$5,FALSE)</f>
        <v>1.9219634299999999</v>
      </c>
      <c r="L52" s="6">
        <f>VLOOKUP($D52,Résultats!$B$2:$AX$476,L$5,FALSE)</f>
        <v>1.901911597</v>
      </c>
      <c r="M52" s="6">
        <f>VLOOKUP($D52,Résultats!$B$2:$AX$476,M$5,FALSE)</f>
        <v>1.7429764350000001</v>
      </c>
      <c r="N52" s="85">
        <f>VLOOKUP($D52,Résultats!$B$2:$AX$476,N$5,FALSE)</f>
        <v>1.54791721</v>
      </c>
      <c r="O52" s="84">
        <f>VLOOKUP($D52,Résultats!$B$2:$AX$476,O$5,FALSE)</f>
        <v>1.4195632359999999</v>
      </c>
      <c r="P52" s="6">
        <f>VLOOKUP($D52,Résultats!$B$2:$AX$476,P$5,FALSE)</f>
        <v>1.320789784</v>
      </c>
      <c r="Q52" s="6">
        <f>VLOOKUP($D52,Résultats!$B$2:$AX$476,Q$5,FALSE)</f>
        <v>1.2384459189999999</v>
      </c>
      <c r="R52" s="6">
        <f>VLOOKUP($D52,Résultats!$B$2:$AX$476,R$5,FALSE)</f>
        <v>1.1674641050000001</v>
      </c>
      <c r="S52" s="85">
        <f>VLOOKUP($D52,Résultats!$B$2:$AX$476,S$5,FALSE)</f>
        <v>1.1051665509999999</v>
      </c>
      <c r="T52" s="94">
        <f>VLOOKUP($D52,Résultats!$B$2:$AX$476,T$5,FALSE)</f>
        <v>1.1235380989999999</v>
      </c>
      <c r="U52" s="94">
        <f>VLOOKUP($D52,Résultats!$B$2:$AX$476,U$5,FALSE)</f>
        <v>1.1853300630000001</v>
      </c>
      <c r="V52" s="94">
        <f>VLOOKUP($D52,Résultats!$B$2:$AX$476,V$5,FALSE)</f>
        <v>1.233007315</v>
      </c>
      <c r="W52" s="94">
        <f>VLOOKUP($D52,Résultats!$B$2:$AX$476,W$5,FALSE)</f>
        <v>1.2929843889999999</v>
      </c>
      <c r="X52" s="3"/>
    </row>
    <row r="53" spans="1:29" x14ac:dyDescent="0.25">
      <c r="A53" s="3"/>
      <c r="B53" s="169" t="s">
        <v>1</v>
      </c>
      <c r="C53" s="2"/>
      <c r="D53" s="2" t="s">
        <v>393</v>
      </c>
      <c r="E53" s="9">
        <f>E52+E45+E36+E33</f>
        <v>160.99302707900003</v>
      </c>
      <c r="F53" s="9">
        <f>F52+F45+F36+F33</f>
        <v>154.49890968329998</v>
      </c>
      <c r="G53" s="23">
        <f t="shared" ref="G53:R53" si="13">G52+G45+G36+G33</f>
        <v>145.56196348079999</v>
      </c>
      <c r="H53" s="9">
        <f t="shared" si="13"/>
        <v>142.5319618673</v>
      </c>
      <c r="I53" s="90">
        <f t="shared" si="13"/>
        <v>140.14958207800001</v>
      </c>
      <c r="J53" s="23">
        <f t="shared" si="13"/>
        <v>139.47567276860002</v>
      </c>
      <c r="K53" s="9">
        <f t="shared" si="13"/>
        <v>138.85241255789998</v>
      </c>
      <c r="L53" s="9">
        <f t="shared" si="13"/>
        <v>138.30371196519999</v>
      </c>
      <c r="M53" s="9">
        <f t="shared" si="13"/>
        <v>137.03099241210001</v>
      </c>
      <c r="N53" s="90">
        <f t="shared" si="13"/>
        <v>135.0676079939</v>
      </c>
      <c r="O53" s="23">
        <f t="shared" si="13"/>
        <v>132.96752230800001</v>
      </c>
      <c r="P53" s="9">
        <f t="shared" si="13"/>
        <v>130.92825761969999</v>
      </c>
      <c r="Q53" s="9">
        <f t="shared" si="13"/>
        <v>128.83512495439999</v>
      </c>
      <c r="R53" s="9">
        <f t="shared" si="13"/>
        <v>126.41450456140001</v>
      </c>
      <c r="S53" s="90">
        <f>S52+S45+S36+S33</f>
        <v>123.9313362938</v>
      </c>
      <c r="T53" s="98">
        <f>T52+T45+T36+T33</f>
        <v>116.53368191589999</v>
      </c>
      <c r="U53" s="98">
        <f>U52+U45+U36+U33</f>
        <v>111.44496096549997</v>
      </c>
      <c r="V53" s="98">
        <f>V52+V45+V36+V33</f>
        <v>108.3954928312</v>
      </c>
      <c r="W53" s="98">
        <f>W52+W45+W36+W33</f>
        <v>106.5219812723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60"/>
  <sheetViews>
    <sheetView tabSelected="1" topLeftCell="I115" zoomScale="70" zoomScaleNormal="70" workbookViewId="0">
      <selection activeCell="U66" sqref="U1:AD1048576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20" width="11.42578125" style="3"/>
    <col min="21" max="21" width="37.28515625" customWidth="1"/>
    <col min="22" max="22" width="25.28515625" hidden="1" customWidth="1"/>
    <col min="23" max="23" width="24" hidden="1" customWidth="1"/>
    <col min="24" max="24" width="25.42578125" hidden="1" customWidth="1"/>
    <col min="25" max="25" width="24.5703125" hidden="1" customWidth="1"/>
    <col min="26" max="26" width="15.7109375" customWidth="1"/>
    <col min="27" max="27" width="14" customWidth="1"/>
    <col min="31" max="31" width="11.42578125" style="3"/>
  </cols>
  <sheetData>
    <row r="1" spans="1:3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  <c r="U6" s="42"/>
      <c r="V6" s="42"/>
      <c r="W6" s="42"/>
      <c r="X6" s="42"/>
      <c r="Y6" s="42"/>
      <c r="Z6" s="42"/>
      <c r="AA6" s="42"/>
      <c r="AB6" s="3"/>
      <c r="AC6" s="3"/>
    </row>
    <row r="7" spans="1:3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  <c r="U7" s="41" t="s">
        <v>83</v>
      </c>
      <c r="AA7" s="3"/>
      <c r="AB7" s="3"/>
      <c r="AC7" s="3"/>
      <c r="AD7" s="3"/>
    </row>
    <row r="8" spans="1:3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  <c r="U8" s="42" t="s">
        <v>50</v>
      </c>
      <c r="V8" s="3"/>
      <c r="W8" s="42"/>
      <c r="X8" s="42"/>
      <c r="Y8" s="42"/>
      <c r="Z8" s="42"/>
      <c r="AA8" s="42"/>
      <c r="AB8" s="42"/>
      <c r="AC8" s="42"/>
      <c r="AD8" s="3"/>
    </row>
    <row r="9" spans="1:3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42"/>
      <c r="AA9" s="42"/>
      <c r="AB9" s="42"/>
      <c r="AC9" s="42"/>
      <c r="AD9" s="3"/>
    </row>
    <row r="10" spans="1:3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  <c r="U10" s="145">
        <v>2015</v>
      </c>
      <c r="V10" s="146"/>
      <c r="W10" s="146"/>
      <c r="X10" s="146"/>
      <c r="Y10" s="146"/>
      <c r="Z10" s="76" t="s">
        <v>36</v>
      </c>
      <c r="AA10" s="76" t="s">
        <v>49</v>
      </c>
      <c r="AB10" s="76" t="s">
        <v>38</v>
      </c>
      <c r="AC10" s="76" t="s">
        <v>48</v>
      </c>
      <c r="AD10" s="93" t="s">
        <v>1</v>
      </c>
    </row>
    <row r="11" spans="1:30" x14ac:dyDescent="0.25">
      <c r="C11" s="147" t="s">
        <v>18</v>
      </c>
      <c r="H11" s="8">
        <f>SUM(H12:H13)</f>
        <v>0</v>
      </c>
      <c r="I11" s="8">
        <f>SUM(I12:I13)</f>
        <v>43.454835939999995</v>
      </c>
      <c r="J11" s="8">
        <f>SUM(J12:J13)</f>
        <v>1.3177863165000001</v>
      </c>
      <c r="K11" s="8">
        <f>SUM(K12:K13)</f>
        <v>0.23027256869724999</v>
      </c>
      <c r="L11" s="96">
        <f>SUM(H11:K11)</f>
        <v>45.002894825197245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42.748696780825377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7.267406707154804E-2</v>
      </c>
      <c r="S11" s="142">
        <f>SUM(O11:R11)</f>
        <v>43.76608279974559</v>
      </c>
      <c r="U11" s="147" t="s">
        <v>18</v>
      </c>
      <c r="Z11" s="8">
        <v>0</v>
      </c>
      <c r="AA11" s="8">
        <v>43.655444759999995</v>
      </c>
      <c r="AB11" s="8">
        <v>1.3708612775</v>
      </c>
      <c r="AC11" s="8">
        <v>0.26944764454513997</v>
      </c>
      <c r="AD11" s="96">
        <v>45.295753682045131</v>
      </c>
    </row>
    <row r="12" spans="1:30" x14ac:dyDescent="0.25">
      <c r="C12" s="148" t="s">
        <v>19</v>
      </c>
      <c r="D12" t="s">
        <v>394</v>
      </c>
      <c r="E12" t="s">
        <v>395</v>
      </c>
      <c r="F12" t="s">
        <v>396</v>
      </c>
      <c r="G12" t="s">
        <v>397</v>
      </c>
      <c r="H12" s="16">
        <f>VLOOKUP(D12,Résultats!$B$2:$AX$476,'T energie vecteurs'!F5,FALSE)</f>
        <v>0</v>
      </c>
      <c r="I12" s="16">
        <f>VLOOKUP(E12,Résultats!$B$2:$AX$476,'T energie vecteurs'!F5,FALSE)</f>
        <v>24.318868009999999</v>
      </c>
      <c r="J12" s="16">
        <f>VLOOKUP(F12,Résultats!$B$2:$AX$476,'T energie vecteurs'!F5,FALSE)</f>
        <v>2.7968261500000001E-2</v>
      </c>
      <c r="K12" s="16">
        <f>VLOOKUP(G12,Résultats!$B$2:$AX$476,'T energie vecteurs'!F5,FALSE)</f>
        <v>7.6071972499999998E-6</v>
      </c>
      <c r="L12" s="95">
        <f t="shared" ref="L12:L19" si="0">SUM(H12:K12)</f>
        <v>24.34684387869725</v>
      </c>
      <c r="M12" s="16"/>
      <c r="N12" s="148" t="s">
        <v>19</v>
      </c>
      <c r="O12" s="143"/>
      <c r="P12" s="16"/>
      <c r="Q12" s="34"/>
      <c r="R12" s="16"/>
      <c r="S12" s="95"/>
      <c r="U12" s="148" t="s">
        <v>19</v>
      </c>
      <c r="V12" t="s">
        <v>394</v>
      </c>
      <c r="W12" t="s">
        <v>395</v>
      </c>
      <c r="X12" t="s">
        <v>396</v>
      </c>
      <c r="Y12" t="s">
        <v>397</v>
      </c>
      <c r="Z12" s="16">
        <v>0</v>
      </c>
      <c r="AA12" s="16">
        <v>24.375674969999999</v>
      </c>
      <c r="AB12" s="16">
        <v>2.8638346499999998E-2</v>
      </c>
      <c r="AC12" s="16">
        <v>6.2334451400000002E-6</v>
      </c>
      <c r="AD12" s="95">
        <v>24.404319549945139</v>
      </c>
    </row>
    <row r="13" spans="1:30" x14ac:dyDescent="0.25">
      <c r="C13" s="149" t="s">
        <v>20</v>
      </c>
      <c r="D13" t="s">
        <v>398</v>
      </c>
      <c r="E13" t="s">
        <v>399</v>
      </c>
      <c r="F13" t="s">
        <v>400</v>
      </c>
      <c r="G13" t="s">
        <v>401</v>
      </c>
      <c r="H13" s="16">
        <f>VLOOKUP(D13,Résultats!$B$2:$AX$476,'T energie vecteurs'!F5,FALSE)</f>
        <v>0</v>
      </c>
      <c r="I13" s="16">
        <f>VLOOKUP(E13,Résultats!$B$2:$AX$476,'T energie vecteurs'!F5,FALSE)</f>
        <v>19.13596793</v>
      </c>
      <c r="J13" s="16">
        <f>VLOOKUP(F13,Résultats!$B$2:$AX$476,'T energie vecteurs'!F5,FALSE)</f>
        <v>1.289818055</v>
      </c>
      <c r="K13" s="16">
        <f>VLOOKUP(G13,Résultats!$B$2:$AX$476,'T energie vecteurs'!F5,FALSE)</f>
        <v>0.2302649615</v>
      </c>
      <c r="L13" s="95">
        <f t="shared" si="0"/>
        <v>20.656050946500002</v>
      </c>
      <c r="M13" s="16"/>
      <c r="N13" s="149" t="s">
        <v>20</v>
      </c>
      <c r="O13" s="143"/>
      <c r="P13" s="16"/>
      <c r="Q13" s="34"/>
      <c r="R13" s="16"/>
      <c r="S13" s="95"/>
      <c r="U13" s="149" t="s">
        <v>20</v>
      </c>
      <c r="V13" t="s">
        <v>398</v>
      </c>
      <c r="W13" t="s">
        <v>399</v>
      </c>
      <c r="X13" t="s">
        <v>400</v>
      </c>
      <c r="Y13" t="s">
        <v>401</v>
      </c>
      <c r="Z13" s="16">
        <v>0</v>
      </c>
      <c r="AA13" s="16">
        <v>19.27976979</v>
      </c>
      <c r="AB13" s="16">
        <v>1.342222931</v>
      </c>
      <c r="AC13" s="16">
        <v>0.26944141109999997</v>
      </c>
      <c r="AD13" s="95">
        <v>20.891434132099999</v>
      </c>
    </row>
    <row r="14" spans="1:30" x14ac:dyDescent="0.25">
      <c r="C14" s="147" t="s">
        <v>21</v>
      </c>
      <c r="D14" t="s">
        <v>402</v>
      </c>
      <c r="E14" t="s">
        <v>403</v>
      </c>
      <c r="F14" t="s">
        <v>404</v>
      </c>
      <c r="G14" t="s">
        <v>405</v>
      </c>
      <c r="H14" s="8">
        <f>VLOOKUP(D14,Résultats!$B$2:$AX$476,'T energie vecteurs'!F5,FALSE)</f>
        <v>0.29595938710000003</v>
      </c>
      <c r="I14" s="8">
        <f>VLOOKUP(E14,Résultats!$B$2:$AX$476,'T energie vecteurs'!F5,FALSE)</f>
        <v>6.9304092050000001</v>
      </c>
      <c r="J14" s="8">
        <f>VLOOKUP(F14,Résultats!$B$2:$AX$476,'T energie vecteurs'!F5,FALSE)</f>
        <v>14.443553830000001</v>
      </c>
      <c r="K14" s="8">
        <f>VLOOKUP(G14,Résultats!$B$2:$AX$476,'T energie vecteurs'!F5,FALSE)+5</f>
        <v>20.836717280000002</v>
      </c>
      <c r="L14" s="96">
        <f>SUM(H14:K14)</f>
        <v>42.506639702100003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  <c r="U14" s="147" t="s">
        <v>21</v>
      </c>
      <c r="V14" t="s">
        <v>402</v>
      </c>
      <c r="W14" t="s">
        <v>403</v>
      </c>
      <c r="X14" t="s">
        <v>404</v>
      </c>
      <c r="Y14" t="s">
        <v>405</v>
      </c>
      <c r="Z14" s="8">
        <v>0.29143290669999999</v>
      </c>
      <c r="AA14" s="8">
        <v>6.7506659720000002</v>
      </c>
      <c r="AB14" s="8">
        <v>14.41119116</v>
      </c>
      <c r="AC14" s="8">
        <v>20.636263469999999</v>
      </c>
      <c r="AD14" s="96">
        <v>42.0895535087</v>
      </c>
    </row>
    <row r="15" spans="1:30" x14ac:dyDescent="0.25">
      <c r="C15" s="147" t="s">
        <v>22</v>
      </c>
      <c r="D15" t="s">
        <v>406</v>
      </c>
      <c r="E15" t="s">
        <v>407</v>
      </c>
      <c r="F15" t="s">
        <v>408</v>
      </c>
      <c r="G15" t="s">
        <v>409</v>
      </c>
      <c r="H15" s="8">
        <f>VLOOKUP(D15,Résultats!$B$2:$AX$476,'T energie vecteurs'!F5,FALSE)</f>
        <v>0</v>
      </c>
      <c r="I15" s="8">
        <f>VLOOKUP(E15,Résultats!$B$2:$AX$476,'T energie vecteurs'!F5,FALSE)</f>
        <v>4.1002200630000001</v>
      </c>
      <c r="J15" s="8">
        <f>VLOOKUP(F15,Résultats!$B$2:$AX$476,'T energie vecteurs'!F5,FALSE)</f>
        <v>13.877156279999999</v>
      </c>
      <c r="K15" s="8">
        <f>VLOOKUP(G15,Résultats!$B$2:$AX$476,'T energie vecteurs'!F5,FALSE)</f>
        <v>9.9387696460000008</v>
      </c>
      <c r="L15" s="96">
        <f t="shared" si="0"/>
        <v>27.916145989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8.7461122445901367</v>
      </c>
      <c r="S15" s="142">
        <f t="shared" si="1"/>
        <v>24.506016758025968</v>
      </c>
      <c r="U15" s="147" t="s">
        <v>22</v>
      </c>
      <c r="V15" t="s">
        <v>406</v>
      </c>
      <c r="W15" t="s">
        <v>407</v>
      </c>
      <c r="X15" t="s">
        <v>408</v>
      </c>
      <c r="Y15" t="s">
        <v>409</v>
      </c>
      <c r="Z15" s="8">
        <v>0</v>
      </c>
      <c r="AA15" s="317">
        <v>3.568616939</v>
      </c>
      <c r="AB15" s="294">
        <v>12.769876119999999</v>
      </c>
      <c r="AC15" s="294">
        <v>9.0390917910000006</v>
      </c>
      <c r="AD15" s="96">
        <v>25.377584850000002</v>
      </c>
    </row>
    <row r="16" spans="1:30" x14ac:dyDescent="0.25">
      <c r="C16" s="147" t="s">
        <v>23</v>
      </c>
      <c r="H16" s="8">
        <f>SUM(H17:H18)</f>
        <v>4.8251235593999997</v>
      </c>
      <c r="I16" s="8">
        <f t="shared" ref="I16:K16" si="2">SUM(I17:I18)</f>
        <v>15.954945261000001</v>
      </c>
      <c r="J16" s="8">
        <f t="shared" si="2"/>
        <v>11.421993690000001</v>
      </c>
      <c r="K16" s="8">
        <f t="shared" si="2"/>
        <v>13.406918723</v>
      </c>
      <c r="L16" s="96">
        <f>SUM(H16:K16)</f>
        <v>45.608981233400002</v>
      </c>
      <c r="M16" s="75"/>
      <c r="N16" s="150" t="s">
        <v>490</v>
      </c>
      <c r="O16" s="29">
        <f>O17+O18</f>
        <v>4.2636280705371687</v>
      </c>
      <c r="P16" s="28">
        <f t="shared" ref="P16:R16" si="3">P17+P18</f>
        <v>14.865720748941945</v>
      </c>
      <c r="Q16" s="28">
        <f t="shared" si="3"/>
        <v>10.069552160228</v>
      </c>
      <c r="R16" s="28">
        <f t="shared" si="3"/>
        <v>13.756399814544654</v>
      </c>
      <c r="S16" s="142">
        <f t="shared" si="1"/>
        <v>42.95530079425177</v>
      </c>
      <c r="U16" s="147" t="s">
        <v>23</v>
      </c>
      <c r="Z16" s="8">
        <v>4.1729010901999999</v>
      </c>
      <c r="AA16" s="8">
        <v>15.619452759000001</v>
      </c>
      <c r="AB16" s="8">
        <v>10.97816242</v>
      </c>
      <c r="AC16" s="8">
        <v>14.084082726</v>
      </c>
      <c r="AD16" s="96">
        <v>44.8545989952</v>
      </c>
    </row>
    <row r="17" spans="2:30" x14ac:dyDescent="0.25">
      <c r="C17" s="149" t="s">
        <v>24</v>
      </c>
      <c r="D17" t="s">
        <v>410</v>
      </c>
      <c r="E17" t="s">
        <v>411</v>
      </c>
      <c r="F17" t="s">
        <v>412</v>
      </c>
      <c r="G17" t="s">
        <v>413</v>
      </c>
      <c r="H17" s="16">
        <f>VLOOKUP(D17,Résultats!$B$2:$AX$476,'T energie vecteurs'!F5,FALSE)</f>
        <v>3.8362874859999998</v>
      </c>
      <c r="I17" s="16">
        <f>VLOOKUP(E17,Résultats!$B$2:$AX$476,'T energie vecteurs'!F5,FALSE)</f>
        <v>14.04825707</v>
      </c>
      <c r="J17" s="16">
        <f>VLOOKUP(F17,Résultats!$B$2:$AX$476,'T energie vecteurs'!F5,FALSE)</f>
        <v>11.421993690000001</v>
      </c>
      <c r="K17" s="16">
        <f>VLOOKUP(G17,Résultats!$B$2:$AX$476,'T energie vecteurs'!F5,FALSE)</f>
        <v>11.65301056</v>
      </c>
      <c r="L17" s="95">
        <f t="shared" si="0"/>
        <v>40.959548806000001</v>
      </c>
      <c r="M17" s="16"/>
      <c r="N17" s="149" t="s">
        <v>491</v>
      </c>
      <c r="O17" s="143">
        <f>'[2]Bilan 2015'!$U$46</f>
        <v>1.0493092649428299</v>
      </c>
      <c r="P17" s="30">
        <f>SUM('[2]Bilan 2015'!$U$41:$U$43)</f>
        <v>2.4127207489419455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12.654813573219924</v>
      </c>
      <c r="S17" s="95">
        <f t="shared" si="1"/>
        <v>26.186395747332696</v>
      </c>
      <c r="U17" s="149" t="s">
        <v>24</v>
      </c>
      <c r="V17" t="s">
        <v>410</v>
      </c>
      <c r="W17" t="s">
        <v>411</v>
      </c>
      <c r="X17" t="s">
        <v>412</v>
      </c>
      <c r="Y17" t="s">
        <v>413</v>
      </c>
      <c r="Z17" s="16">
        <v>3.252665173</v>
      </c>
      <c r="AA17" s="16">
        <v>13.839453020000001</v>
      </c>
      <c r="AB17" s="16">
        <v>10.97816242</v>
      </c>
      <c r="AC17" s="16">
        <v>12.365702000000001</v>
      </c>
      <c r="AD17" s="95">
        <v>40.435982613</v>
      </c>
    </row>
    <row r="18" spans="2:30" x14ac:dyDescent="0.25">
      <c r="C18" s="149" t="s">
        <v>47</v>
      </c>
      <c r="D18" t="s">
        <v>414</v>
      </c>
      <c r="E18" t="s">
        <v>415</v>
      </c>
      <c r="F18" t="s">
        <v>416</v>
      </c>
      <c r="G18" t="s">
        <v>417</v>
      </c>
      <c r="H18" s="16">
        <f>VLOOKUP(D18,Résultats!$B$2:$AX$476,'T energie vecteurs'!F5,FALSE)</f>
        <v>0.98883607340000002</v>
      </c>
      <c r="I18" s="16">
        <f>VLOOKUP(E18,Résultats!$B$2:$AX$476,'T energie vecteurs'!F5,FALSE)</f>
        <v>1.906688191</v>
      </c>
      <c r="J18" s="16">
        <f>VLOOKUP(F18,Résultats!$B$2:$AX$476,'T energie vecteurs'!F5,FALSE)</f>
        <v>0</v>
      </c>
      <c r="K18" s="16">
        <f>VLOOKUP(G18,Résultats!$B$2:$AX$476,'T energie vecteurs'!F5,FALSE)</f>
        <v>1.753908163</v>
      </c>
      <c r="L18" s="95">
        <f t="shared" si="0"/>
        <v>4.6494324273999998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  <c r="U18" s="149" t="s">
        <v>47</v>
      </c>
      <c r="V18" t="s">
        <v>414</v>
      </c>
      <c r="W18" t="s">
        <v>415</v>
      </c>
      <c r="X18" t="s">
        <v>416</v>
      </c>
      <c r="Y18" t="s">
        <v>417</v>
      </c>
      <c r="Z18" s="16">
        <v>0.92023591719999998</v>
      </c>
      <c r="AA18" s="16">
        <v>1.779999739</v>
      </c>
      <c r="AB18" s="16">
        <v>0</v>
      </c>
      <c r="AC18" s="16">
        <v>1.7183807259999999</v>
      </c>
      <c r="AD18" s="95">
        <v>4.4186163821999997</v>
      </c>
    </row>
    <row r="19" spans="2:30" x14ac:dyDescent="0.25">
      <c r="C19" s="313" t="s">
        <v>25</v>
      </c>
      <c r="D19" s="314" t="s">
        <v>418</v>
      </c>
      <c r="E19" s="314" t="s">
        <v>419</v>
      </c>
      <c r="F19" s="314" t="s">
        <v>420</v>
      </c>
      <c r="G19" s="314" t="s">
        <v>421</v>
      </c>
      <c r="H19" s="315">
        <f>VLOOKUP(D19,Résultats!$B$2:$AX$476,'T energie vecteurs'!F5,FALSE)</f>
        <v>0</v>
      </c>
      <c r="I19" s="315">
        <f>VLOOKUP(E19,Résultats!$B$2:$AX$476,'T energie vecteurs'!F5,FALSE)</f>
        <v>2.4192470880000001</v>
      </c>
      <c r="J19" s="315">
        <f>VLOOKUP(F19,Résultats!$B$2:$AX$476,'T energie vecteurs'!F5,FALSE)</f>
        <v>0.33342670340000002</v>
      </c>
      <c r="K19" s="315">
        <f>VLOOKUP(G19,Résultats!$B$2:$AX$476,'T energie vecteurs'!F5,FALSE)</f>
        <v>0.36100649940000001</v>
      </c>
      <c r="L19" s="316">
        <f t="shared" si="0"/>
        <v>3.1136802908000005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3.4936667755496749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0.24365267378081518</v>
      </c>
      <c r="S19" s="142">
        <f t="shared" si="1"/>
        <v>4.4860507954281585</v>
      </c>
      <c r="U19" s="313" t="s">
        <v>25</v>
      </c>
      <c r="V19" s="314" t="s">
        <v>418</v>
      </c>
      <c r="W19" s="314" t="s">
        <v>419</v>
      </c>
      <c r="X19" s="314" t="s">
        <v>420</v>
      </c>
      <c r="Y19" s="314" t="s">
        <v>421</v>
      </c>
      <c r="Z19" s="315">
        <v>0</v>
      </c>
      <c r="AA19" s="315">
        <v>2.4208977119999999</v>
      </c>
      <c r="AB19" s="315">
        <v>0.33677653699999999</v>
      </c>
      <c r="AC19" s="315">
        <v>0.36234121899999999</v>
      </c>
      <c r="AD19" s="316">
        <v>3.1200154680000001</v>
      </c>
    </row>
    <row r="20" spans="2:30" x14ac:dyDescent="0.25">
      <c r="C20" s="23" t="s">
        <v>26</v>
      </c>
      <c r="D20" s="10"/>
      <c r="E20" s="10"/>
      <c r="F20" s="10"/>
      <c r="G20" s="10"/>
      <c r="H20" s="9">
        <f>SUM(H11,H14:H16,H19)</f>
        <v>5.1210829464999996</v>
      </c>
      <c r="I20" s="9">
        <f t="shared" ref="I20:K20" si="4">SUM(I11,I14:I16,I19)</f>
        <v>72.859657557000006</v>
      </c>
      <c r="J20" s="9">
        <f t="shared" si="4"/>
        <v>41.393916819899999</v>
      </c>
      <c r="K20" s="9">
        <f t="shared" si="4"/>
        <v>44.773684717097247</v>
      </c>
      <c r="L20" s="98">
        <f>SUM(H20:K20)</f>
        <v>164.14834204049725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70.798845361011772</v>
      </c>
      <c r="Q20" s="31">
        <f>Q11+Q14+Q15+Q16+Q19</f>
        <v>38.082514273546238</v>
      </c>
      <c r="R20" s="31">
        <f>R11+R14+R15+R16+R19</f>
        <v>44.651702506310876</v>
      </c>
      <c r="S20" s="144">
        <f>SUM(O20:R20)</f>
        <v>157.87874151958081</v>
      </c>
      <c r="T20" s="45"/>
      <c r="U20" s="23" t="s">
        <v>26</v>
      </c>
      <c r="V20" s="10"/>
      <c r="W20" s="10"/>
      <c r="X20" s="10"/>
      <c r="Y20" s="10"/>
      <c r="Z20" s="9">
        <v>4.4643339968999998</v>
      </c>
      <c r="AA20" s="9">
        <v>72.015078141999993</v>
      </c>
      <c r="AB20" s="9">
        <v>39.866867514499994</v>
      </c>
      <c r="AC20" s="9">
        <v>44.391226850545138</v>
      </c>
      <c r="AD20" s="98">
        <v>160.73750650394513</v>
      </c>
    </row>
    <row r="21" spans="2:30" s="3" customFormat="1" x14ac:dyDescent="0.25">
      <c r="B21" s="60"/>
      <c r="H21" s="45"/>
      <c r="I21" s="45"/>
      <c r="J21" s="45"/>
      <c r="K21" s="45"/>
      <c r="L21" s="45">
        <f>L11+L14+L15+L16+L19</f>
        <v>164.14834204049725</v>
      </c>
      <c r="M21" s="45"/>
      <c r="N21" s="45"/>
      <c r="O21" s="77"/>
      <c r="P21" s="77"/>
      <c r="Q21" s="77"/>
      <c r="R21" s="78"/>
      <c r="S21" s="45"/>
      <c r="Z21" s="45"/>
      <c r="AA21" s="45"/>
      <c r="AB21" s="45"/>
      <c r="AC21" s="45"/>
      <c r="AD21" s="45">
        <v>160.73750650394513</v>
      </c>
    </row>
    <row r="22" spans="2:30" s="3" customFormat="1" x14ac:dyDescent="0.25">
      <c r="I22" s="45"/>
      <c r="J22" s="45"/>
      <c r="K22" s="45"/>
      <c r="AA22" s="45"/>
      <c r="AB22" s="45"/>
      <c r="AC22" s="45"/>
    </row>
    <row r="23" spans="2:3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  <c r="U23" s="145">
        <v>2020</v>
      </c>
      <c r="V23" s="146"/>
      <c r="W23" s="146"/>
      <c r="X23" s="146"/>
      <c r="Y23" s="146"/>
      <c r="Z23" s="76" t="s">
        <v>36</v>
      </c>
      <c r="AA23" s="76" t="s">
        <v>49</v>
      </c>
      <c r="AB23" s="76" t="s">
        <v>38</v>
      </c>
      <c r="AC23" s="76" t="s">
        <v>48</v>
      </c>
      <c r="AD23" s="93" t="s">
        <v>1</v>
      </c>
    </row>
    <row r="24" spans="2:30" x14ac:dyDescent="0.25">
      <c r="C24" s="147" t="s">
        <v>18</v>
      </c>
      <c r="H24" s="8">
        <f>SUM(H25:H26)</f>
        <v>0</v>
      </c>
      <c r="I24" s="8">
        <f>SUM(I25:I26)</f>
        <v>42.47753642</v>
      </c>
      <c r="J24" s="8">
        <f>SUM(J25:J26)</f>
        <v>1.6692188283</v>
      </c>
      <c r="K24" s="8">
        <f>SUM(K25:K26)</f>
        <v>0.25954123127419998</v>
      </c>
      <c r="L24" s="96">
        <f t="shared" ref="L24:L33" si="5">SUM(H24:K24)</f>
        <v>44.406296479574195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  <c r="U24" s="147" t="s">
        <v>18</v>
      </c>
      <c r="Z24" s="8">
        <v>0</v>
      </c>
      <c r="AA24" s="8">
        <v>43.018744479999995</v>
      </c>
      <c r="AB24" s="8">
        <v>1.8220352072999999</v>
      </c>
      <c r="AC24" s="8">
        <v>0.31541142310885001</v>
      </c>
      <c r="AD24" s="96">
        <v>45.156191110408841</v>
      </c>
    </row>
    <row r="25" spans="2:30" x14ac:dyDescent="0.25">
      <c r="C25" s="148" t="s">
        <v>19</v>
      </c>
      <c r="D25" t="s">
        <v>394</v>
      </c>
      <c r="E25" t="s">
        <v>395</v>
      </c>
      <c r="F25" t="s">
        <v>396</v>
      </c>
      <c r="G25" t="s">
        <v>397</v>
      </c>
      <c r="H25" s="16">
        <f>VLOOKUP(D25,Résultats!$B$2:$AX$476,'T energie vecteurs'!I5,FALSE)</f>
        <v>0</v>
      </c>
      <c r="I25" s="16">
        <f>VLOOKUP(E25,Résultats!$B$2:$AX$476,'T energie vecteurs'!I5,FALSE)</f>
        <v>23.804284200000001</v>
      </c>
      <c r="J25" s="16">
        <f>VLOOKUP(F25,Résultats!$B$2:$AX$476,'T energie vecteurs'!I5,FALSE)</f>
        <v>0.1051458873</v>
      </c>
      <c r="K25" s="16">
        <f>VLOOKUP(G77,Résultats!$B$2:$AX$476,'T energie vecteurs'!I5,FALSE)</f>
        <v>1.28803742E-5</v>
      </c>
      <c r="L25" s="95">
        <f t="shared" si="5"/>
        <v>23.909442967674202</v>
      </c>
      <c r="M25" s="16"/>
      <c r="N25" s="148" t="s">
        <v>19</v>
      </c>
      <c r="O25" s="143"/>
      <c r="P25" s="16"/>
      <c r="Q25" s="34"/>
      <c r="R25" s="16"/>
      <c r="S25" s="95"/>
      <c r="T25" s="16"/>
      <c r="U25" s="148" t="s">
        <v>19</v>
      </c>
      <c r="V25" t="s">
        <v>394</v>
      </c>
      <c r="W25" t="s">
        <v>395</v>
      </c>
      <c r="X25" t="s">
        <v>396</v>
      </c>
      <c r="Y25" t="s">
        <v>397</v>
      </c>
      <c r="Z25" s="16">
        <v>0</v>
      </c>
      <c r="AA25" s="16">
        <v>23.922501159999999</v>
      </c>
      <c r="AB25" s="16">
        <v>0.1058478073</v>
      </c>
      <c r="AC25" s="16">
        <v>9.2348088500000006E-6</v>
      </c>
      <c r="AD25" s="95">
        <v>24.028358202108851</v>
      </c>
    </row>
    <row r="26" spans="2:30" x14ac:dyDescent="0.25">
      <c r="C26" s="149" t="s">
        <v>20</v>
      </c>
      <c r="D26" t="s">
        <v>398</v>
      </c>
      <c r="E26" t="s">
        <v>399</v>
      </c>
      <c r="F26" t="s">
        <v>400</v>
      </c>
      <c r="G26" t="s">
        <v>401</v>
      </c>
      <c r="H26" s="16">
        <f>VLOOKUP(D26,Résultats!$B$2:$AX$476,'T energie vecteurs'!I5,FALSE)</f>
        <v>0</v>
      </c>
      <c r="I26" s="16">
        <f>VLOOKUP(E26,Résultats!$B$2:$AX$476,'T energie vecteurs'!I5,FALSE)</f>
        <v>18.673252219999998</v>
      </c>
      <c r="J26" s="16">
        <f>VLOOKUP(F26,Résultats!$B$2:$AX$476,'T energie vecteurs'!I5,FALSE)</f>
        <v>1.564072941</v>
      </c>
      <c r="K26" s="16">
        <f>VLOOKUP(G26,Résultats!$B$2:$AX$476,'T energie vecteurs'!I5,FALSE)</f>
        <v>0.25952835089999998</v>
      </c>
      <c r="L26" s="95">
        <f t="shared" si="5"/>
        <v>20.496853511899996</v>
      </c>
      <c r="M26" s="16"/>
      <c r="N26" s="149" t="s">
        <v>20</v>
      </c>
      <c r="O26" s="143"/>
      <c r="P26" s="16"/>
      <c r="Q26" s="34"/>
      <c r="R26" s="16"/>
      <c r="S26" s="95"/>
      <c r="T26" s="16"/>
      <c r="U26" s="149" t="s">
        <v>20</v>
      </c>
      <c r="V26" t="s">
        <v>398</v>
      </c>
      <c r="W26" t="s">
        <v>399</v>
      </c>
      <c r="X26" t="s">
        <v>400</v>
      </c>
      <c r="Y26" t="s">
        <v>401</v>
      </c>
      <c r="Z26" s="16">
        <v>0</v>
      </c>
      <c r="AA26" s="16">
        <v>19.096243319999999</v>
      </c>
      <c r="AB26" s="16">
        <v>1.7161873999999999</v>
      </c>
      <c r="AC26" s="16">
        <v>0.3154021883</v>
      </c>
      <c r="AD26" s="95">
        <v>21.127832908299997</v>
      </c>
    </row>
    <row r="27" spans="2:30" x14ac:dyDescent="0.25">
      <c r="C27" s="147" t="s">
        <v>21</v>
      </c>
      <c r="D27" t="s">
        <v>402</v>
      </c>
      <c r="E27" t="s">
        <v>403</v>
      </c>
      <c r="F27" t="s">
        <v>404</v>
      </c>
      <c r="G27" t="s">
        <v>405</v>
      </c>
      <c r="H27" s="8">
        <f>VLOOKUP(D27,Résultats!$B$2:$AX$476,'T energie vecteurs'!I5,FALSE)</f>
        <v>0.266347995</v>
      </c>
      <c r="I27" s="8">
        <f>VLOOKUP(E27,Résultats!$B$2:$AX$476,'T energie vecteurs'!I5,FALSE)</f>
        <v>6.0599162270000004</v>
      </c>
      <c r="J27" s="8">
        <f>VLOOKUP(F27,Résultats!$B$2:$AX$476,'T energie vecteurs'!I5,FALSE)</f>
        <v>15.119463639999999</v>
      </c>
      <c r="K27" s="8">
        <f>VLOOKUP(G27,Résultats!$B$2:$AX$476,'T energie vecteurs'!I5,FALSE)+6</f>
        <v>20.48992101</v>
      </c>
      <c r="L27" s="96">
        <f t="shared" si="5"/>
        <v>41.935648872000002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6">SUM(O27:R27)</f>
        <v>38.335315468831681</v>
      </c>
      <c r="T27" s="75"/>
      <c r="U27" s="147" t="s">
        <v>21</v>
      </c>
      <c r="V27" t="s">
        <v>402</v>
      </c>
      <c r="W27" t="s">
        <v>403</v>
      </c>
      <c r="X27" t="s">
        <v>404</v>
      </c>
      <c r="Y27" t="s">
        <v>405</v>
      </c>
      <c r="Z27" s="8">
        <v>0.26184970889999998</v>
      </c>
      <c r="AA27" s="8">
        <v>5.7024644279999999</v>
      </c>
      <c r="AB27" s="8">
        <v>15.25918953</v>
      </c>
      <c r="AC27" s="8">
        <v>20.182440509999999</v>
      </c>
      <c r="AD27" s="96">
        <v>41.4059441769</v>
      </c>
    </row>
    <row r="28" spans="2:30" x14ac:dyDescent="0.25">
      <c r="C28" s="147" t="s">
        <v>22</v>
      </c>
      <c r="D28" t="s">
        <v>406</v>
      </c>
      <c r="E28" t="s">
        <v>407</v>
      </c>
      <c r="F28" t="s">
        <v>408</v>
      </c>
      <c r="G28" t="s">
        <v>409</v>
      </c>
      <c r="H28" s="8">
        <f>VLOOKUP(D28,Résultats!$B$2:$AX$476,'T energie vecteurs'!I5,FALSE)</f>
        <v>0</v>
      </c>
      <c r="I28" s="8">
        <f>VLOOKUP(E28,Résultats!$B$2:$AX$476,'T energie vecteurs'!I5,FALSE)</f>
        <v>2.9574481609999999</v>
      </c>
      <c r="J28" s="8">
        <f>VLOOKUP(F28,Résultats!$B$2:$AX$476,'T energie vecteurs'!I5,FALSE)</f>
        <v>13.53383554</v>
      </c>
      <c r="K28" s="8">
        <f>VLOOKUP(G28,Résultats!$B$2:$AX$476,'T energie vecteurs'!I5,FALSE)</f>
        <v>8.1306695819999995</v>
      </c>
      <c r="L28" s="96">
        <f t="shared" si="5"/>
        <v>24.621953283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6"/>
        <v>20.652866188587154</v>
      </c>
      <c r="T28" s="75"/>
      <c r="U28" s="147" t="s">
        <v>22</v>
      </c>
      <c r="V28" t="s">
        <v>406</v>
      </c>
      <c r="W28" t="s">
        <v>407</v>
      </c>
      <c r="X28" t="s">
        <v>408</v>
      </c>
      <c r="Y28" t="s">
        <v>409</v>
      </c>
      <c r="Z28" s="8">
        <v>0</v>
      </c>
      <c r="AA28" s="8">
        <v>2.5782826139999999</v>
      </c>
      <c r="AB28" s="8">
        <v>12.10446735</v>
      </c>
      <c r="AC28" s="8">
        <v>7.683267743</v>
      </c>
      <c r="AD28" s="96">
        <v>22.366017706999997</v>
      </c>
    </row>
    <row r="29" spans="2:30" x14ac:dyDescent="0.25">
      <c r="C29" s="147" t="s">
        <v>23</v>
      </c>
      <c r="H29" s="8">
        <f>SUM(H30:H32)</f>
        <v>2.5950795338999999</v>
      </c>
      <c r="I29" s="8">
        <f>SUM(I30:I32)</f>
        <v>13.208348322000001</v>
      </c>
      <c r="J29" s="8">
        <f>SUM(J30:J32)</f>
        <v>9.8374870228999995</v>
      </c>
      <c r="K29" s="8">
        <f>SUM(K30:K32)</f>
        <v>14.429613743899999</v>
      </c>
      <c r="L29" s="96">
        <f t="shared" si="5"/>
        <v>40.070528622699996</v>
      </c>
      <c r="M29" s="75"/>
      <c r="N29" s="150" t="s">
        <v>490</v>
      </c>
      <c r="O29" s="29">
        <f>O30+O31</f>
        <v>3.1626378182920636</v>
      </c>
      <c r="P29" s="28">
        <f t="shared" ref="P29:R29" si="7">P30+P31</f>
        <v>13.919973516612528</v>
      </c>
      <c r="Q29" s="28">
        <f t="shared" si="7"/>
        <v>9.0413234941421319</v>
      </c>
      <c r="R29" s="28">
        <f t="shared" si="7"/>
        <v>14.312071337572707</v>
      </c>
      <c r="S29" s="142">
        <f t="shared" si="6"/>
        <v>40.436006166619435</v>
      </c>
      <c r="T29" s="75"/>
      <c r="U29" s="147" t="s">
        <v>23</v>
      </c>
      <c r="Z29" s="8">
        <v>2.9352593538000002</v>
      </c>
      <c r="AA29" s="8">
        <v>14.864282436999998</v>
      </c>
      <c r="AB29" s="8">
        <v>9.5134153553999994</v>
      </c>
      <c r="AC29" s="8">
        <v>13.758628141300001</v>
      </c>
      <c r="AD29" s="96">
        <v>41.0715852875</v>
      </c>
    </row>
    <row r="30" spans="2:30" x14ac:dyDescent="0.25">
      <c r="C30" s="149" t="s">
        <v>24</v>
      </c>
      <c r="D30" t="s">
        <v>410</v>
      </c>
      <c r="E30" t="s">
        <v>411</v>
      </c>
      <c r="F30" t="s">
        <v>412</v>
      </c>
      <c r="G30" t="s">
        <v>413</v>
      </c>
      <c r="H30" s="16">
        <f>VLOOKUP(D30,Résultats!$B$2:$AX$476,'T energie vecteurs'!I5,FALSE)</f>
        <v>1.7222626590000001</v>
      </c>
      <c r="I30" s="16">
        <f>VLOOKUP(E30,Résultats!$B$2:$AX$476,'T energie vecteurs'!I5,FALSE)</f>
        <v>8.9744064029999997</v>
      </c>
      <c r="J30" s="16">
        <f>VLOOKUP(F30,Résultats!$B$2:$AX$476,'T energie vecteurs'!I5,FALSE)</f>
        <v>9.5143018399999999</v>
      </c>
      <c r="K30" s="16">
        <f>VLOOKUP(G30,Résultats!$B$2:$AX$476,'T energie vecteurs'!I5,FALSE)</f>
        <v>12.0050179</v>
      </c>
      <c r="L30" s="95">
        <f t="shared" si="5"/>
        <v>32.215988801999998</v>
      </c>
      <c r="M30" s="16"/>
      <c r="N30" s="149" t="s">
        <v>491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6"/>
        <v>25.792217113675775</v>
      </c>
      <c r="T30" s="16"/>
      <c r="U30" s="149" t="s">
        <v>24</v>
      </c>
      <c r="V30" t="s">
        <v>410</v>
      </c>
      <c r="W30" t="s">
        <v>411</v>
      </c>
      <c r="X30" t="s">
        <v>412</v>
      </c>
      <c r="Y30" t="s">
        <v>413</v>
      </c>
      <c r="Z30" s="16">
        <v>2.0907212450000001</v>
      </c>
      <c r="AA30" s="16">
        <v>10.561312149999999</v>
      </c>
      <c r="AB30" s="16">
        <v>9.1722502499999994</v>
      </c>
      <c r="AC30" s="16">
        <v>11.439847840000001</v>
      </c>
      <c r="AD30" s="95">
        <v>33.264131485</v>
      </c>
    </row>
    <row r="31" spans="2:30" x14ac:dyDescent="0.25">
      <c r="C31" s="149" t="s">
        <v>47</v>
      </c>
      <c r="D31" t="s">
        <v>414</v>
      </c>
      <c r="E31" t="s">
        <v>415</v>
      </c>
      <c r="F31" t="s">
        <v>416</v>
      </c>
      <c r="G31" t="s">
        <v>417</v>
      </c>
      <c r="H31" s="16">
        <f>VLOOKUP(D31,Résultats!$B$2:$AX$476,'T energie vecteurs'!I5,FALSE)</f>
        <v>0.87281687490000004</v>
      </c>
      <c r="I31" s="16">
        <f>VLOOKUP(E31,Résultats!$B$2:$AX$476,'T energie vecteurs'!I5,FALSE)</f>
        <v>1.9125959800000001</v>
      </c>
      <c r="J31" s="16">
        <f>VLOOKUP(F31,Résultats!$B$2:$AX$476,'T energie vecteurs'!I5,FALSE)</f>
        <v>0</v>
      </c>
      <c r="K31" s="16">
        <f>VLOOKUP(G31,Résultats!$B$2:$AX$476,'T energie vecteurs'!I5,FALSE)</f>
        <v>2.0994324639999999</v>
      </c>
      <c r="L31" s="95">
        <f t="shared" si="5"/>
        <v>4.8848453189000001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6"/>
        <v>14.643789052943653</v>
      </c>
      <c r="T31" s="16"/>
      <c r="U31" s="149" t="s">
        <v>47</v>
      </c>
      <c r="V31" t="s">
        <v>414</v>
      </c>
      <c r="W31" t="s">
        <v>415</v>
      </c>
      <c r="X31" t="s">
        <v>416</v>
      </c>
      <c r="Y31" t="s">
        <v>417</v>
      </c>
      <c r="Z31" s="16">
        <v>0.84453810880000002</v>
      </c>
      <c r="AA31" s="16">
        <v>1.899081222</v>
      </c>
      <c r="AB31" s="16">
        <v>0</v>
      </c>
      <c r="AC31" s="16">
        <v>1.9869122779999999</v>
      </c>
      <c r="AD31" s="95">
        <v>4.7305316087999998</v>
      </c>
    </row>
    <row r="32" spans="2:30" x14ac:dyDescent="0.25">
      <c r="C32" s="149" t="s">
        <v>25</v>
      </c>
      <c r="D32" t="s">
        <v>418</v>
      </c>
      <c r="E32" t="s">
        <v>419</v>
      </c>
      <c r="F32" t="s">
        <v>420</v>
      </c>
      <c r="G32" t="s">
        <v>421</v>
      </c>
      <c r="H32" s="16">
        <f>VLOOKUP(D32,Résultats!$B$2:$AX$476,'T energie vecteurs'!I5,FALSE)</f>
        <v>0</v>
      </c>
      <c r="I32" s="16">
        <f>VLOOKUP(E32,Résultats!$B$2:$AX$476,'T energie vecteurs'!I5,FALSE)</f>
        <v>2.321345939</v>
      </c>
      <c r="J32" s="16">
        <f>VLOOKUP(F32,Résultats!$B$2:$AX$476,'T energie vecteurs'!I5,FALSE)</f>
        <v>0.32318518289999998</v>
      </c>
      <c r="K32" s="16">
        <f>VLOOKUP(G32,Résultats!$B$2:$AX$476,'T energie vecteurs'!I5,FALSE)</f>
        <v>0.32516337989999999</v>
      </c>
      <c r="L32" s="95">
        <f t="shared" si="5"/>
        <v>2.9696945018000003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6"/>
        <v>4.4610384226828508</v>
      </c>
      <c r="T32" s="16"/>
      <c r="U32" s="149" t="s">
        <v>25</v>
      </c>
      <c r="V32" t="s">
        <v>418</v>
      </c>
      <c r="W32" t="s">
        <v>419</v>
      </c>
      <c r="X32" t="s">
        <v>420</v>
      </c>
      <c r="Y32" t="s">
        <v>421</v>
      </c>
      <c r="Z32" s="16">
        <v>0</v>
      </c>
      <c r="AA32" s="16">
        <v>2.403889065</v>
      </c>
      <c r="AB32" s="16">
        <v>0.3411651054</v>
      </c>
      <c r="AC32" s="16">
        <v>0.33186802329999998</v>
      </c>
      <c r="AD32" s="95">
        <v>3.0769221936999998</v>
      </c>
    </row>
    <row r="33" spans="3:30" x14ac:dyDescent="0.25">
      <c r="C33" s="23" t="s">
        <v>26</v>
      </c>
      <c r="D33" s="10"/>
      <c r="E33" s="10"/>
      <c r="F33" s="10"/>
      <c r="G33" s="10"/>
      <c r="H33" s="9">
        <f>SUM(H24,H27:H29)</f>
        <v>2.8614275288999997</v>
      </c>
      <c r="I33" s="9">
        <f>SUM(I24,I27:I29)</f>
        <v>64.703249130000003</v>
      </c>
      <c r="J33" s="9">
        <f>SUM(J24,J27:J29)</f>
        <v>40.160005031200001</v>
      </c>
      <c r="K33" s="9">
        <f>SUM(K24,K27:K29)</f>
        <v>43.309745567174197</v>
      </c>
      <c r="L33" s="98">
        <f t="shared" si="5"/>
        <v>151.03442725727419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6"/>
        <v>140.46340145040148</v>
      </c>
      <c r="T33" s="79"/>
      <c r="U33" s="23" t="s">
        <v>26</v>
      </c>
      <c r="V33" s="10"/>
      <c r="W33" s="10"/>
      <c r="X33" s="10"/>
      <c r="Y33" s="10"/>
      <c r="Z33" s="9">
        <v>3.1971090627000001</v>
      </c>
      <c r="AA33" s="9">
        <v>66.163773958999997</v>
      </c>
      <c r="AB33" s="9">
        <v>38.699107442699997</v>
      </c>
      <c r="AC33" s="9">
        <v>41.93974781740885</v>
      </c>
      <c r="AD33" s="98">
        <v>149.99973828180885</v>
      </c>
    </row>
    <row r="34" spans="3:3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  <c r="Z34" s="45"/>
      <c r="AA34" s="45"/>
      <c r="AB34" s="45"/>
      <c r="AC34" s="45"/>
      <c r="AD34" s="45"/>
    </row>
    <row r="35" spans="3:3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Z35" s="45"/>
      <c r="AA35" s="45"/>
      <c r="AB35" s="45"/>
      <c r="AC35" s="45"/>
      <c r="AD35" s="45"/>
    </row>
    <row r="36" spans="3:30" ht="31.5" x14ac:dyDescent="0.35">
      <c r="C36" s="145">
        <v>2022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2022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  <c r="U36" s="145">
        <v>2022</v>
      </c>
      <c r="V36" s="146"/>
      <c r="W36" s="146"/>
      <c r="X36" s="146"/>
      <c r="Y36" s="146"/>
      <c r="Z36" s="76" t="s">
        <v>36</v>
      </c>
      <c r="AA36" s="76" t="s">
        <v>49</v>
      </c>
      <c r="AB36" s="76" t="s">
        <v>38</v>
      </c>
      <c r="AC36" s="76" t="s">
        <v>48</v>
      </c>
      <c r="AD36" s="93" t="s">
        <v>1</v>
      </c>
    </row>
    <row r="37" spans="3:30" x14ac:dyDescent="0.25">
      <c r="C37" s="147" t="s">
        <v>18</v>
      </c>
      <c r="H37" s="8">
        <f>SUM(H38:H39)</f>
        <v>0</v>
      </c>
      <c r="I37" s="8">
        <f>SUM(I38:I39)</f>
        <v>42.01312583</v>
      </c>
      <c r="J37" s="8">
        <f>SUM(J38:J39)</f>
        <v>1.8402018861</v>
      </c>
      <c r="K37" s="8">
        <f>SUM(K38:K39)</f>
        <v>0.37001799002639996</v>
      </c>
      <c r="L37" s="96">
        <f t="shared" ref="L37:L46" si="8">SUM(H37:K37)</f>
        <v>44.223345706126395</v>
      </c>
      <c r="M37" s="75"/>
      <c r="N37" s="150" t="s">
        <v>18</v>
      </c>
      <c r="O37" s="29">
        <f>'[3]Bilan 2022 réel'!$X$46/11.63</f>
        <v>0</v>
      </c>
      <c r="P37" s="28">
        <f>SUM('[3]Bilan 2022 réel'!$X$41:$X$43)/11.63</f>
        <v>43.395882986244146</v>
      </c>
      <c r="Q37" s="28">
        <f>'[3]Bilan 2022 réel'!$X$13/11.63</f>
        <v>0.93062751504729158</v>
      </c>
      <c r="R37" s="28">
        <f>('[3]Bilan 2022 réel'!$X$22+'[3]Bilan 2022 réel'!$X$30+SUM('[3]Bilan 2022 réel'!$X$36:$X$40)+SUM('[3]Bilan 2022 réel'!$X$44:$X$45)+'[3]Bilan 2022 réel'!$X$47)/11.63</f>
        <v>0.31885683576956142</v>
      </c>
      <c r="S37" s="142">
        <f>SUM(O37:R37)</f>
        <v>44.645367337060996</v>
      </c>
      <c r="T37" s="75"/>
      <c r="U37" s="147" t="s">
        <v>18</v>
      </c>
      <c r="Z37" s="8">
        <v>0</v>
      </c>
      <c r="AA37" s="8">
        <v>42.948464909999998</v>
      </c>
      <c r="AB37" s="8">
        <v>1.9847765504000001</v>
      </c>
      <c r="AC37" s="8">
        <v>0.44099189606810002</v>
      </c>
      <c r="AD37" s="96">
        <v>45.374233356468096</v>
      </c>
    </row>
    <row r="38" spans="3:30" x14ac:dyDescent="0.25">
      <c r="C38" s="148" t="s">
        <v>19</v>
      </c>
      <c r="D38" t="s">
        <v>394</v>
      </c>
      <c r="E38" t="s">
        <v>395</v>
      </c>
      <c r="F38" t="s">
        <v>396</v>
      </c>
      <c r="G38" t="s">
        <v>397</v>
      </c>
      <c r="H38" s="16">
        <f>VLOOKUP(D38,Résultats!$B$2:$AX$476,'T energie vecteurs'!K5,FALSE)</f>
        <v>0</v>
      </c>
      <c r="I38" s="16">
        <f>VLOOKUP(E38,Résultats!$B$2:$AX$476,'T energie vecteurs'!K5,FALSE)</f>
        <v>22.933235969999998</v>
      </c>
      <c r="J38" s="16">
        <f>VLOOKUP(F38,Résultats!$B$2:$AX$476,'T energie vecteurs'!K5,FALSE)</f>
        <v>0.15879397410000001</v>
      </c>
      <c r="K38" s="16">
        <f>VLOOKUP(G51,Résultats!$B$2:$AX$476,'T energie vecteurs'!K5,FALSE)</f>
        <v>1.57481264E-5</v>
      </c>
      <c r="L38" s="95">
        <f t="shared" si="8"/>
        <v>23.092045692226399</v>
      </c>
      <c r="M38" s="16"/>
      <c r="N38" s="148" t="s">
        <v>19</v>
      </c>
      <c r="O38" s="143"/>
      <c r="P38" s="16"/>
      <c r="Q38" s="34"/>
      <c r="R38" s="16"/>
      <c r="S38" s="95"/>
      <c r="T38" s="16"/>
      <c r="U38" s="148" t="s">
        <v>19</v>
      </c>
      <c r="V38" t="s">
        <v>394</v>
      </c>
      <c r="W38" t="s">
        <v>395</v>
      </c>
      <c r="X38" t="s">
        <v>396</v>
      </c>
      <c r="Y38" t="s">
        <v>397</v>
      </c>
      <c r="Z38" s="16">
        <v>0</v>
      </c>
      <c r="AA38" s="16">
        <v>23.089158189999999</v>
      </c>
      <c r="AB38" s="16">
        <v>0.16078565040000001</v>
      </c>
      <c r="AC38" s="16">
        <v>1.15133681E-5</v>
      </c>
      <c r="AD38" s="95">
        <v>23.249955353768101</v>
      </c>
    </row>
    <row r="39" spans="3:30" x14ac:dyDescent="0.25">
      <c r="C39" s="149" t="s">
        <v>20</v>
      </c>
      <c r="D39" t="s">
        <v>398</v>
      </c>
      <c r="E39" t="s">
        <v>399</v>
      </c>
      <c r="F39" t="s">
        <v>400</v>
      </c>
      <c r="G39" t="s">
        <v>401</v>
      </c>
      <c r="H39" s="16">
        <f>VLOOKUP(D39,Résultats!$B$2:$AX$476,'T energie vecteurs'!K5,FALSE)</f>
        <v>0</v>
      </c>
      <c r="I39" s="16">
        <f>VLOOKUP(E39,Résultats!$B$2:$AX$476,'T energie vecteurs'!K5,FALSE)</f>
        <v>19.079889860000002</v>
      </c>
      <c r="J39" s="16">
        <f>VLOOKUP(F39,Résultats!$B$2:$AX$476,'T energie vecteurs'!K5,FALSE)</f>
        <v>1.6814079120000001</v>
      </c>
      <c r="K39" s="16">
        <f>VLOOKUP(G39,Résultats!$B$2:$AX$476,'T energie vecteurs'!K5,FALSE)</f>
        <v>0.37000224189999997</v>
      </c>
      <c r="L39" s="95">
        <f t="shared" si="8"/>
        <v>21.131300013900002</v>
      </c>
      <c r="M39" s="16"/>
      <c r="N39" s="149" t="s">
        <v>20</v>
      </c>
      <c r="O39" s="143"/>
      <c r="P39" s="16"/>
      <c r="Q39" s="34"/>
      <c r="R39" s="16"/>
      <c r="S39" s="95"/>
      <c r="T39" s="16"/>
      <c r="U39" s="149" t="s">
        <v>20</v>
      </c>
      <c r="V39" t="s">
        <v>398</v>
      </c>
      <c r="W39" t="s">
        <v>399</v>
      </c>
      <c r="X39" t="s">
        <v>400</v>
      </c>
      <c r="Y39" t="s">
        <v>401</v>
      </c>
      <c r="Z39" s="16">
        <v>0</v>
      </c>
      <c r="AA39" s="16">
        <v>19.859306719999999</v>
      </c>
      <c r="AB39" s="16">
        <v>1.8239909000000001</v>
      </c>
      <c r="AC39" s="16">
        <v>0.44098038270000001</v>
      </c>
      <c r="AD39" s="95">
        <v>22.124278002699999</v>
      </c>
    </row>
    <row r="40" spans="3:30" x14ac:dyDescent="0.25">
      <c r="C40" s="147" t="s">
        <v>21</v>
      </c>
      <c r="D40" t="s">
        <v>402</v>
      </c>
      <c r="E40" t="s">
        <v>403</v>
      </c>
      <c r="F40" t="s">
        <v>404</v>
      </c>
      <c r="G40" t="s">
        <v>405</v>
      </c>
      <c r="H40" s="8">
        <f>VLOOKUP(D40,Résultats!$B$2:$AX$476,'T energie vecteurs'!K5,FALSE)</f>
        <v>0.24745265259999999</v>
      </c>
      <c r="I40" s="8">
        <f>VLOOKUP(E40,Résultats!$B$2:$AX$476,'T energie vecteurs'!K5,FALSE)</f>
        <v>5.72299677</v>
      </c>
      <c r="J40" s="8">
        <f>VLOOKUP(F40,Résultats!$B$2:$AX$476,'T energie vecteurs'!K5,FALSE)</f>
        <v>15.213145340000001</v>
      </c>
      <c r="K40" s="8">
        <f>VLOOKUP(G40,Résultats!$B$2:$AX$476,'T energie vecteurs'!K5,FALSE)+8</f>
        <v>21.574562749999998</v>
      </c>
      <c r="L40" s="96">
        <f t="shared" si="8"/>
        <v>42.7581575126</v>
      </c>
      <c r="M40" s="75"/>
      <c r="N40" s="150" t="s">
        <v>21</v>
      </c>
      <c r="O40" s="29">
        <f>'[3]Bilan 2022 réel'!$V$46/11.63</f>
        <v>2.6476317000000003E-2</v>
      </c>
      <c r="P40" s="28">
        <f>SUM('[3]Bilan 2022 réel'!$V$41:$V$43)/11.63</f>
        <v>3.5006052343</v>
      </c>
      <c r="Q40" s="28">
        <f>'[3]Bilan 2022 réel'!$V$13/11.63</f>
        <v>13.359407222699915</v>
      </c>
      <c r="R40" s="28">
        <f>('[3]Bilan 2022 réel'!$V$22+'[3]Bilan 2022 réel'!$V$30+SUM('[3]Bilan 2022 réel'!$V$36:$V$40)+SUM('[3]Bilan 2022 réel'!$V$44:$V$45)+'[3]Bilan 2022 réel'!$V$47)/11.63</f>
        <v>20.358936597126686</v>
      </c>
      <c r="S40" s="142">
        <f t="shared" ref="S40:S46" si="9">SUM(O40:R40)</f>
        <v>37.245425371126601</v>
      </c>
      <c r="T40" s="75"/>
      <c r="U40" s="147" t="s">
        <v>21</v>
      </c>
      <c r="V40" t="s">
        <v>402</v>
      </c>
      <c r="W40" t="s">
        <v>403</v>
      </c>
      <c r="X40" t="s">
        <v>404</v>
      </c>
      <c r="Y40" t="s">
        <v>405</v>
      </c>
      <c r="Z40" s="8">
        <v>0.24256246419999999</v>
      </c>
      <c r="AA40" s="8">
        <v>5.5365794270000004</v>
      </c>
      <c r="AB40" s="8">
        <v>15.029562889999999</v>
      </c>
      <c r="AC40" s="8">
        <v>21.678188909999999</v>
      </c>
      <c r="AD40" s="96">
        <v>42.486893691199995</v>
      </c>
    </row>
    <row r="41" spans="3:30" x14ac:dyDescent="0.25">
      <c r="C41" s="147" t="s">
        <v>22</v>
      </c>
      <c r="D41" t="s">
        <v>406</v>
      </c>
      <c r="E41" t="s">
        <v>407</v>
      </c>
      <c r="F41" t="s">
        <v>408</v>
      </c>
      <c r="G41" t="s">
        <v>409</v>
      </c>
      <c r="H41" s="8">
        <f>VLOOKUP(D41,Résultats!$B$2:$AX$476,'T energie vecteurs'!K5,FALSE)</f>
        <v>0</v>
      </c>
      <c r="I41" s="8">
        <f>VLOOKUP(E41,Résultats!$B$2:$AX$476,'T energie vecteurs'!K5,FALSE)</f>
        <v>2.9746735449999999</v>
      </c>
      <c r="J41" s="8">
        <f>VLOOKUP(F41,Résultats!$B$2:$AX$476,'T energie vecteurs'!K5,FALSE)</f>
        <v>13.726717389999999</v>
      </c>
      <c r="K41" s="8">
        <f>VLOOKUP(G41,Résultats!$B$2:$AX$476,'T energie vecteurs'!K5,FALSE)</f>
        <v>7.780515662</v>
      </c>
      <c r="L41" s="96">
        <f t="shared" si="8"/>
        <v>24.481906596999998</v>
      </c>
      <c r="M41" s="75"/>
      <c r="N41" s="150" t="s">
        <v>22</v>
      </c>
      <c r="O41" s="29">
        <f>('[3]Bilan 2022 réel'!$W$46)/11.63</f>
        <v>3.2835727999999995E-2</v>
      </c>
      <c r="P41" s="28">
        <f>SUM('[3]Bilan 2022 réel'!$W$41:$W$43)/11.63</f>
        <v>2.0815720291000002</v>
      </c>
      <c r="Q41" s="28">
        <f>('[3]Bilan 2022 réel'!$W$13)/11.63</f>
        <v>11.4388796216681</v>
      </c>
      <c r="R41" s="28">
        <f>('[3]Bilan 2022 réel'!$W$22+'[3]Bilan 2022 réel'!$W$30+SUM('[3]Bilan 2022 réel'!$W$36:$W$40)+SUM('[3]Bilan 2022 réel'!$W$44:$W$45)+'[3]Bilan 2022 réel'!$W$47)/11.63</f>
        <v>7.4016622456291197</v>
      </c>
      <c r="S41" s="142">
        <f t="shared" si="9"/>
        <v>20.954949624397219</v>
      </c>
      <c r="T41" s="75"/>
      <c r="U41" s="147" t="s">
        <v>22</v>
      </c>
      <c r="V41" t="s">
        <v>406</v>
      </c>
      <c r="W41" t="s">
        <v>407</v>
      </c>
      <c r="X41" t="s">
        <v>408</v>
      </c>
      <c r="Y41" t="s">
        <v>409</v>
      </c>
      <c r="Z41" s="8">
        <v>0</v>
      </c>
      <c r="AA41" s="8">
        <v>2.6025409279999998</v>
      </c>
      <c r="AB41" s="8">
        <v>12.087615939999999</v>
      </c>
      <c r="AC41" s="8">
        <v>7.5277159449999997</v>
      </c>
      <c r="AD41" s="96">
        <v>22.217872813</v>
      </c>
    </row>
    <row r="42" spans="3:30" x14ac:dyDescent="0.25">
      <c r="C42" s="147" t="s">
        <v>23</v>
      </c>
      <c r="H42" s="8">
        <f>SUM(H43:H45)</f>
        <v>2.5521483241</v>
      </c>
      <c r="I42" s="8">
        <f>SUM(I43:I45)</f>
        <v>13.026021444000001</v>
      </c>
      <c r="J42" s="8">
        <f>SUM(J43:J45)</f>
        <v>10.3036278564</v>
      </c>
      <c r="K42" s="8">
        <f>SUM(K43:K45)</f>
        <v>14.558822938699999</v>
      </c>
      <c r="L42" s="96">
        <f t="shared" si="8"/>
        <v>40.4406205632</v>
      </c>
      <c r="M42" s="75"/>
      <c r="N42" s="150" t="s">
        <v>490</v>
      </c>
      <c r="O42" s="29">
        <f>O43+O44</f>
        <v>4.5030917883254036</v>
      </c>
      <c r="P42" s="28">
        <f t="shared" ref="P42:R42" si="10">P43+P44</f>
        <v>11.747675010745624</v>
      </c>
      <c r="Q42" s="28">
        <f t="shared" si="10"/>
        <v>9.2559822012037838</v>
      </c>
      <c r="R42" s="28">
        <f t="shared" si="10"/>
        <v>13.798624448265977</v>
      </c>
      <c r="S42" s="142">
        <f t="shared" si="9"/>
        <v>39.305373448540784</v>
      </c>
      <c r="T42" s="75"/>
      <c r="U42" s="147" t="s">
        <v>23</v>
      </c>
      <c r="Z42" s="8">
        <v>2.9997858981999999</v>
      </c>
      <c r="AA42" s="8">
        <v>15.43556102</v>
      </c>
      <c r="AB42" s="8">
        <v>9.8670524684000007</v>
      </c>
      <c r="AC42" s="8">
        <v>14.5980260768</v>
      </c>
      <c r="AD42" s="96">
        <v>42.900425463399998</v>
      </c>
    </row>
    <row r="43" spans="3:30" x14ac:dyDescent="0.25">
      <c r="C43" s="149" t="s">
        <v>24</v>
      </c>
      <c r="D43" t="s">
        <v>410</v>
      </c>
      <c r="E43" t="s">
        <v>411</v>
      </c>
      <c r="F43" t="s">
        <v>412</v>
      </c>
      <c r="G43" t="s">
        <v>413</v>
      </c>
      <c r="H43" s="16">
        <f>VLOOKUP(D43,Résultats!$B$2:$AX$476,'T energie vecteurs'!K5,FALSE)</f>
        <v>1.6745107770000001</v>
      </c>
      <c r="I43" s="16">
        <f>VLOOKUP(E43,Résultats!$B$2:$AX$476,'T energie vecteurs'!K5,FALSE)</f>
        <v>8.7164163200000004</v>
      </c>
      <c r="J43" s="16">
        <f>VLOOKUP(F43,Résultats!$B$2:$AX$476,'T energie vecteurs'!K5,FALSE)</f>
        <v>9.9731385840000009</v>
      </c>
      <c r="K43" s="16">
        <f>VLOOKUP(G43,Résultats!$B$2:$AX$476,'T energie vecteurs'!K5,FALSE)</f>
        <v>12.057559189999999</v>
      </c>
      <c r="L43" s="95">
        <f t="shared" si="8"/>
        <v>32.421624870999999</v>
      </c>
      <c r="M43" s="16"/>
      <c r="N43" s="149" t="s">
        <v>491</v>
      </c>
      <c r="O43" s="143">
        <f>'[3]Bilan 2022 réel'!$U$46/11.63</f>
        <v>0.63402045200000001</v>
      </c>
      <c r="P43" s="30">
        <f>SUM('[3]Bilan 2022 réel'!$U$41:$U$43)/11.63</f>
        <v>2.4775829957456241</v>
      </c>
      <c r="Q43" s="30">
        <f>'[3]Bilan 2022 réel'!$U$13/11.63</f>
        <v>9.2559822012037838</v>
      </c>
      <c r="R43" s="30">
        <f>('[3]Bilan 2022 réel'!$U$22+'[3]Bilan 2022 réel'!$U$30+SUM('[3]Bilan 2022 réel'!$U$36:$U$40)+SUM('[3]Bilan 2022 réel'!$U$44:$U$45)+'[3]Bilan 2022 réel'!$U$47)/11.63</f>
        <v>12.926272664087129</v>
      </c>
      <c r="S43" s="95">
        <f t="shared" si="9"/>
        <v>25.293858313036537</v>
      </c>
      <c r="T43" s="16"/>
      <c r="U43" s="149" t="s">
        <v>24</v>
      </c>
      <c r="V43" t="s">
        <v>410</v>
      </c>
      <c r="W43" t="s">
        <v>411</v>
      </c>
      <c r="X43" t="s">
        <v>412</v>
      </c>
      <c r="Y43" t="s">
        <v>413</v>
      </c>
      <c r="Z43" s="16">
        <v>2.124276391</v>
      </c>
      <c r="AA43" s="16">
        <v>10.968728779999999</v>
      </c>
      <c r="AB43" s="16">
        <v>9.5295109280000005</v>
      </c>
      <c r="AC43" s="16">
        <v>12.124861210000001</v>
      </c>
      <c r="AD43" s="95">
        <v>34.747377309000001</v>
      </c>
    </row>
    <row r="44" spans="3:30" x14ac:dyDescent="0.25">
      <c r="C44" s="149" t="s">
        <v>47</v>
      </c>
      <c r="D44" t="s">
        <v>414</v>
      </c>
      <c r="E44" t="s">
        <v>415</v>
      </c>
      <c r="F44" t="s">
        <v>416</v>
      </c>
      <c r="G44" t="s">
        <v>417</v>
      </c>
      <c r="H44" s="16">
        <f>VLOOKUP(D44,Résultats!$B$2:$AX$476,'T energie vecteurs'!K5,FALSE)</f>
        <v>0.87763754709999997</v>
      </c>
      <c r="I44" s="16">
        <f>VLOOKUP(E44,Résultats!$B$2:$AX$476,'T energie vecteurs'!K5,FALSE)</f>
        <v>1.9975720299999999</v>
      </c>
      <c r="J44" s="16">
        <f>VLOOKUP(F44,Résultats!$B$2:$AX$476,'T energie vecteurs'!K5,FALSE)</f>
        <v>0</v>
      </c>
      <c r="K44" s="16">
        <f>VLOOKUP(G44,Résultats!$B$2:$AX$476,'T energie vecteurs'!K5,FALSE)</f>
        <v>2.1764083159999998</v>
      </c>
      <c r="L44" s="95">
        <f t="shared" si="8"/>
        <v>5.0516178930999995</v>
      </c>
      <c r="M44" s="16"/>
      <c r="N44" s="149" t="s">
        <v>47</v>
      </c>
      <c r="O44" s="22">
        <f>'[3]Bilan 2022 réel'!$E$52/11.63</f>
        <v>3.8690713363254039</v>
      </c>
      <c r="P44" s="16">
        <f>('[3]Bilan 2022 réel'!$E$54+'[3]Bilan 2022 réel'!$E$56)/11.63</f>
        <v>9.2700920149999995</v>
      </c>
      <c r="Q44" s="16">
        <v>0</v>
      </c>
      <c r="R44" s="16">
        <f>('[3]Bilan 2022 réel'!$E$53+'[3]Bilan 2022 réel'!$E$55+'[3]Bilan 2022 réel'!$E$57)/11.63</f>
        <v>0.87235178417884784</v>
      </c>
      <c r="S44" s="95">
        <f t="shared" si="9"/>
        <v>14.011515135504252</v>
      </c>
      <c r="T44" s="16"/>
      <c r="U44" s="149" t="s">
        <v>47</v>
      </c>
      <c r="V44" t="s">
        <v>414</v>
      </c>
      <c r="W44" t="s">
        <v>415</v>
      </c>
      <c r="X44" t="s">
        <v>416</v>
      </c>
      <c r="Y44" t="s">
        <v>417</v>
      </c>
      <c r="Z44" s="16">
        <v>0.87550950719999998</v>
      </c>
      <c r="AA44" s="16">
        <v>2.033282716</v>
      </c>
      <c r="AB44" s="16">
        <v>0</v>
      </c>
      <c r="AC44" s="16">
        <v>2.138632952</v>
      </c>
      <c r="AD44" s="95">
        <v>5.0474251751999999</v>
      </c>
    </row>
    <row r="45" spans="3:30" x14ac:dyDescent="0.25">
      <c r="C45" s="149" t="s">
        <v>25</v>
      </c>
      <c r="D45" t="s">
        <v>418</v>
      </c>
      <c r="E45" t="s">
        <v>419</v>
      </c>
      <c r="F45" t="s">
        <v>420</v>
      </c>
      <c r="G45" t="s">
        <v>421</v>
      </c>
      <c r="H45" s="16">
        <f>VLOOKUP(D45,Résultats!$B$2:$AX$476,'T energie vecteurs'!K5,FALSE)</f>
        <v>0</v>
      </c>
      <c r="I45" s="16">
        <f>VLOOKUP(E45,Résultats!$B$2:$AX$476,'T energie vecteurs'!K5,FALSE)</f>
        <v>2.3120330939999998</v>
      </c>
      <c r="J45" s="16">
        <f>VLOOKUP(F45,Résultats!$B$2:$AX$476,'T energie vecteurs'!K5,FALSE)</f>
        <v>0.33048927239999998</v>
      </c>
      <c r="K45" s="16">
        <f>VLOOKUP(G45,Résultats!$B$2:$AX$476,'T energie vecteurs'!K5,FALSE)</f>
        <v>0.3248554327</v>
      </c>
      <c r="L45" s="95">
        <f t="shared" si="8"/>
        <v>2.9673777990999999</v>
      </c>
      <c r="M45" s="16"/>
      <c r="N45" s="150" t="s">
        <v>25</v>
      </c>
      <c r="O45" s="29">
        <f>'[3]Bilan 2022 réel'!$T$46/11.63</f>
        <v>1.651664E-3</v>
      </c>
      <c r="P45" s="28">
        <f>SUM('[3]Bilan 2022 réel'!$T$41:$T$43)/11.63</f>
        <v>3.5697769387513203</v>
      </c>
      <c r="Q45" s="28">
        <f>'[3]Bilan 2022 réel'!$T$13/11.63</f>
        <v>0.67291487532244199</v>
      </c>
      <c r="R45" s="28">
        <f>('[3]Bilan 2022 réel'!$T$22+'[3]Bilan 2022 réel'!$T$30+SUM('[3]Bilan 2022 réel'!$T$36:$T$40)+SUM('[3]Bilan 2022 réel'!$T$44:$T$45)+'[3]Bilan 2022 réel'!$T$47)/11.63</f>
        <v>0.43996563007547523</v>
      </c>
      <c r="S45" s="142">
        <f t="shared" si="9"/>
        <v>4.6843091081492378</v>
      </c>
      <c r="T45" s="16"/>
      <c r="U45" s="149" t="s">
        <v>25</v>
      </c>
      <c r="V45" t="s">
        <v>418</v>
      </c>
      <c r="W45" t="s">
        <v>419</v>
      </c>
      <c r="X45" t="s">
        <v>420</v>
      </c>
      <c r="Y45" t="s">
        <v>421</v>
      </c>
      <c r="Z45" s="16">
        <v>0</v>
      </c>
      <c r="AA45" s="16">
        <v>2.433549524</v>
      </c>
      <c r="AB45" s="16">
        <v>0.33754154040000001</v>
      </c>
      <c r="AC45" s="16">
        <v>0.3345319148</v>
      </c>
      <c r="AD45" s="95">
        <v>3.1056229792000001</v>
      </c>
    </row>
    <row r="46" spans="3:30" x14ac:dyDescent="0.25">
      <c r="C46" s="23" t="s">
        <v>26</v>
      </c>
      <c r="D46" s="10"/>
      <c r="E46" s="10"/>
      <c r="F46" s="10"/>
      <c r="G46" s="10"/>
      <c r="H46" s="9">
        <f>SUM(H37,H40:H42)</f>
        <v>2.7996009766999999</v>
      </c>
      <c r="I46" s="9">
        <f>SUM(I37,I40:I42)</f>
        <v>63.736817589000005</v>
      </c>
      <c r="J46" s="9">
        <f>SUM(J37,J40:J42)</f>
        <v>41.083692472499997</v>
      </c>
      <c r="K46" s="9">
        <f>SUM(K37,K40:K42)</f>
        <v>44.283919340726399</v>
      </c>
      <c r="L46" s="98">
        <f t="shared" si="8"/>
        <v>151.90403037892639</v>
      </c>
      <c r="M46" s="79"/>
      <c r="N46" s="151" t="s">
        <v>26</v>
      </c>
      <c r="O46" s="32">
        <f>O37+O40+O41+O42+O45</f>
        <v>4.5640554973254037</v>
      </c>
      <c r="P46" s="31">
        <f>P37+P40+P41+P42+P45</f>
        <v>64.295512199141086</v>
      </c>
      <c r="Q46" s="31">
        <f>Q37+Q40+Q41+Q42+Q45</f>
        <v>35.657811435941532</v>
      </c>
      <c r="R46" s="31">
        <f>R37+R40+R41+R42+R45</f>
        <v>42.318045756866823</v>
      </c>
      <c r="S46" s="144">
        <f t="shared" si="9"/>
        <v>146.83542488927486</v>
      </c>
      <c r="T46" s="79"/>
      <c r="U46" s="23" t="s">
        <v>26</v>
      </c>
      <c r="V46" s="10"/>
      <c r="W46" s="10"/>
      <c r="X46" s="10"/>
      <c r="Y46" s="10"/>
      <c r="Z46" s="9">
        <v>3.2423483624</v>
      </c>
      <c r="AA46" s="9">
        <v>66.523146284999996</v>
      </c>
      <c r="AB46" s="9">
        <v>38.969007848800004</v>
      </c>
      <c r="AC46" s="9">
        <v>44.244922827868095</v>
      </c>
      <c r="AD46" s="98">
        <v>152.97942532406807</v>
      </c>
    </row>
    <row r="47" spans="3:3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  <c r="Z47" s="45"/>
      <c r="AA47" s="45"/>
      <c r="AB47" s="45"/>
      <c r="AC47" s="45"/>
      <c r="AD47" s="45"/>
    </row>
    <row r="48" spans="3:3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Z48" s="45"/>
      <c r="AA48" s="45"/>
      <c r="AB48" s="45"/>
      <c r="AC48" s="45"/>
      <c r="AD48" s="45"/>
    </row>
    <row r="49" spans="2:30" ht="31.5" x14ac:dyDescent="0.35">
      <c r="C49" s="145">
        <v>2023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2023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  <c r="U49" s="145">
        <v>2023</v>
      </c>
      <c r="V49" s="146"/>
      <c r="W49" s="146"/>
      <c r="X49" s="146"/>
      <c r="Y49" s="146"/>
      <c r="Z49" s="76" t="s">
        <v>36</v>
      </c>
      <c r="AA49" s="76" t="s">
        <v>49</v>
      </c>
      <c r="AB49" s="76" t="s">
        <v>38</v>
      </c>
      <c r="AC49" s="76" t="s">
        <v>48</v>
      </c>
      <c r="AD49" s="93" t="s">
        <v>1</v>
      </c>
    </row>
    <row r="50" spans="2:30" x14ac:dyDescent="0.25">
      <c r="C50" s="147" t="s">
        <v>18</v>
      </c>
      <c r="H50" s="8">
        <f>SUM(H51:H52)</f>
        <v>0</v>
      </c>
      <c r="I50" s="8">
        <f>SUM(I51:I52)</f>
        <v>41.709046600000001</v>
      </c>
      <c r="J50" s="8">
        <f>SUM(J51:J52)</f>
        <v>1.9103232444</v>
      </c>
      <c r="K50" s="8">
        <f>SUM(K51:K52)</f>
        <v>0.41246187532110001</v>
      </c>
      <c r="L50" s="96">
        <f>SUM(H50:K50)</f>
        <v>44.031831719721097</v>
      </c>
      <c r="M50" s="75"/>
      <c r="N50" s="150" t="s">
        <v>18</v>
      </c>
      <c r="O50" s="29">
        <f>'[3]Bilan 2023 réel'!$X$46/11.63</f>
        <v>0</v>
      </c>
      <c r="P50" s="28">
        <f>SUM('[3]Bilan 2023 réel'!$X$41:$X$43)/11.63</f>
        <v>42.139633010859157</v>
      </c>
      <c r="Q50" s="28">
        <f>'[3]Bilan 2023 réel'!$X$13/11.63</f>
        <v>0.9065512467755803</v>
      </c>
      <c r="R50" s="28">
        <f>('[3]Bilan 2023 réel'!$X$22+'[3]Bilan 2023 réel'!$X$30+SUM('[3]Bilan 2023 réel'!$X$36:$X$40)+SUM('[3]Bilan 2023 réel'!$X$44:$X$45)+'[3]Bilan 2023 réel'!$X$47)/11.63</f>
        <v>0.31885683576956142</v>
      </c>
      <c r="S50" s="142">
        <f>SUM(O50:R50)</f>
        <v>43.365041093404294</v>
      </c>
      <c r="T50" s="270"/>
      <c r="U50" s="147" t="s">
        <v>18</v>
      </c>
      <c r="Z50" s="8">
        <v>0</v>
      </c>
      <c r="AA50" s="8">
        <v>42.78148384</v>
      </c>
      <c r="AB50" s="8">
        <v>2.0370256394999999</v>
      </c>
      <c r="AC50" s="8">
        <v>0.49027885509919999</v>
      </c>
      <c r="AD50" s="96">
        <v>45.3087883345992</v>
      </c>
    </row>
    <row r="51" spans="2:30" x14ac:dyDescent="0.25">
      <c r="C51" s="148" t="s">
        <v>19</v>
      </c>
      <c r="D51" t="s">
        <v>394</v>
      </c>
      <c r="E51" t="s">
        <v>395</v>
      </c>
      <c r="F51" t="s">
        <v>396</v>
      </c>
      <c r="G51" t="s">
        <v>397</v>
      </c>
      <c r="H51" s="16">
        <f>VLOOKUP(D51,Résultats!$B$2:$AX$476,'T energie vecteurs'!L5,FALSE)</f>
        <v>0</v>
      </c>
      <c r="I51" s="16">
        <f>VLOOKUP(E51,Résultats!$B$2:$AX$476,'T energie vecteurs'!L5,FALSE)</f>
        <v>22.364116129999999</v>
      </c>
      <c r="J51" s="16">
        <f>VLOOKUP(F51,Résultats!$B$2:$AX$476,'T energie vecteurs'!L5,FALSE)</f>
        <v>0.1957293494</v>
      </c>
      <c r="K51" s="16">
        <f>VLOOKUP(G51,Résultats!$B$2:$AX$476,'T energie vecteurs'!L5,FALSE)</f>
        <v>1.77497211E-5</v>
      </c>
      <c r="L51" s="95">
        <f t="shared" ref="L51:L52" si="11">SUM(H51:K51)</f>
        <v>22.559863229121099</v>
      </c>
      <c r="M51" s="16"/>
      <c r="N51" s="148" t="s">
        <v>19</v>
      </c>
      <c r="O51" s="143"/>
      <c r="P51" s="16"/>
      <c r="Q51" s="34"/>
      <c r="R51" s="16"/>
      <c r="S51" s="95"/>
      <c r="T51" s="270"/>
      <c r="U51" s="148" t="s">
        <v>19</v>
      </c>
      <c r="V51" t="s">
        <v>394</v>
      </c>
      <c r="W51" t="s">
        <v>395</v>
      </c>
      <c r="X51" t="s">
        <v>396</v>
      </c>
      <c r="Y51" t="s">
        <v>397</v>
      </c>
      <c r="Z51" s="16">
        <v>0</v>
      </c>
      <c r="AA51" s="16">
        <v>22.559039250000001</v>
      </c>
      <c r="AB51" s="16">
        <v>0.19969301049999999</v>
      </c>
      <c r="AC51" s="16">
        <v>1.32034992E-5</v>
      </c>
      <c r="AD51" s="95">
        <v>22.758745463999201</v>
      </c>
    </row>
    <row r="52" spans="2:30" x14ac:dyDescent="0.25">
      <c r="C52" s="149" t="s">
        <v>20</v>
      </c>
      <c r="D52" t="s">
        <v>398</v>
      </c>
      <c r="E52" t="s">
        <v>399</v>
      </c>
      <c r="F52" t="s">
        <v>400</v>
      </c>
      <c r="G52" t="s">
        <v>401</v>
      </c>
      <c r="H52" s="16">
        <f>VLOOKUP(D52,Résultats!$B$2:$AX$476,'T energie vecteurs'!L5,FALSE)</f>
        <v>0</v>
      </c>
      <c r="I52" s="16">
        <f>VLOOKUP(E52,Résultats!$B$2:$AX$476,'T energie vecteurs'!L5,FALSE)</f>
        <v>19.344930470000001</v>
      </c>
      <c r="J52" s="16">
        <f>VLOOKUP(F52,Résultats!$B$2:$AX$476,'T energie vecteurs'!L5,FALSE)</f>
        <v>1.7145938949999999</v>
      </c>
      <c r="K52" s="16">
        <f>VLOOKUP(G52,Résultats!$B$2:$AX$476,'T energie vecteurs'!L5,FALSE)</f>
        <v>0.41244412559999999</v>
      </c>
      <c r="L52" s="95">
        <f t="shared" si="11"/>
        <v>21.471968490600002</v>
      </c>
      <c r="M52" s="16"/>
      <c r="N52" s="149" t="s">
        <v>20</v>
      </c>
      <c r="O52" s="143"/>
      <c r="P52" s="16"/>
      <c r="Q52" s="34"/>
      <c r="R52" s="16"/>
      <c r="S52" s="95"/>
      <c r="T52" s="270"/>
      <c r="U52" s="149" t="s">
        <v>20</v>
      </c>
      <c r="V52" t="s">
        <v>398</v>
      </c>
      <c r="W52" t="s">
        <v>399</v>
      </c>
      <c r="X52" t="s">
        <v>400</v>
      </c>
      <c r="Y52" t="s">
        <v>401</v>
      </c>
      <c r="Z52" s="16">
        <v>0</v>
      </c>
      <c r="AA52" s="16">
        <v>20.222444589999998</v>
      </c>
      <c r="AB52" s="16">
        <v>1.8373326290000001</v>
      </c>
      <c r="AC52" s="16">
        <v>0.49026565160000002</v>
      </c>
      <c r="AD52" s="95">
        <v>22.550042870599999</v>
      </c>
    </row>
    <row r="53" spans="2:30" x14ac:dyDescent="0.25">
      <c r="C53" s="147" t="s">
        <v>21</v>
      </c>
      <c r="D53" t="s">
        <v>402</v>
      </c>
      <c r="E53" t="s">
        <v>403</v>
      </c>
      <c r="F53" t="s">
        <v>404</v>
      </c>
      <c r="G53" t="s">
        <v>405</v>
      </c>
      <c r="H53" s="8">
        <f>VLOOKUP(D53,Résultats!$B$2:$AX$476,'T energie vecteurs'!L5,FALSE)</f>
        <v>0.23742683070000001</v>
      </c>
      <c r="I53" s="294">
        <f>VLOOKUP(E53,Résultats!$B$2:$AX$476,'T energie vecteurs'!L5,FALSE)</f>
        <v>5.5258923219999998</v>
      </c>
      <c r="J53" s="8">
        <f>VLOOKUP(F53,Résultats!$B$2:$AX$476,'T energie vecteurs'!L5,FALSE)</f>
        <v>15.31086812</v>
      </c>
      <c r="K53" s="8">
        <f>VLOOKUP(G53,Résultats!$B$2:$AX$476,'T energie vecteurs'!L5,FALSE)+8</f>
        <v>21.151929989999999</v>
      </c>
      <c r="L53" s="96">
        <f>SUM(H53:K53)</f>
        <v>42.226117262700001</v>
      </c>
      <c r="M53" s="75"/>
      <c r="N53" s="150" t="s">
        <v>21</v>
      </c>
      <c r="O53" s="29">
        <f>'[3]Bilan 2023 réel'!$V$46/11.63</f>
        <v>1.9785054E-2</v>
      </c>
      <c r="P53" s="28">
        <f>SUM('[3]Bilan 2023 réel'!$V$41:$V$43)/11.63</f>
        <v>3.0423469738</v>
      </c>
      <c r="Q53" s="28">
        <f>'[3]Bilan 2023 réel'!$V$13/11.63</f>
        <v>13.020267239896821</v>
      </c>
      <c r="R53" s="28">
        <f>('[3]Bilan 2023 réel'!$V$22+'[3]Bilan 2023 réel'!$V$30+SUM('[3]Bilan 2023 réel'!$V$36:$V$40)+SUM('[3]Bilan 2023 réel'!$V$44:$V$45)+'[3]Bilan 2023 réel'!$V$47)/11.63</f>
        <v>20.330842243575045</v>
      </c>
      <c r="S53" s="142">
        <f t="shared" ref="S53:S59" si="12">SUM(O53:R53)</f>
        <v>36.413241511271863</v>
      </c>
      <c r="T53" s="270"/>
      <c r="U53" s="147" t="s">
        <v>21</v>
      </c>
      <c r="V53" t="s">
        <v>402</v>
      </c>
      <c r="W53" t="s">
        <v>403</v>
      </c>
      <c r="X53" t="s">
        <v>404</v>
      </c>
      <c r="Y53" t="s">
        <v>405</v>
      </c>
      <c r="Z53" s="8">
        <v>0.23237625249999999</v>
      </c>
      <c r="AA53" s="294">
        <v>5.4133837050000002</v>
      </c>
      <c r="AB53" s="8">
        <v>14.95241315</v>
      </c>
      <c r="AC53" s="8">
        <v>21.467979970000002</v>
      </c>
      <c r="AD53" s="96">
        <v>42.066153077500005</v>
      </c>
    </row>
    <row r="54" spans="2:30" x14ac:dyDescent="0.25">
      <c r="C54" s="147" t="s">
        <v>22</v>
      </c>
      <c r="D54" t="s">
        <v>406</v>
      </c>
      <c r="E54" t="s">
        <v>407</v>
      </c>
      <c r="F54" t="s">
        <v>408</v>
      </c>
      <c r="G54" t="s">
        <v>409</v>
      </c>
      <c r="H54" s="8">
        <f>VLOOKUP(D54,Résultats!$B$2:$AX$476,'T energie vecteurs'!L5,FALSE)</f>
        <v>0</v>
      </c>
      <c r="I54" s="8">
        <f>VLOOKUP(E54,Résultats!$B$2:$AX$476,'T energie vecteurs'!L5,FALSE)</f>
        <v>2.9885262400000001</v>
      </c>
      <c r="J54" s="8">
        <f>VLOOKUP(F54,Résultats!$B$2:$AX$476,'T energie vecteurs'!L5,FALSE)</f>
        <v>13.798051900000001</v>
      </c>
      <c r="K54" s="8">
        <f>VLOOKUP(G54,Résultats!$B$2:$AX$476,'T energie vecteurs'!L5,FALSE)</f>
        <v>7.5987390140000004</v>
      </c>
      <c r="L54" s="96">
        <f t="shared" ref="L54:L56" si="13">SUM(H54:K54)</f>
        <v>24.385317153999999</v>
      </c>
      <c r="M54" s="75"/>
      <c r="N54" s="150" t="s">
        <v>22</v>
      </c>
      <c r="O54" s="29">
        <f>('[3]Bilan 2023 réel'!$W$46)/11.63</f>
        <v>2.9470376E-2</v>
      </c>
      <c r="P54" s="28">
        <f>SUM('[3]Bilan 2023 réel'!$W$41:$W$43)/11.63</f>
        <v>2.063881609425366</v>
      </c>
      <c r="Q54" s="28">
        <f>('[3]Bilan 2023 réel'!$W$13)/11.63</f>
        <v>11.200373602751505</v>
      </c>
      <c r="R54" s="28">
        <f>('[3]Bilan 2023 réel'!$W$22+'[3]Bilan 2023 réel'!$W$30+SUM('[3]Bilan 2023 réel'!$W$36:$W$40)+SUM('[3]Bilan 2023 réel'!$W$44:$W$45)+'[3]Bilan 2023 réel'!$W$47)/11.63</f>
        <v>7.0633917765357781</v>
      </c>
      <c r="S54" s="142">
        <f t="shared" si="12"/>
        <v>20.35711736471265</v>
      </c>
      <c r="T54" s="270"/>
      <c r="U54" s="147" t="s">
        <v>22</v>
      </c>
      <c r="V54" t="s">
        <v>406</v>
      </c>
      <c r="W54" t="s">
        <v>407</v>
      </c>
      <c r="X54" t="s">
        <v>408</v>
      </c>
      <c r="Y54" t="s">
        <v>409</v>
      </c>
      <c r="Z54" s="8">
        <v>0</v>
      </c>
      <c r="AA54" s="8">
        <v>2.6290560260000002</v>
      </c>
      <c r="AB54" s="8">
        <v>11.97647014</v>
      </c>
      <c r="AC54" s="8">
        <v>7.4717173700000004</v>
      </c>
      <c r="AD54" s="96">
        <v>22.077243536000001</v>
      </c>
    </row>
    <row r="55" spans="2:30" x14ac:dyDescent="0.25">
      <c r="C55" s="147" t="s">
        <v>23</v>
      </c>
      <c r="H55" s="8">
        <f>SUM(H56:H58)</f>
        <v>2.5517243948999999</v>
      </c>
      <c r="I55" s="8">
        <f>SUM(I56:I58)</f>
        <v>12.979631085999999</v>
      </c>
      <c r="J55" s="8">
        <f>SUM(J56:J58)</f>
        <v>10.6558158907</v>
      </c>
      <c r="K55" s="8">
        <f>SUM(K56:K58)</f>
        <v>14.630934295899999</v>
      </c>
      <c r="L55" s="96">
        <f t="shared" si="13"/>
        <v>40.818105667499999</v>
      </c>
      <c r="M55" s="75"/>
      <c r="N55" s="150" t="s">
        <v>490</v>
      </c>
      <c r="O55" s="29">
        <f>O56+O57</f>
        <v>3.8091541290558895</v>
      </c>
      <c r="P55" s="28">
        <f t="shared" ref="P55:R55" si="14">P56+P57</f>
        <v>12.120619615422576</v>
      </c>
      <c r="Q55" s="28">
        <f t="shared" si="14"/>
        <v>8.8688043852106624</v>
      </c>
      <c r="R55" s="28">
        <f t="shared" si="14"/>
        <v>13.00955432637566</v>
      </c>
      <c r="S55" s="142">
        <f t="shared" si="12"/>
        <v>37.808132456064783</v>
      </c>
      <c r="T55" s="270"/>
      <c r="U55" s="147" t="s">
        <v>23</v>
      </c>
      <c r="Z55" s="8">
        <v>3.0694240808999997</v>
      </c>
      <c r="AA55" s="8">
        <v>15.774809033</v>
      </c>
      <c r="AB55" s="8">
        <v>10.0345506721</v>
      </c>
      <c r="AC55" s="8">
        <v>14.955153044099999</v>
      </c>
      <c r="AD55" s="96">
        <v>43.833936830100001</v>
      </c>
    </row>
    <row r="56" spans="2:30" x14ac:dyDescent="0.25">
      <c r="C56" s="149" t="s">
        <v>24</v>
      </c>
      <c r="D56" t="s">
        <v>410</v>
      </c>
      <c r="E56" t="s">
        <v>411</v>
      </c>
      <c r="F56" t="s">
        <v>412</v>
      </c>
      <c r="G56" t="s">
        <v>413</v>
      </c>
      <c r="H56" s="16">
        <f>VLOOKUP(D56,Résultats!$B$2:$AX$476,'T energie vecteurs'!L5,FALSE)</f>
        <v>1.6644847659999999</v>
      </c>
      <c r="I56" s="16">
        <f>VLOOKUP(E56,Résultats!$B$2:$AX$476,'T energie vecteurs'!L5,FALSE)</f>
        <v>8.6285056000000004</v>
      </c>
      <c r="J56" s="16">
        <f>VLOOKUP(F56,Résultats!$B$2:$AX$476,'T energie vecteurs'!L5,FALSE)</f>
        <v>10.321523859999999</v>
      </c>
      <c r="K56" s="16">
        <f>VLOOKUP(G56,Résultats!$B$2:$AX$476,'T energie vecteurs'!L5,FALSE)</f>
        <v>12.088159559999999</v>
      </c>
      <c r="L56" s="95">
        <f t="shared" si="13"/>
        <v>32.702673785999998</v>
      </c>
      <c r="M56" s="16"/>
      <c r="N56" s="149" t="s">
        <v>491</v>
      </c>
      <c r="O56" s="143">
        <f>'[3]Bilan 2023 réel'!$U$46/11.63</f>
        <v>0.58092196100000004</v>
      </c>
      <c r="P56" s="30">
        <f>SUM('[3]Bilan 2023 réel'!$U$41:$U$43)/11.63</f>
        <v>2.395717067522579</v>
      </c>
      <c r="Q56" s="30">
        <f>'[3]Bilan 2023 réel'!$U$13/11.63</f>
        <v>8.8688043852106624</v>
      </c>
      <c r="R56" s="30">
        <f>('[3]Bilan 2023 réel'!$U$22+'[3]Bilan 2023 réel'!$U$30+SUM('[3]Bilan 2023 réel'!$U$36:$U$40)+SUM('[3]Bilan 2023 réel'!$U$44:$U$45)+'[3]Bilan 2023 réel'!$U$47)/11.63</f>
        <v>12.148361914509795</v>
      </c>
      <c r="S56" s="95">
        <f t="shared" si="12"/>
        <v>23.993805328243035</v>
      </c>
      <c r="T56" s="270"/>
      <c r="U56" s="149" t="s">
        <v>24</v>
      </c>
      <c r="V56" t="s">
        <v>410</v>
      </c>
      <c r="W56" t="s">
        <v>411</v>
      </c>
      <c r="X56" t="s">
        <v>412</v>
      </c>
      <c r="Y56" t="s">
        <v>413</v>
      </c>
      <c r="Z56" s="16">
        <v>2.1770346969999999</v>
      </c>
      <c r="AA56" s="16">
        <v>11.24848031</v>
      </c>
      <c r="AB56" s="16">
        <v>9.7024778759999997</v>
      </c>
      <c r="AC56" s="16">
        <v>12.41605712</v>
      </c>
      <c r="AD56" s="95">
        <v>35.544050002999995</v>
      </c>
    </row>
    <row r="57" spans="2:30" x14ac:dyDescent="0.25">
      <c r="C57" s="149" t="s">
        <v>47</v>
      </c>
      <c r="D57" t="s">
        <v>414</v>
      </c>
      <c r="E57" t="s">
        <v>415</v>
      </c>
      <c r="F57" t="s">
        <v>416</v>
      </c>
      <c r="G57" t="s">
        <v>417</v>
      </c>
      <c r="H57" s="16">
        <f>VLOOKUP(D57,Résultats!$B$2:$AX$476,'T energie vecteurs'!L5,FALSE)</f>
        <v>0.88723962889999997</v>
      </c>
      <c r="I57" s="16">
        <f>VLOOKUP(E57,Résultats!$B$2:$AX$476,'T energie vecteurs'!L5,FALSE)</f>
        <v>2.052041172</v>
      </c>
      <c r="J57" s="16">
        <f>VLOOKUP(F57,Résultats!$B$2:$AX$476,'T energie vecteurs'!L5,FALSE)</f>
        <v>0</v>
      </c>
      <c r="K57" s="16">
        <f>VLOOKUP(G57,Résultats!$B$2:$AX$476,'T energie vecteurs'!L5,FALSE)</f>
        <v>2.2183791369999999</v>
      </c>
      <c r="L57" s="95">
        <f>SUM(H57:K57)</f>
        <v>5.1576599379000001</v>
      </c>
      <c r="M57" s="16"/>
      <c r="N57" s="149" t="s">
        <v>47</v>
      </c>
      <c r="O57" s="22">
        <f>'[3]Bilan 2023 réel'!$E$52/11.63</f>
        <v>3.2282321680558894</v>
      </c>
      <c r="P57" s="16">
        <f>('[3]Bilan 2023 réel'!$E$54+'[3]Bilan 2023 réel'!$E$56)/11.63</f>
        <v>9.7249025478999975</v>
      </c>
      <c r="Q57" s="16">
        <v>0</v>
      </c>
      <c r="R57" s="16">
        <f>('[3]Bilan 2023 réel'!$E$53+'[3]Bilan 2023 réel'!$E$55+'[3]Bilan 2023 réel'!$E$57)/11.63</f>
        <v>0.86119241186586415</v>
      </c>
      <c r="S57" s="95">
        <f t="shared" si="12"/>
        <v>13.814327127821752</v>
      </c>
      <c r="T57" s="270"/>
      <c r="U57" s="149" t="s">
        <v>47</v>
      </c>
      <c r="V57" t="s">
        <v>414</v>
      </c>
      <c r="W57" t="s">
        <v>415</v>
      </c>
      <c r="X57" t="s">
        <v>416</v>
      </c>
      <c r="Y57" t="s">
        <v>417</v>
      </c>
      <c r="Z57" s="16">
        <v>0.8923893839</v>
      </c>
      <c r="AA57" s="16">
        <v>2.0993252290000002</v>
      </c>
      <c r="AB57" s="16">
        <v>0</v>
      </c>
      <c r="AC57" s="16">
        <v>2.2040489600000002</v>
      </c>
      <c r="AD57" s="95">
        <v>5.1957635729000007</v>
      </c>
    </row>
    <row r="58" spans="2:30" x14ac:dyDescent="0.25">
      <c r="C58" s="149" t="s">
        <v>25</v>
      </c>
      <c r="D58" t="s">
        <v>418</v>
      </c>
      <c r="E58" t="s">
        <v>419</v>
      </c>
      <c r="F58" t="s">
        <v>420</v>
      </c>
      <c r="G58" t="s">
        <v>421</v>
      </c>
      <c r="H58" s="16">
        <f>VLOOKUP(D58,Résultats!$B$2:$AX$476,'T energie vecteurs'!L5,FALSE)</f>
        <v>0</v>
      </c>
      <c r="I58" s="16">
        <f>VLOOKUP(E58,Résultats!$B$2:$AX$476,'T energie vecteurs'!L5,FALSE)</f>
        <v>2.2990843139999999</v>
      </c>
      <c r="J58" s="16">
        <f>VLOOKUP(F58,Résultats!$B$2:$AX$476,'T energie vecteurs'!L5,FALSE)</f>
        <v>0.33429203070000002</v>
      </c>
      <c r="K58" s="16">
        <f>VLOOKUP(G58,Résultats!$B$2:$AX$476,'T energie vecteurs'!L5,FALSE)</f>
        <v>0.32439559890000003</v>
      </c>
      <c r="L58" s="95">
        <f t="shared" ref="L58" si="15">SUM(H58:K58)</f>
        <v>2.9577719436000001</v>
      </c>
      <c r="M58" s="16"/>
      <c r="N58" s="150" t="s">
        <v>25</v>
      </c>
      <c r="O58" s="29">
        <f>'[3]Bilan 2023 réel'!$T$46/11.63</f>
        <v>1.221354E-3</v>
      </c>
      <c r="P58" s="28">
        <f>SUM('[3]Bilan 2023 réel'!$T$41:$T$43)/11.63</f>
        <v>3.4194391444513199</v>
      </c>
      <c r="Q58" s="28">
        <f>'[3]Bilan 2023 réel'!$T$13/11.63</f>
        <v>0.65647798796216683</v>
      </c>
      <c r="R58" s="28">
        <f>('[3]Bilan 2023 réel'!$T$22+'[3]Bilan 2023 réel'!$T$30+SUM('[3]Bilan 2023 réel'!$T$36:$T$40)+SUM('[3]Bilan 2023 réel'!$T$44:$T$45)+'[3]Bilan 2023 réel'!$T$47)/11.63</f>
        <v>0.44186481322250887</v>
      </c>
      <c r="S58" s="142">
        <f t="shared" si="12"/>
        <v>4.5190032996359957</v>
      </c>
      <c r="T58" s="270"/>
      <c r="U58" s="149" t="s">
        <v>25</v>
      </c>
      <c r="V58" t="s">
        <v>418</v>
      </c>
      <c r="W58" t="s">
        <v>419</v>
      </c>
      <c r="X58" t="s">
        <v>420</v>
      </c>
      <c r="Y58" t="s">
        <v>421</v>
      </c>
      <c r="Z58" s="16">
        <v>0</v>
      </c>
      <c r="AA58" s="16">
        <v>2.427003494</v>
      </c>
      <c r="AB58" s="16">
        <v>0.33207279610000001</v>
      </c>
      <c r="AC58" s="16">
        <v>0.33504696410000001</v>
      </c>
      <c r="AD58" s="95">
        <v>3.0941232541999999</v>
      </c>
    </row>
    <row r="59" spans="2:30" x14ac:dyDescent="0.25">
      <c r="C59" s="23" t="s">
        <v>26</v>
      </c>
      <c r="D59" s="10"/>
      <c r="E59" s="10"/>
      <c r="F59" s="10"/>
      <c r="G59" s="10"/>
      <c r="H59" s="9">
        <f>SUM(H50,H53:H55)</f>
        <v>2.7891512256</v>
      </c>
      <c r="I59" s="9">
        <f>SUM(I50,I53:I55)</f>
        <v>63.203096247999994</v>
      </c>
      <c r="J59" s="9">
        <f>SUM(J50,J53:J55)</f>
        <v>41.675059155100001</v>
      </c>
      <c r="K59" s="9">
        <f>SUM(K50,K53:K55)</f>
        <v>43.7940651752211</v>
      </c>
      <c r="L59" s="98">
        <f>SUM(H59:K59)</f>
        <v>151.46137180392108</v>
      </c>
      <c r="M59" s="79"/>
      <c r="N59" s="151" t="s">
        <v>26</v>
      </c>
      <c r="O59" s="32">
        <f>O50+O53+O54+O55+O58</f>
        <v>3.8596309130558897</v>
      </c>
      <c r="P59" s="31">
        <f>P50+P53+P54+P55+P58</f>
        <v>62.785920353958417</v>
      </c>
      <c r="Q59" s="31">
        <f>Q50+Q53+Q54+Q55+Q58</f>
        <v>34.652474462596736</v>
      </c>
      <c r="R59" s="31">
        <f>R50+R53+R54+R55+R58</f>
        <v>41.164509995478554</v>
      </c>
      <c r="S59" s="144">
        <f t="shared" si="12"/>
        <v>142.46253572508959</v>
      </c>
      <c r="T59" s="79"/>
      <c r="U59" s="23" t="s">
        <v>26</v>
      </c>
      <c r="V59" s="10"/>
      <c r="W59" s="10"/>
      <c r="X59" s="10"/>
      <c r="Y59" s="10"/>
      <c r="Z59" s="9">
        <v>3.3018003333999997</v>
      </c>
      <c r="AA59" s="9">
        <v>66.598732604000006</v>
      </c>
      <c r="AB59" s="9">
        <v>39.000459601599999</v>
      </c>
      <c r="AC59" s="9">
        <v>44.385129239199202</v>
      </c>
      <c r="AD59" s="98">
        <v>153.2861217781992</v>
      </c>
    </row>
    <row r="60" spans="2:30" s="3" customFormat="1" x14ac:dyDescent="0.25">
      <c r="O60" s="77"/>
      <c r="P60" s="77"/>
      <c r="Q60" s="77"/>
      <c r="R60" s="78"/>
      <c r="S60" s="45"/>
    </row>
    <row r="61" spans="2:30" s="3" customFormat="1" x14ac:dyDescent="0.25">
      <c r="B61" s="60"/>
      <c r="K61" s="47"/>
      <c r="O61" s="79"/>
      <c r="P61" s="79"/>
      <c r="Q61" s="79"/>
      <c r="R61" s="80"/>
      <c r="S61" s="81"/>
      <c r="AC61" s="47"/>
    </row>
    <row r="62" spans="2:30" ht="31.5" x14ac:dyDescent="0.35">
      <c r="C62" s="145">
        <v>2025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M62" s="19"/>
      <c r="N62" s="145">
        <v>2025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  <c r="T62" s="19"/>
      <c r="U62" s="145">
        <v>2025</v>
      </c>
      <c r="V62" s="146"/>
      <c r="W62" s="146"/>
      <c r="X62" s="146"/>
      <c r="Y62" s="146"/>
      <c r="Z62" s="76" t="s">
        <v>36</v>
      </c>
      <c r="AA62" s="76" t="s">
        <v>49</v>
      </c>
      <c r="AB62" s="76" t="s">
        <v>38</v>
      </c>
      <c r="AC62" s="76" t="s">
        <v>48</v>
      </c>
      <c r="AD62" s="93" t="s">
        <v>1</v>
      </c>
    </row>
    <row r="63" spans="2:30" x14ac:dyDescent="0.25">
      <c r="C63" s="147" t="s">
        <v>18</v>
      </c>
      <c r="H63" s="8">
        <f>SUM(H64:H65)</f>
        <v>0</v>
      </c>
      <c r="I63" s="8">
        <f>SUM(I64:I65)</f>
        <v>41.220588429999999</v>
      </c>
      <c r="J63" s="8">
        <f>SUM(J64:J65)</f>
        <v>2.2236121775000002</v>
      </c>
      <c r="K63" s="8">
        <f>SUM(K64:K65)</f>
        <v>0.44010180938410004</v>
      </c>
      <c r="L63" s="96">
        <f t="shared" ref="L63:L72" si="16">SUM(H63:K63)</f>
        <v>43.884302416884104</v>
      </c>
      <c r="M63" s="75"/>
      <c r="N63" s="150" t="s">
        <v>18</v>
      </c>
      <c r="O63" s="29">
        <f>'[2]Bilan 2025 AMS'!$X$46/11.63</f>
        <v>0</v>
      </c>
      <c r="P63" s="28">
        <f>SUM('[2]Bilan 2025 AMS'!$X$41:$X$43)/11.63</f>
        <v>38.50153613089298</v>
      </c>
      <c r="Q63" s="28">
        <f>'[2]Bilan 2025 AMS'!$X$13/11.63</f>
        <v>1.4019196706542307</v>
      </c>
      <c r="R63" s="28">
        <f>('[2]Bilan 2025 AMS'!$X$22+'[2]Bilan 2025 AMS'!$X$30+SUM('[2]Bilan 2025 AMS'!$X$36:$X$40)+SUM('[2]Bilan 2025 AMS'!$X$44:$X$45)+'[2]Bilan 2025 AMS'!$X$47)/11.63</f>
        <v>0.36905808040129645</v>
      </c>
      <c r="S63" s="142">
        <f>SUM(O63:R63)</f>
        <v>40.272513881948505</v>
      </c>
      <c r="T63" s="75"/>
      <c r="U63" s="147" t="s">
        <v>18</v>
      </c>
      <c r="Z63" s="8">
        <v>0</v>
      </c>
      <c r="AA63" s="8">
        <v>42.754656769999997</v>
      </c>
      <c r="AB63" s="8">
        <v>2.4101029766999997</v>
      </c>
      <c r="AC63" s="8">
        <v>0.52218364658420002</v>
      </c>
      <c r="AD63" s="96">
        <v>45.686943393284203</v>
      </c>
    </row>
    <row r="64" spans="2:30" x14ac:dyDescent="0.25">
      <c r="C64" s="148" t="s">
        <v>19</v>
      </c>
      <c r="D64" t="s">
        <v>394</v>
      </c>
      <c r="E64" t="s">
        <v>395</v>
      </c>
      <c r="F64" t="s">
        <v>396</v>
      </c>
      <c r="G64" t="s">
        <v>397</v>
      </c>
      <c r="H64" s="16">
        <f>VLOOKUP(D64,Résultats!$B$2:$AX$476,'T energie vecteurs'!N5,FALSE)</f>
        <v>0</v>
      </c>
      <c r="I64" s="16">
        <f>VLOOKUP(E64,Résultats!$B$2:$AX$476,'T energie vecteurs'!N5,FALSE)</f>
        <v>21.72918031</v>
      </c>
      <c r="J64" s="16">
        <f>VLOOKUP(F64,Résultats!$B$2:$AX$476,'T energie vecteurs'!N5,FALSE)</f>
        <v>0.30469852549999998</v>
      </c>
      <c r="K64" s="16">
        <f>VLOOKUP(G77,Résultats!$B$2:$AX$476,'T energie vecteurs'!N5,FALSE)</f>
        <v>2.34893841E-5</v>
      </c>
      <c r="L64" s="95">
        <f t="shared" si="16"/>
        <v>22.033902324884099</v>
      </c>
      <c r="M64" s="16"/>
      <c r="N64" s="148" t="s">
        <v>19</v>
      </c>
      <c r="O64" s="143"/>
      <c r="P64" s="16"/>
      <c r="Q64" s="34"/>
      <c r="R64" s="16"/>
      <c r="S64" s="95"/>
      <c r="T64" s="16"/>
      <c r="U64" s="148" t="s">
        <v>19</v>
      </c>
      <c r="V64" t="s">
        <v>394</v>
      </c>
      <c r="W64" t="s">
        <v>395</v>
      </c>
      <c r="X64" t="s">
        <v>396</v>
      </c>
      <c r="Y64" t="s">
        <v>397</v>
      </c>
      <c r="Z64" s="16">
        <v>0</v>
      </c>
      <c r="AA64" s="16">
        <v>22.07369186</v>
      </c>
      <c r="AB64" s="16">
        <v>0.31753119969999999</v>
      </c>
      <c r="AC64" s="16">
        <v>1.7863784199999999E-5</v>
      </c>
      <c r="AD64" s="95">
        <v>22.391240923484201</v>
      </c>
    </row>
    <row r="65" spans="3:30" x14ac:dyDescent="0.25">
      <c r="C65" s="149" t="s">
        <v>20</v>
      </c>
      <c r="D65" t="s">
        <v>398</v>
      </c>
      <c r="E65" t="s">
        <v>399</v>
      </c>
      <c r="F65" t="s">
        <v>400</v>
      </c>
      <c r="G65" t="s">
        <v>401</v>
      </c>
      <c r="H65" s="16">
        <f>VLOOKUP(D65,Résultats!$B$2:$AX$476,'T energie vecteurs'!N5,FALSE)</f>
        <v>0</v>
      </c>
      <c r="I65" s="16">
        <f>VLOOKUP(E65,Résultats!$B$2:$AX$476,'T energie vecteurs'!N5,FALSE)</f>
        <v>19.491408119999999</v>
      </c>
      <c r="J65" s="16">
        <f>VLOOKUP(F65,Résultats!$B$2:$AX$476,'T energie vecteurs'!N5,FALSE)</f>
        <v>1.9189136520000001</v>
      </c>
      <c r="K65" s="16">
        <f>VLOOKUP(G65,Résultats!$B$2:$AX$476,'T energie vecteurs'!N5,FALSE)</f>
        <v>0.44007832000000002</v>
      </c>
      <c r="L65" s="95">
        <f t="shared" si="16"/>
        <v>21.850400092000001</v>
      </c>
      <c r="M65" s="16"/>
      <c r="N65" s="149" t="s">
        <v>20</v>
      </c>
      <c r="O65" s="143"/>
      <c r="P65" s="16"/>
      <c r="Q65" s="34"/>
      <c r="R65" s="16"/>
      <c r="S65" s="95"/>
      <c r="T65" s="16"/>
      <c r="U65" s="149" t="s">
        <v>20</v>
      </c>
      <c r="V65" t="s">
        <v>398</v>
      </c>
      <c r="W65" t="s">
        <v>399</v>
      </c>
      <c r="X65" t="s">
        <v>400</v>
      </c>
      <c r="Y65" t="s">
        <v>401</v>
      </c>
      <c r="Z65" s="16">
        <v>0</v>
      </c>
      <c r="AA65" s="16">
        <v>20.68096491</v>
      </c>
      <c r="AB65" s="16">
        <v>2.0925717769999999</v>
      </c>
      <c r="AC65" s="16">
        <v>0.52216578280000003</v>
      </c>
      <c r="AD65" s="95">
        <v>23.295702469799998</v>
      </c>
    </row>
    <row r="66" spans="3:30" x14ac:dyDescent="0.25">
      <c r="C66" s="147" t="s">
        <v>21</v>
      </c>
      <c r="D66" t="s">
        <v>402</v>
      </c>
      <c r="E66" t="s">
        <v>403</v>
      </c>
      <c r="F66" t="s">
        <v>404</v>
      </c>
      <c r="G66" t="s">
        <v>405</v>
      </c>
      <c r="H66" s="8">
        <f>VLOOKUP(D66,Résultats!$B$2:$AX$476,'T energie vecteurs'!N5,FALSE)</f>
        <v>0.21466556010000001</v>
      </c>
      <c r="I66" s="8">
        <f>VLOOKUP(E66,Résultats!$B$2:$AX$476,'T energie vecteurs'!N5,FALSE)</f>
        <v>5.0790435699999996</v>
      </c>
      <c r="J66" s="8">
        <f>VLOOKUP(F66,Résultats!$B$2:$AX$476,'T energie vecteurs'!N5,FALSE)</f>
        <v>15.30948304</v>
      </c>
      <c r="K66" s="8">
        <f>VLOOKUP(G66,Résultats!$B$2:$AX$476,'T energie vecteurs'!N5,FALSE)+8</f>
        <v>20.236003369999999</v>
      </c>
      <c r="L66" s="96">
        <f t="shared" si="16"/>
        <v>40.8391955401</v>
      </c>
      <c r="M66" s="75"/>
      <c r="N66" s="150" t="s">
        <v>21</v>
      </c>
      <c r="O66" s="29">
        <f>'[2]Bilan 2025 AMS'!$V$46/11.63</f>
        <v>0</v>
      </c>
      <c r="P66" s="28">
        <f>SUM('[2]Bilan 2025 AMS'!$V$41:$V$43)/11.63</f>
        <v>2.0957746160980957</v>
      </c>
      <c r="Q66" s="28">
        <f>'[2]Bilan 2025 AMS'!$V$13/11.63</f>
        <v>14.447084659417472</v>
      </c>
      <c r="R66" s="28">
        <f>('[2]Bilan 2025 AMS'!$V$22+'[2]Bilan 2025 AMS'!$V$30+SUM('[2]Bilan 2025 AMS'!$V$36:$V$40)+SUM('[2]Bilan 2025 AMS'!$V$44:$V$45)+'[2]Bilan 2025 AMS'!$V$47)/11.63</f>
        <v>22.421251859079046</v>
      </c>
      <c r="S66" s="142">
        <f t="shared" ref="S66:S72" si="17">SUM(O66:R66)</f>
        <v>38.964111134594617</v>
      </c>
      <c r="T66" s="75"/>
      <c r="U66" s="147" t="s">
        <v>21</v>
      </c>
      <c r="V66" t="s">
        <v>402</v>
      </c>
      <c r="W66" t="s">
        <v>403</v>
      </c>
      <c r="X66" t="s">
        <v>404</v>
      </c>
      <c r="Y66" t="s">
        <v>405</v>
      </c>
      <c r="Z66" s="8">
        <v>0.20873644059999999</v>
      </c>
      <c r="AA66" s="8">
        <v>4.9931918409999998</v>
      </c>
      <c r="AB66" s="8">
        <v>15.04858381</v>
      </c>
      <c r="AC66" s="8">
        <v>19.840822209999999</v>
      </c>
      <c r="AD66" s="96">
        <v>40.0913343016</v>
      </c>
    </row>
    <row r="67" spans="3:30" x14ac:dyDescent="0.25">
      <c r="C67" s="147" t="s">
        <v>22</v>
      </c>
      <c r="D67" t="s">
        <v>406</v>
      </c>
      <c r="E67" t="s">
        <v>407</v>
      </c>
      <c r="F67" t="s">
        <v>408</v>
      </c>
      <c r="G67" t="s">
        <v>409</v>
      </c>
      <c r="H67" s="8">
        <f>VLOOKUP(D67,Résultats!$B$2:$AX$476,'T energie vecteurs'!N5,FALSE)</f>
        <v>0</v>
      </c>
      <c r="I67" s="8">
        <f>VLOOKUP(E67,Résultats!$B$2:$AX$476,'T energie vecteurs'!N5,FALSE)</f>
        <v>2.2482081840000001</v>
      </c>
      <c r="J67" s="8">
        <f>VLOOKUP(F67,Résultats!$B$2:$AX$476,'T energie vecteurs'!N5,FALSE)</f>
        <v>13.54872009</v>
      </c>
      <c r="K67" s="8">
        <f>VLOOKUP(G67,Résultats!$B$2:$AX$476,'T energie vecteurs'!N5,FALSE)</f>
        <v>10.252348619999999</v>
      </c>
      <c r="L67" s="96">
        <f t="shared" si="16"/>
        <v>26.049276893999998</v>
      </c>
      <c r="M67" s="75"/>
      <c r="N67" s="150" t="s">
        <v>22</v>
      </c>
      <c r="O67" s="29">
        <f>('[2]Bilan 2025 AMS'!$W$46)/11.63</f>
        <v>0</v>
      </c>
      <c r="P67" s="28">
        <f>SUM('[2]Bilan 2025 AMS'!$W$41:$W$43)/11.63</f>
        <v>1.6298429171920958</v>
      </c>
      <c r="Q67" s="28">
        <f>('[2]Bilan 2025 AMS'!$W$13)/11.63</f>
        <v>10.999874044471945</v>
      </c>
      <c r="R67" s="28">
        <f>('[2]Bilan 2025 AMS'!$W$22+'[2]Bilan 2025 AMS'!$W$30+SUM('[2]Bilan 2025 AMS'!$W$36:$W$40)+SUM('[2]Bilan 2025 AMS'!$W$44:$W$45)+'[2]Bilan 2025 AMS'!$W$47)/11.63</f>
        <v>8.5854945190187202</v>
      </c>
      <c r="S67" s="142">
        <f t="shared" si="17"/>
        <v>21.215211480682761</v>
      </c>
      <c r="T67" s="75"/>
      <c r="U67" s="147" t="s">
        <v>22</v>
      </c>
      <c r="V67" t="s">
        <v>406</v>
      </c>
      <c r="W67" t="s">
        <v>407</v>
      </c>
      <c r="X67" t="s">
        <v>408</v>
      </c>
      <c r="Y67" t="s">
        <v>409</v>
      </c>
      <c r="Z67" s="8">
        <v>0</v>
      </c>
      <c r="AA67" s="8">
        <v>2.0967932130000002</v>
      </c>
      <c r="AB67" s="8">
        <v>11.941096910000001</v>
      </c>
      <c r="AC67" s="8">
        <v>8.7229552199999905</v>
      </c>
      <c r="AD67" s="96">
        <v>22.760845342999993</v>
      </c>
    </row>
    <row r="68" spans="3:30" x14ac:dyDescent="0.25">
      <c r="C68" s="147" t="s">
        <v>23</v>
      </c>
      <c r="H68" s="8">
        <f>SUM(H69:H71)</f>
        <v>2.2114129034999999</v>
      </c>
      <c r="I68" s="8">
        <f>SUM(I69:I71)</f>
        <v>10.894423563</v>
      </c>
      <c r="J68" s="8">
        <f>SUM(J69:J71)</f>
        <v>13.711089060900001</v>
      </c>
      <c r="K68" s="8">
        <f>SUM(K69:K71)</f>
        <v>10.574810198499991</v>
      </c>
      <c r="L68" s="96">
        <f t="shared" si="16"/>
        <v>37.391735725899991</v>
      </c>
      <c r="M68" s="75"/>
      <c r="N68" s="150" t="s">
        <v>490</v>
      </c>
      <c r="O68" s="29">
        <f>O69+O70</f>
        <v>3.798785579103078</v>
      </c>
      <c r="P68" s="28">
        <f t="shared" ref="P68:R68" si="18">P69+P70</f>
        <v>13.636597959064392</v>
      </c>
      <c r="Q68" s="28">
        <f t="shared" si="18"/>
        <v>11.012104104131426</v>
      </c>
      <c r="R68" s="28">
        <f t="shared" si="18"/>
        <v>14.545887550015864</v>
      </c>
      <c r="S68" s="142">
        <f t="shared" si="17"/>
        <v>42.993375192314758</v>
      </c>
      <c r="T68" s="75"/>
      <c r="U68" s="147" t="s">
        <v>23</v>
      </c>
      <c r="Z68" s="8">
        <v>3.0771929596999996</v>
      </c>
      <c r="AA68" s="8">
        <v>15.390287791999999</v>
      </c>
      <c r="AB68" s="8">
        <v>11.854617339200001</v>
      </c>
      <c r="AC68" s="8">
        <v>12.3552152665</v>
      </c>
      <c r="AD68" s="96">
        <v>42.677313357399996</v>
      </c>
    </row>
    <row r="69" spans="3:30" x14ac:dyDescent="0.25">
      <c r="C69" s="149" t="s">
        <v>24</v>
      </c>
      <c r="D69" t="s">
        <v>410</v>
      </c>
      <c r="E69" t="s">
        <v>411</v>
      </c>
      <c r="F69" t="s">
        <v>412</v>
      </c>
      <c r="G69" t="s">
        <v>413</v>
      </c>
      <c r="H69" s="16">
        <f>VLOOKUP(D69,Résultats!$B$2:$AX$476,'T energie vecteurs'!N5,FALSE)</f>
        <v>1.33325165</v>
      </c>
      <c r="I69" s="16">
        <f>VLOOKUP(E69,Résultats!$B$2:$AX$476,'T energie vecteurs'!N5,FALSE)</f>
        <v>6.5278338539999998</v>
      </c>
      <c r="J69" s="16">
        <f>VLOOKUP(F69,Résultats!$B$2:$AX$476,'T energie vecteurs'!N5,FALSE)</f>
        <v>13.375189880000001</v>
      </c>
      <c r="K69" s="16">
        <f>VLOOKUP(G69,Résultats!$B$2:$AX$476,'T energie vecteurs'!N5,FALSE)</f>
        <v>8.1549821589999905</v>
      </c>
      <c r="L69" s="95">
        <f t="shared" si="16"/>
        <v>29.391257542999995</v>
      </c>
      <c r="M69" s="16"/>
      <c r="N69" s="149" t="s">
        <v>491</v>
      </c>
      <c r="O69" s="143">
        <f>'[2]Bilan 2025 AMS'!$U$46/11.63</f>
        <v>0.54239014434383459</v>
      </c>
      <c r="P69" s="30">
        <f>SUM('[2]Bilan 2025 AMS'!$U$41:$U$43)/11.63</f>
        <v>1.9361642364667253</v>
      </c>
      <c r="Q69" s="30">
        <f>'[2]Bilan 2025 AMS'!$U$13/11.63</f>
        <v>11.012104104131426</v>
      </c>
      <c r="R69" s="30">
        <f>('[2]Bilan 2025 AMS'!$U$22+'[2]Bilan 2025 AMS'!$U$30+SUM('[2]Bilan 2025 AMS'!$U$36:$U$40)+SUM('[2]Bilan 2025 AMS'!$U$44:$U$45)+'[2]Bilan 2025 AMS'!$U$47)/11.63</f>
        <v>13.281896568299775</v>
      </c>
      <c r="S69" s="95">
        <f t="shared" si="17"/>
        <v>26.77255505324176</v>
      </c>
      <c r="T69" s="16"/>
      <c r="U69" s="149" t="s">
        <v>24</v>
      </c>
      <c r="V69" t="s">
        <v>410</v>
      </c>
      <c r="W69" t="s">
        <v>411</v>
      </c>
      <c r="X69" t="s">
        <v>412</v>
      </c>
      <c r="Y69" t="s">
        <v>413</v>
      </c>
      <c r="Z69" s="16">
        <v>2.1690319109999998</v>
      </c>
      <c r="AA69" s="16">
        <v>10.809206489999999</v>
      </c>
      <c r="AB69" s="16">
        <v>11.52183711</v>
      </c>
      <c r="AC69" s="16">
        <v>9.8616998890000005</v>
      </c>
      <c r="AD69" s="95">
        <v>34.361775399999999</v>
      </c>
    </row>
    <row r="70" spans="3:30" x14ac:dyDescent="0.25">
      <c r="C70" s="149" t="s">
        <v>47</v>
      </c>
      <c r="D70" t="s">
        <v>414</v>
      </c>
      <c r="E70" t="s">
        <v>415</v>
      </c>
      <c r="F70" t="s">
        <v>416</v>
      </c>
      <c r="G70" t="s">
        <v>417</v>
      </c>
      <c r="H70" s="16">
        <f>VLOOKUP(D70,Résultats!$B$2:$AX$476,'T energie vecteurs'!N5,FALSE)</f>
        <v>0.87816125349999996</v>
      </c>
      <c r="I70" s="16">
        <f>VLOOKUP(E70,Résultats!$B$2:$AX$476,'T energie vecteurs'!N5,FALSE)</f>
        <v>2.1205983229999998</v>
      </c>
      <c r="J70" s="16">
        <f>VLOOKUP(F70,Résultats!$B$2:$AX$476,'T energie vecteurs'!N5,FALSE)</f>
        <v>0</v>
      </c>
      <c r="K70" s="16">
        <f>VLOOKUP(G70,Résultats!$B$2:$AX$476,'T energie vecteurs'!N5,FALSE)</f>
        <v>2.098143216</v>
      </c>
      <c r="L70" s="95">
        <f t="shared" si="16"/>
        <v>5.0969027924999999</v>
      </c>
      <c r="M70" s="16"/>
      <c r="N70" s="149" t="s">
        <v>47</v>
      </c>
      <c r="O70" s="22">
        <f>'[2]Bilan 2025 AMS'!$E$52/11.63</f>
        <v>3.2563954347592436</v>
      </c>
      <c r="P70" s="16">
        <f>('[2]Bilan 2025 AMS'!$E$54+'[2]Bilan 2025 AMS'!$E$56)/11.63</f>
        <v>11.700433722597667</v>
      </c>
      <c r="Q70" s="16">
        <v>0</v>
      </c>
      <c r="R70" s="16">
        <f>('[2]Bilan 2025 AMS'!$E$53+'[2]Bilan 2025 AMS'!$E$55+'[2]Bilan 2025 AMS'!$E$57)/11.63</f>
        <v>1.2639909817160895</v>
      </c>
      <c r="S70" s="95">
        <f t="shared" si="17"/>
        <v>16.220820139072998</v>
      </c>
      <c r="T70" s="16"/>
      <c r="U70" s="149" t="s">
        <v>47</v>
      </c>
      <c r="V70" t="s">
        <v>414</v>
      </c>
      <c r="W70" t="s">
        <v>415</v>
      </c>
      <c r="X70" t="s">
        <v>416</v>
      </c>
      <c r="Y70" t="s">
        <v>417</v>
      </c>
      <c r="Z70" s="16">
        <v>0.90816104870000003</v>
      </c>
      <c r="AA70" s="16">
        <v>2.2001534739999999</v>
      </c>
      <c r="AB70" s="16">
        <v>0</v>
      </c>
      <c r="AC70" s="16">
        <v>2.173820675</v>
      </c>
      <c r="AD70" s="95">
        <v>5.2821351976999997</v>
      </c>
    </row>
    <row r="71" spans="3:30" x14ac:dyDescent="0.25">
      <c r="C71" s="149" t="s">
        <v>25</v>
      </c>
      <c r="D71" t="s">
        <v>418</v>
      </c>
      <c r="E71" t="s">
        <v>419</v>
      </c>
      <c r="F71" t="s">
        <v>420</v>
      </c>
      <c r="G71" t="s">
        <v>421</v>
      </c>
      <c r="H71" s="16">
        <f>VLOOKUP(D71,Résultats!$B$2:$AX$476,'T energie vecteurs'!N5,FALSE)</f>
        <v>0</v>
      </c>
      <c r="I71" s="16">
        <f>VLOOKUP(E71,Résultats!$B$2:$AX$476,'T energie vecteurs'!N5,FALSE)</f>
        <v>2.245991386</v>
      </c>
      <c r="J71" s="16">
        <f>VLOOKUP(F71,Résultats!$B$2:$AX$476,'T energie vecteurs'!N5,FALSE)</f>
        <v>0.33589918089999998</v>
      </c>
      <c r="K71" s="16">
        <f>VLOOKUP(G71,Résultats!$B$2:$AX$476,'T energie vecteurs'!N5,FALSE)</f>
        <v>0.32168482349999999</v>
      </c>
      <c r="L71" s="95">
        <f t="shared" si="16"/>
        <v>2.9035753903999999</v>
      </c>
      <c r="M71" s="16"/>
      <c r="N71" s="150" t="s">
        <v>25</v>
      </c>
      <c r="O71" s="29">
        <f>'[2]Bilan 2025 AMS'!$T$46/11.63</f>
        <v>0</v>
      </c>
      <c r="P71" s="28">
        <f>SUM('[2]Bilan 2025 AMS'!$T$41:$T$43)/11.63</f>
        <v>3.2326282830038102</v>
      </c>
      <c r="Q71" s="28">
        <f>'[2]Bilan 2025 AMS'!$T$13/11.63</f>
        <v>0.62874107832713355</v>
      </c>
      <c r="R71" s="28">
        <f>('[2]Bilan 2025 AMS'!$T$22+'[2]Bilan 2025 AMS'!$T$30+SUM('[2]Bilan 2025 AMS'!$T$36:$T$40)+SUM('[2]Bilan 2025 AMS'!$T$44:$T$45)+'[2]Bilan 2025 AMS'!$T$47)/11.63</f>
        <v>0.4197869333337978</v>
      </c>
      <c r="S71" s="142">
        <f t="shared" si="17"/>
        <v>4.2811562946647417</v>
      </c>
      <c r="T71" s="16"/>
      <c r="U71" s="149" t="s">
        <v>25</v>
      </c>
      <c r="V71" t="s">
        <v>418</v>
      </c>
      <c r="W71" t="s">
        <v>419</v>
      </c>
      <c r="X71" t="s">
        <v>420</v>
      </c>
      <c r="Y71" t="s">
        <v>421</v>
      </c>
      <c r="Z71" s="16">
        <v>0</v>
      </c>
      <c r="AA71" s="16">
        <v>2.3809278279999999</v>
      </c>
      <c r="AB71" s="16">
        <v>0.3327802292</v>
      </c>
      <c r="AC71" s="16">
        <v>0.31969470249999998</v>
      </c>
      <c r="AD71" s="95">
        <v>3.0334027597</v>
      </c>
    </row>
    <row r="72" spans="3:30" x14ac:dyDescent="0.25">
      <c r="C72" s="23" t="s">
        <v>26</v>
      </c>
      <c r="D72" s="10"/>
      <c r="E72" s="10"/>
      <c r="F72" s="10"/>
      <c r="G72" s="10"/>
      <c r="H72" s="9">
        <f>SUM(H63,H66:H68)</f>
        <v>2.4260784635999997</v>
      </c>
      <c r="I72" s="9">
        <f>SUM(I63,I66:I68)</f>
        <v>59.442263746999998</v>
      </c>
      <c r="J72" s="9">
        <f>SUM(J63,J66:J68)</f>
        <v>44.792904368400002</v>
      </c>
      <c r="K72" s="9">
        <f>SUM(K63,K66:K68)</f>
        <v>41.50326399788409</v>
      </c>
      <c r="L72" s="98">
        <f t="shared" si="16"/>
        <v>148.16451057688408</v>
      </c>
      <c r="M72" s="79"/>
      <c r="N72" s="151" t="s">
        <v>26</v>
      </c>
      <c r="O72" s="32">
        <f>O63+O66+O67+O68+O71</f>
        <v>3.798785579103078</v>
      </c>
      <c r="P72" s="31">
        <f>P63+P66+P67+P68+P71</f>
        <v>59.096379906251379</v>
      </c>
      <c r="Q72" s="31">
        <f>Q63+Q66+Q67+Q68+Q71</f>
        <v>38.4897235570022</v>
      </c>
      <c r="R72" s="31">
        <f>R63+R66+R67+R68+R71</f>
        <v>46.34147894184872</v>
      </c>
      <c r="S72" s="144">
        <f t="shared" si="17"/>
        <v>147.72636798420538</v>
      </c>
      <c r="T72" s="79"/>
      <c r="U72" s="23" t="s">
        <v>26</v>
      </c>
      <c r="V72" s="10"/>
      <c r="W72" s="10"/>
      <c r="X72" s="10"/>
      <c r="Y72" s="10"/>
      <c r="Z72" s="9">
        <v>3.2859294002999997</v>
      </c>
      <c r="AA72" s="9">
        <v>65.234929615999988</v>
      </c>
      <c r="AB72" s="9">
        <v>41.254401035900003</v>
      </c>
      <c r="AC72" s="9">
        <v>41.441176343084194</v>
      </c>
      <c r="AD72" s="98">
        <v>151.21643639528418</v>
      </c>
    </row>
    <row r="73" spans="3:30" s="3" customFormat="1" x14ac:dyDescent="0.25">
      <c r="H73" s="45"/>
      <c r="I73" s="45"/>
      <c r="J73" s="45"/>
      <c r="K73" s="45"/>
      <c r="L73" s="45"/>
      <c r="M73" s="45"/>
      <c r="N73" s="45"/>
      <c r="O73" s="77"/>
      <c r="P73" s="77"/>
      <c r="Q73" s="77"/>
      <c r="R73" s="78"/>
      <c r="S73" s="45"/>
      <c r="T73" s="45"/>
      <c r="Z73" s="45"/>
      <c r="AA73" s="45"/>
      <c r="AB73" s="45"/>
      <c r="AC73" s="45"/>
      <c r="AD73" s="45"/>
    </row>
    <row r="74" spans="3:30" s="3" customFormat="1" x14ac:dyDescent="0.25"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Z74" s="45"/>
      <c r="AA74" s="45"/>
      <c r="AB74" s="45"/>
      <c r="AC74" s="45"/>
      <c r="AD74" s="45"/>
    </row>
    <row r="75" spans="3:30" ht="31.5" x14ac:dyDescent="0.35">
      <c r="C75" s="145">
        <v>2030</v>
      </c>
      <c r="D75" s="146"/>
      <c r="E75" s="146"/>
      <c r="F75" s="146"/>
      <c r="G75" s="146"/>
      <c r="H75" s="76" t="s">
        <v>36</v>
      </c>
      <c r="I75" s="76" t="s">
        <v>49</v>
      </c>
      <c r="J75" s="76" t="s">
        <v>38</v>
      </c>
      <c r="K75" s="76" t="s">
        <v>48</v>
      </c>
      <c r="L75" s="93" t="s">
        <v>1</v>
      </c>
      <c r="M75" s="19"/>
      <c r="N75" s="145">
        <v>2030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  <c r="U75" s="145">
        <v>2030</v>
      </c>
      <c r="V75" s="146"/>
      <c r="W75" s="146"/>
      <c r="X75" s="146"/>
      <c r="Y75" s="146"/>
      <c r="Z75" s="76" t="s">
        <v>36</v>
      </c>
      <c r="AA75" s="76" t="s">
        <v>49</v>
      </c>
      <c r="AB75" s="76" t="s">
        <v>38</v>
      </c>
      <c r="AC75" s="76" t="s">
        <v>48</v>
      </c>
      <c r="AD75" s="93" t="s">
        <v>1</v>
      </c>
    </row>
    <row r="76" spans="3:30" x14ac:dyDescent="0.25">
      <c r="C76" s="147" t="s">
        <v>18</v>
      </c>
      <c r="H76" s="8">
        <f>SUM(H77:H78)</f>
        <v>0</v>
      </c>
      <c r="I76" s="8">
        <f>SUM(I77:I78)</f>
        <v>36.757385790000001</v>
      </c>
      <c r="J76" s="8">
        <f>SUM(J77:J78)</f>
        <v>3.4932101825999999</v>
      </c>
      <c r="K76" s="8">
        <f>SUM(K77:K78)</f>
        <v>0.67587119028289999</v>
      </c>
      <c r="L76" s="96">
        <f>SUM(H76:K76)</f>
        <v>40.926467162882901</v>
      </c>
      <c r="M76" s="75"/>
      <c r="N76" s="150" t="s">
        <v>18</v>
      </c>
      <c r="O76" s="29">
        <f>'[2]Bilan 2030 AMS'!$X$46/11.63</f>
        <v>0</v>
      </c>
      <c r="P76" s="28">
        <f>SUM('[2]Bilan 2030 AMS'!$X$41:$X$43)/11.63</f>
        <v>30.491818068685557</v>
      </c>
      <c r="Q76" s="28">
        <f>'[2]Bilan 2030 AMS'!$X$13/11.63</f>
        <v>2.8914417551290033</v>
      </c>
      <c r="R76" s="28">
        <f>('[2]Bilan 2030 AMS'!$X$22+'[2]Bilan 2030 AMS'!$X$30+SUM('[2]Bilan 2030 AMS'!$X$36:$X$40)+SUM('[2]Bilan 2030 AMS'!$X$44:$X$45)+'[2]Bilan 2030 AMS'!$X$47)/11.63</f>
        <v>0.65268777688992008</v>
      </c>
      <c r="S76" s="142">
        <f>SUM(O76:R76)</f>
        <v>34.035947600704482</v>
      </c>
      <c r="T76" s="270"/>
      <c r="U76" s="147" t="s">
        <v>18</v>
      </c>
      <c r="Z76" s="8">
        <v>0</v>
      </c>
      <c r="AA76" s="8">
        <v>39.263724879999998</v>
      </c>
      <c r="AB76" s="8">
        <v>3.9415172572000001</v>
      </c>
      <c r="AC76" s="8">
        <v>0.79414933690739997</v>
      </c>
      <c r="AD76" s="96">
        <v>43.999391474107398</v>
      </c>
    </row>
    <row r="77" spans="3:30" x14ac:dyDescent="0.25">
      <c r="C77" s="148" t="s">
        <v>19</v>
      </c>
      <c r="D77" t="s">
        <v>394</v>
      </c>
      <c r="E77" t="s">
        <v>395</v>
      </c>
      <c r="F77" t="s">
        <v>396</v>
      </c>
      <c r="G77" t="s">
        <v>397</v>
      </c>
      <c r="H77" s="16">
        <f>VLOOKUP(D77,Résultats!$B$2:$AX$476,'T energie vecteurs'!S5,FALSE)</f>
        <v>0</v>
      </c>
      <c r="I77" s="16">
        <f>VLOOKUP(E77,Résultats!$B$2:$AX$476,'T energie vecteurs'!S5,FALSE)</f>
        <v>18.235037930000001</v>
      </c>
      <c r="J77" s="16">
        <f>VLOOKUP(F77,Résultats!$B$2:$AX$476,'T energie vecteurs'!S5,FALSE)</f>
        <v>0.81006977859999996</v>
      </c>
      <c r="K77" s="16">
        <f>VLOOKUP(G77,Résultats!$B$2:$AX$476,'T energie vecteurs'!S5,FALSE)</f>
        <v>2.81184829E-5</v>
      </c>
      <c r="L77" s="95">
        <f t="shared" ref="L77:L84" si="19">SUM(H77:K77)</f>
        <v>19.045135827082898</v>
      </c>
      <c r="M77" s="16"/>
      <c r="N77" s="148" t="s">
        <v>19</v>
      </c>
      <c r="O77" s="143"/>
      <c r="P77" s="16"/>
      <c r="Q77" s="34"/>
      <c r="R77" s="16"/>
      <c r="S77" s="95"/>
      <c r="T77" s="270"/>
      <c r="U77" s="148" t="s">
        <v>19</v>
      </c>
      <c r="V77" t="s">
        <v>394</v>
      </c>
      <c r="W77" t="s">
        <v>395</v>
      </c>
      <c r="X77" t="s">
        <v>396</v>
      </c>
      <c r="Y77" t="s">
        <v>397</v>
      </c>
      <c r="Z77" s="16">
        <v>0</v>
      </c>
      <c r="AA77" s="16">
        <v>18.63373116</v>
      </c>
      <c r="AB77" s="16">
        <v>0.84394343220000001</v>
      </c>
      <c r="AC77" s="16">
        <v>2.1739307399999999E-5</v>
      </c>
      <c r="AD77" s="95">
        <v>19.477696331507399</v>
      </c>
    </row>
    <row r="78" spans="3:30" x14ac:dyDescent="0.25">
      <c r="C78" s="149" t="s">
        <v>20</v>
      </c>
      <c r="D78" t="s">
        <v>398</v>
      </c>
      <c r="E78" t="s">
        <v>399</v>
      </c>
      <c r="F78" t="s">
        <v>400</v>
      </c>
      <c r="G78" t="s">
        <v>401</v>
      </c>
      <c r="H78" s="16">
        <f>VLOOKUP(D78,Résultats!$B$2:$AX$476,'T energie vecteurs'!S5,FALSE)</f>
        <v>0</v>
      </c>
      <c r="I78" s="16">
        <f>VLOOKUP(E78,Résultats!$B$2:$AX$476,'T energie vecteurs'!S5,FALSE)</f>
        <v>18.52234786</v>
      </c>
      <c r="J78" s="16">
        <f>VLOOKUP(F78,Résultats!$B$2:$AX$476,'T energie vecteurs'!S5,FALSE)</f>
        <v>2.683140404</v>
      </c>
      <c r="K78" s="16">
        <f>VLOOKUP(G78,Résultats!$B$2:$AX$476,'T energie vecteurs'!S5,FALSE)</f>
        <v>0.67584307180000003</v>
      </c>
      <c r="L78" s="95">
        <f t="shared" si="19"/>
        <v>21.881331335799999</v>
      </c>
      <c r="M78" s="16"/>
      <c r="N78" s="149" t="s">
        <v>20</v>
      </c>
      <c r="O78" s="143"/>
      <c r="P78" s="16"/>
      <c r="Q78" s="34"/>
      <c r="R78" s="16"/>
      <c r="S78" s="95"/>
      <c r="T78" s="270"/>
      <c r="U78" s="149" t="s">
        <v>20</v>
      </c>
      <c r="V78" t="s">
        <v>398</v>
      </c>
      <c r="W78" t="s">
        <v>399</v>
      </c>
      <c r="X78" t="s">
        <v>400</v>
      </c>
      <c r="Y78" t="s">
        <v>401</v>
      </c>
      <c r="Z78" s="16">
        <v>0</v>
      </c>
      <c r="AA78" s="16">
        <v>20.629993720000002</v>
      </c>
      <c r="AB78" s="16">
        <v>3.097573825</v>
      </c>
      <c r="AC78" s="16">
        <v>0.79412759759999996</v>
      </c>
      <c r="AD78" s="95">
        <v>24.521695142600002</v>
      </c>
    </row>
    <row r="79" spans="3:30" x14ac:dyDescent="0.25">
      <c r="C79" s="147" t="s">
        <v>21</v>
      </c>
      <c r="D79" t="s">
        <v>402</v>
      </c>
      <c r="E79" t="s">
        <v>403</v>
      </c>
      <c r="F79" t="s">
        <v>404</v>
      </c>
      <c r="G79" t="s">
        <v>405</v>
      </c>
      <c r="H79" s="8">
        <f>VLOOKUP(D79,Résultats!$B$2:$AX$476,'T energie vecteurs'!S5,FALSE)</f>
        <v>0.16216443750000001</v>
      </c>
      <c r="I79" s="294">
        <f>VLOOKUP(E79,Résultats!$B$2:$AX$476,'T energie vecteurs'!S5,FALSE)</f>
        <v>4.0651622019999998</v>
      </c>
      <c r="J79" s="8">
        <f>VLOOKUP(F79,Résultats!$B$2:$AX$476,'T energie vecteurs'!S5,FALSE)</f>
        <v>14.65042463</v>
      </c>
      <c r="K79" s="8">
        <f>VLOOKUP(G79,Résultats!$B$2:$AX$476,'T energie vecteurs'!S5,FALSE)+8</f>
        <v>18.099380849999999</v>
      </c>
      <c r="L79" s="96">
        <f>SUM(H79:K79)</f>
        <v>36.977132119499998</v>
      </c>
      <c r="M79" s="75"/>
      <c r="N79" s="150" t="s">
        <v>21</v>
      </c>
      <c r="O79" s="29">
        <f>'[2]Bilan 2030 AMS'!$V$46/11.63</f>
        <v>0</v>
      </c>
      <c r="P79" s="28">
        <f>SUM('[2]Bilan 2030 AMS'!$V$41:$V$43)/11.63</f>
        <v>0.62652374102192576</v>
      </c>
      <c r="Q79" s="28">
        <f>'[2]Bilan 2030 AMS'!$V$13/11.63</f>
        <v>14.530979395924851</v>
      </c>
      <c r="R79" s="28">
        <f>('[2]Bilan 2030 AMS'!$V$22+'[2]Bilan 2030 AMS'!$V$30+SUM('[2]Bilan 2030 AMS'!$V$36:$V$40)+SUM('[2]Bilan 2030 AMS'!$V$44:$V$45)+'[2]Bilan 2030 AMS'!$V$47)/11.63</f>
        <v>20.153654675853421</v>
      </c>
      <c r="S79" s="142">
        <f t="shared" ref="S79:S85" si="20">SUM(O79:R79)</f>
        <v>35.311157812800197</v>
      </c>
      <c r="T79" s="270"/>
      <c r="U79" s="147" t="s">
        <v>21</v>
      </c>
      <c r="V79" t="s">
        <v>402</v>
      </c>
      <c r="W79" t="s">
        <v>403</v>
      </c>
      <c r="X79" t="s">
        <v>404</v>
      </c>
      <c r="Y79" t="s">
        <v>405</v>
      </c>
      <c r="Z79" s="8">
        <v>0.15396611839999999</v>
      </c>
      <c r="AA79" s="294">
        <v>3.8763057930000002</v>
      </c>
      <c r="AB79" s="8">
        <v>14.29558965</v>
      </c>
      <c r="AC79" s="8">
        <v>17.424506458</v>
      </c>
      <c r="AD79" s="96">
        <v>35.7503680194</v>
      </c>
    </row>
    <row r="80" spans="3:30" x14ac:dyDescent="0.25">
      <c r="C80" s="147" t="s">
        <v>22</v>
      </c>
      <c r="D80" t="s">
        <v>406</v>
      </c>
      <c r="E80" t="s">
        <v>407</v>
      </c>
      <c r="F80" t="s">
        <v>408</v>
      </c>
      <c r="G80" t="s">
        <v>409</v>
      </c>
      <c r="H80" s="8">
        <f>VLOOKUP(D80,Résultats!$B$2:$AX$476,'T energie vecteurs'!S5,FALSE)</f>
        <v>0</v>
      </c>
      <c r="I80" s="8">
        <f>VLOOKUP(E80,Résultats!$B$2:$AX$476,'T energie vecteurs'!S5,FALSE)</f>
        <v>1.4762617149999999</v>
      </c>
      <c r="J80" s="8">
        <f>VLOOKUP(F80,Résultats!$B$2:$AX$476,'T energie vecteurs'!S5,FALSE)</f>
        <v>10.363969490000001</v>
      </c>
      <c r="K80" s="8">
        <f>VLOOKUP(G80,Résultats!$B$2:$AX$476,'T energie vecteurs'!S5,FALSE)</f>
        <v>12.15665619</v>
      </c>
      <c r="L80" s="96">
        <f t="shared" si="19"/>
        <v>23.996887395000002</v>
      </c>
      <c r="M80" s="75"/>
      <c r="N80" s="150" t="s">
        <v>22</v>
      </c>
      <c r="O80" s="29">
        <f>('[2]Bilan 2030 AMS'!$W$46)/11.63</f>
        <v>0</v>
      </c>
      <c r="P80" s="28">
        <f>SUM('[2]Bilan 2030 AMS'!$W$41:$W$43)/11.63</f>
        <v>0.33746613619592225</v>
      </c>
      <c r="Q80" s="28">
        <f>('[2]Bilan 2030 AMS'!$W$13)/11.63</f>
        <v>10.35411932416091</v>
      </c>
      <c r="R80" s="28">
        <f>('[2]Bilan 2030 AMS'!$W$22+'[2]Bilan 2030 AMS'!$W$30+SUM('[2]Bilan 2030 AMS'!$W$36:$W$40)+SUM('[2]Bilan 2030 AMS'!$W$44:$W$45)+'[2]Bilan 2030 AMS'!$W$47)/11.63</f>
        <v>8.8144475097741068</v>
      </c>
      <c r="S80" s="142">
        <f t="shared" si="20"/>
        <v>19.506032970130939</v>
      </c>
      <c r="T80" s="270"/>
      <c r="U80" s="147" t="s">
        <v>22</v>
      </c>
      <c r="V80" t="s">
        <v>406</v>
      </c>
      <c r="W80" t="s">
        <v>407</v>
      </c>
      <c r="X80" t="s">
        <v>408</v>
      </c>
      <c r="Y80" t="s">
        <v>409</v>
      </c>
      <c r="Z80" s="8">
        <v>0</v>
      </c>
      <c r="AA80" s="8">
        <v>1.3251583739999999</v>
      </c>
      <c r="AB80" s="8">
        <v>9.4812755769999999</v>
      </c>
      <c r="AC80" s="8">
        <v>10.553586810000001</v>
      </c>
      <c r="AD80" s="96">
        <v>21.360020761000001</v>
      </c>
    </row>
    <row r="81" spans="2:30" x14ac:dyDescent="0.25">
      <c r="C81" s="147" t="s">
        <v>23</v>
      </c>
      <c r="H81" s="8">
        <f>SUM(H82:H84)</f>
        <v>1.8170174048000001</v>
      </c>
      <c r="I81" s="8">
        <f>SUM(I82:I84)</f>
        <v>8.7929454580000002</v>
      </c>
      <c r="J81" s="8">
        <f>SUM(J82:J84)</f>
        <v>17.428499959099998</v>
      </c>
      <c r="K81" s="8">
        <f>SUM(K82:K84)</f>
        <v>7.1909199174999996</v>
      </c>
      <c r="L81" s="96">
        <f t="shared" si="19"/>
        <v>35.229382739399995</v>
      </c>
      <c r="M81" s="75"/>
      <c r="N81" s="150" t="s">
        <v>490</v>
      </c>
      <c r="O81" s="29">
        <f>O82+O83</f>
        <v>2.0127593650238067</v>
      </c>
      <c r="P81" s="28">
        <f t="shared" ref="P81:R81" si="21">P82+P83</f>
        <v>12.377492485503554</v>
      </c>
      <c r="Q81" s="28">
        <f t="shared" si="21"/>
        <v>12.982018088212522</v>
      </c>
      <c r="R81" s="28">
        <f t="shared" si="21"/>
        <v>14.480696516029912</v>
      </c>
      <c r="S81" s="142">
        <f t="shared" si="20"/>
        <v>41.852966454769799</v>
      </c>
      <c r="T81" s="270"/>
      <c r="U81" s="147" t="s">
        <v>23</v>
      </c>
      <c r="Z81" s="8">
        <v>2.9648768399000001</v>
      </c>
      <c r="AA81" s="8">
        <v>14.07335995799999</v>
      </c>
      <c r="AB81" s="8">
        <v>16.297069330799999</v>
      </c>
      <c r="AC81" s="8">
        <v>9.0441896136000004</v>
      </c>
      <c r="AD81" s="96">
        <v>42.379495742299994</v>
      </c>
    </row>
    <row r="82" spans="2:30" x14ac:dyDescent="0.25">
      <c r="C82" s="149" t="s">
        <v>24</v>
      </c>
      <c r="D82" t="s">
        <v>410</v>
      </c>
      <c r="E82" t="s">
        <v>411</v>
      </c>
      <c r="F82" t="s">
        <v>412</v>
      </c>
      <c r="G82" t="s">
        <v>413</v>
      </c>
      <c r="H82" s="16">
        <f>VLOOKUP(D82,Résultats!$B$2:$AX$476,'T energie vecteurs'!S5,FALSE)</f>
        <v>0.94300211389999999</v>
      </c>
      <c r="I82" s="16">
        <f>VLOOKUP(E82,Résultats!$B$2:$AX$476,'T energie vecteurs'!S5,FALSE)</f>
        <v>4.203827424</v>
      </c>
      <c r="J82" s="16">
        <f>VLOOKUP(F82,Résultats!$B$2:$AX$476,'T energie vecteurs'!S5,FALSE)</f>
        <v>17.08624927</v>
      </c>
      <c r="K82" s="16">
        <f>VLOOKUP(G82,Résultats!$B$2:$AX$476,'T energie vecteurs'!S5,FALSE)</f>
        <v>4.773226921</v>
      </c>
      <c r="L82" s="95">
        <f t="shared" si="19"/>
        <v>27.006305728899999</v>
      </c>
      <c r="M82" s="16"/>
      <c r="N82" s="149" t="s">
        <v>491</v>
      </c>
      <c r="O82" s="143">
        <f>'[2]Bilan 2030 AMS'!$U$46/11.63</f>
        <v>0.29026672912795559</v>
      </c>
      <c r="P82" s="30">
        <f>SUM('[2]Bilan 2030 AMS'!$U$41:$U$43)/11.63</f>
        <v>1.2075144976423513</v>
      </c>
      <c r="Q82" s="30">
        <f>'[2]Bilan 2030 AMS'!$U$13/11.63</f>
        <v>12.982018088212522</v>
      </c>
      <c r="R82" s="30">
        <f>('[2]Bilan 2030 AMS'!$U$22+'[2]Bilan 2030 AMS'!$U$30+SUM('[2]Bilan 2030 AMS'!$U$36:$U$40)+SUM('[2]Bilan 2030 AMS'!$U$44:$U$45)+'[2]Bilan 2030 AMS'!$U$47)/11.63</f>
        <v>13.044479402489532</v>
      </c>
      <c r="S82" s="95">
        <f t="shared" si="20"/>
        <v>27.524278717472363</v>
      </c>
      <c r="T82" s="270"/>
      <c r="U82" s="149" t="s">
        <v>24</v>
      </c>
      <c r="V82" t="s">
        <v>410</v>
      </c>
      <c r="W82" t="s">
        <v>411</v>
      </c>
      <c r="X82" t="s">
        <v>412</v>
      </c>
      <c r="Y82" t="s">
        <v>413</v>
      </c>
      <c r="Z82" s="16">
        <v>1.996724435</v>
      </c>
      <c r="AA82" s="16">
        <v>9.0426093929999904</v>
      </c>
      <c r="AB82" s="16">
        <v>15.931478970000001</v>
      </c>
      <c r="AC82" s="16">
        <v>6.4634838590000001</v>
      </c>
      <c r="AD82" s="95">
        <v>33.43429665699999</v>
      </c>
    </row>
    <row r="83" spans="2:30" x14ac:dyDescent="0.25">
      <c r="C83" s="149" t="s">
        <v>47</v>
      </c>
      <c r="D83" t="s">
        <v>414</v>
      </c>
      <c r="E83" t="s">
        <v>415</v>
      </c>
      <c r="F83" t="s">
        <v>416</v>
      </c>
      <c r="G83" t="s">
        <v>417</v>
      </c>
      <c r="H83" s="16">
        <f>VLOOKUP(D83,Résultats!$B$2:$AX$476,'T energie vecteurs'!S5,FALSE)</f>
        <v>0.87401529089999996</v>
      </c>
      <c r="I83" s="16">
        <f>VLOOKUP(E83,Résultats!$B$2:$AX$476,'T energie vecteurs'!S5,FALSE)</f>
        <v>2.2419661560000002</v>
      </c>
      <c r="J83" s="16">
        <f>VLOOKUP(F83,Résultats!$B$2:$AX$476,'T energie vecteurs'!S5,FALSE)</f>
        <v>0</v>
      </c>
      <c r="K83" s="16">
        <f>VLOOKUP(G83,Résultats!$B$2:$AX$476,'T energie vecteurs'!S5,FALSE)</f>
        <v>2.082551643</v>
      </c>
      <c r="L83" s="95">
        <f>SUM(H83:K83)</f>
        <v>5.1985330898999997</v>
      </c>
      <c r="M83" s="16"/>
      <c r="N83" s="149" t="s">
        <v>47</v>
      </c>
      <c r="O83" s="22">
        <f>'[2]Bilan 2030 AMS'!$E$52/11.63</f>
        <v>1.7224926358958512</v>
      </c>
      <c r="P83" s="16">
        <f>('[2]Bilan 2030 AMS'!$E$54+'[2]Bilan 2030 AMS'!$E$56)/11.63</f>
        <v>11.169977987861202</v>
      </c>
      <c r="Q83" s="16">
        <v>0</v>
      </c>
      <c r="R83" s="16">
        <f>('[2]Bilan 2030 AMS'!$E$53+'[2]Bilan 2030 AMS'!$E$55+'[2]Bilan 2030 AMS'!$E$57)/11.63</f>
        <v>1.4362171135403794</v>
      </c>
      <c r="S83" s="95">
        <f t="shared" si="20"/>
        <v>14.328687737297432</v>
      </c>
      <c r="T83" s="270"/>
      <c r="U83" s="149" t="s">
        <v>47</v>
      </c>
      <c r="V83" t="s">
        <v>414</v>
      </c>
      <c r="W83" t="s">
        <v>415</v>
      </c>
      <c r="X83" t="s">
        <v>416</v>
      </c>
      <c r="Y83" t="s">
        <v>417</v>
      </c>
      <c r="Z83" s="16">
        <v>0.96815240489999999</v>
      </c>
      <c r="AA83" s="16">
        <v>2.4433629419999998</v>
      </c>
      <c r="AB83" s="16">
        <v>0</v>
      </c>
      <c r="AC83" s="16">
        <v>2.2428490939999999</v>
      </c>
      <c r="AD83" s="95">
        <v>5.6543644409000002</v>
      </c>
    </row>
    <row r="84" spans="2:30" x14ac:dyDescent="0.25">
      <c r="C84" s="149" t="s">
        <v>25</v>
      </c>
      <c r="D84" t="s">
        <v>418</v>
      </c>
      <c r="E84" t="s">
        <v>419</v>
      </c>
      <c r="F84" t="s">
        <v>420</v>
      </c>
      <c r="G84" t="s">
        <v>421</v>
      </c>
      <c r="H84" s="16">
        <f>VLOOKUP(D84,Résultats!$B$2:$AX$476,'T energie vecteurs'!S5,FALSE)</f>
        <v>0</v>
      </c>
      <c r="I84" s="16">
        <f>VLOOKUP(E84,Résultats!$B$2:$AX$476,'T energie vecteurs'!S5,FALSE)</f>
        <v>2.347151878</v>
      </c>
      <c r="J84" s="16">
        <f>VLOOKUP(F84,Résultats!$B$2:$AX$476,'T energie vecteurs'!S5,FALSE)</f>
        <v>0.34225068910000001</v>
      </c>
      <c r="K84" s="16">
        <f>VLOOKUP(G84,Résultats!$B$2:$AX$476,'T energie vecteurs'!S5,FALSE)</f>
        <v>0.33514135350000002</v>
      </c>
      <c r="L84" s="95">
        <f t="shared" si="19"/>
        <v>3.0245439206000002</v>
      </c>
      <c r="M84" s="16"/>
      <c r="N84" s="150" t="s">
        <v>25</v>
      </c>
      <c r="O84" s="29">
        <f>'[2]Bilan 2030 AMS'!$T$46/11.63</f>
        <v>0</v>
      </c>
      <c r="P84" s="28">
        <f>SUM('[2]Bilan 2030 AMS'!$T$41:$T$43)/11.63</f>
        <v>3.0169333905477389</v>
      </c>
      <c r="Q84" s="28">
        <f>'[2]Bilan 2030 AMS'!$T$13/11.63</f>
        <v>0.58880477108504814</v>
      </c>
      <c r="R84" s="28">
        <f>('[2]Bilan 2030 AMS'!$T$22+'[2]Bilan 2030 AMS'!$T$30+SUM('[2]Bilan 2030 AMS'!$T$36:$T$40)+SUM('[2]Bilan 2030 AMS'!$T$44:$T$45)+'[2]Bilan 2030 AMS'!$T$47)/11.63</f>
        <v>0.50098804851089418</v>
      </c>
      <c r="S84" s="142">
        <f t="shared" si="20"/>
        <v>4.1067262101436812</v>
      </c>
      <c r="T84" s="270"/>
      <c r="U84" s="149" t="s">
        <v>25</v>
      </c>
      <c r="V84" t="s">
        <v>418</v>
      </c>
      <c r="W84" t="s">
        <v>419</v>
      </c>
      <c r="X84" t="s">
        <v>420</v>
      </c>
      <c r="Y84" t="s">
        <v>421</v>
      </c>
      <c r="Z84" s="16">
        <v>0</v>
      </c>
      <c r="AA84" s="16">
        <v>2.5873876230000001</v>
      </c>
      <c r="AB84" s="16">
        <v>0.36559036080000001</v>
      </c>
      <c r="AC84" s="16">
        <v>0.33785666060000002</v>
      </c>
      <c r="AD84" s="95">
        <v>3.2908346444000003</v>
      </c>
    </row>
    <row r="85" spans="2:30" x14ac:dyDescent="0.25">
      <c r="C85" s="23" t="s">
        <v>26</v>
      </c>
      <c r="D85" s="10"/>
      <c r="E85" s="10"/>
      <c r="F85" s="10"/>
      <c r="G85" s="10"/>
      <c r="H85" s="9">
        <f>SUM(H76,H79:H81)</f>
        <v>1.9791818423</v>
      </c>
      <c r="I85" s="9">
        <f>SUM(I76,I79:I81)</f>
        <v>51.091755164999995</v>
      </c>
      <c r="J85" s="9">
        <f>SUM(J76,J79:J81)</f>
        <v>45.936104261699995</v>
      </c>
      <c r="K85" s="9">
        <f>SUM(K76,K79:K81)</f>
        <v>38.122828147782897</v>
      </c>
      <c r="L85" s="98">
        <f>SUM(H85:K85)</f>
        <v>137.12986941678287</v>
      </c>
      <c r="M85" s="79"/>
      <c r="N85" s="151" t="s">
        <v>26</v>
      </c>
      <c r="O85" s="32">
        <f>O76+O79+O80+O81+O84</f>
        <v>2.0127593650238067</v>
      </c>
      <c r="P85" s="31">
        <f>P76+P79+P80+P81+P84</f>
        <v>46.850233821954703</v>
      </c>
      <c r="Q85" s="31">
        <f>Q76+Q79+Q80+Q81+Q84</f>
        <v>41.347363334512337</v>
      </c>
      <c r="R85" s="31">
        <f>R76+R79+R80+R81+R84</f>
        <v>44.602474527058249</v>
      </c>
      <c r="S85" s="144">
        <f t="shared" si="20"/>
        <v>134.81283104854907</v>
      </c>
      <c r="T85" s="79"/>
      <c r="U85" s="23" t="s">
        <v>26</v>
      </c>
      <c r="V85" s="10"/>
      <c r="W85" s="10"/>
      <c r="X85" s="10"/>
      <c r="Y85" s="10"/>
      <c r="Z85" s="9">
        <v>3.1188429583000001</v>
      </c>
      <c r="AA85" s="9">
        <v>58.538549004999986</v>
      </c>
      <c r="AB85" s="9">
        <v>44.015451814999999</v>
      </c>
      <c r="AC85" s="9">
        <v>37.816432218507401</v>
      </c>
      <c r="AD85" s="98">
        <v>143.48927599680738</v>
      </c>
    </row>
    <row r="86" spans="2:30" s="3" customFormat="1" x14ac:dyDescent="0.25">
      <c r="O86" s="77"/>
      <c r="P86" s="77"/>
      <c r="Q86" s="77"/>
      <c r="R86" s="78"/>
      <c r="S86" s="45"/>
    </row>
    <row r="87" spans="2:30" s="3" customFormat="1" x14ac:dyDescent="0.25">
      <c r="B87" s="60"/>
      <c r="K87" s="47"/>
      <c r="O87" s="79"/>
      <c r="P87" s="79"/>
      <c r="Q87" s="79"/>
      <c r="R87" s="80"/>
      <c r="S87" s="81"/>
      <c r="AC87" s="47"/>
    </row>
    <row r="88" spans="2:30" s="3" customFormat="1" ht="31.5" x14ac:dyDescent="0.35">
      <c r="B88" s="60"/>
      <c r="C88" s="145">
        <v>2035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N88" s="145">
        <v>2035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U88" s="145">
        <v>2035</v>
      </c>
      <c r="V88" s="146"/>
      <c r="W88" s="146"/>
      <c r="X88" s="146"/>
      <c r="Y88" s="146"/>
      <c r="Z88" s="76" t="s">
        <v>36</v>
      </c>
      <c r="AA88" s="76" t="s">
        <v>49</v>
      </c>
      <c r="AB88" s="76" t="s">
        <v>38</v>
      </c>
      <c r="AC88" s="76" t="s">
        <v>48</v>
      </c>
      <c r="AD88" s="93" t="s">
        <v>1</v>
      </c>
    </row>
    <row r="89" spans="2:30" s="3" customFormat="1" x14ac:dyDescent="0.25">
      <c r="B89" s="60"/>
      <c r="C89" s="147" t="s">
        <v>18</v>
      </c>
      <c r="D89"/>
      <c r="E89"/>
      <c r="F89"/>
      <c r="G89"/>
      <c r="H89" s="8">
        <f>SUM(H90:H91)</f>
        <v>0</v>
      </c>
      <c r="I89" s="8">
        <f>SUM(I90:I91)</f>
        <v>29.596372459999998</v>
      </c>
      <c r="J89" s="8">
        <f>SUM(J90:J91)</f>
        <v>5.8733085480000007</v>
      </c>
      <c r="K89" s="8">
        <f>SUM(K90:K91)</f>
        <v>1.0380805808376001</v>
      </c>
      <c r="L89" s="96">
        <f t="shared" ref="L89:L98" si="22">SUM(H89:K89)</f>
        <v>36.507761588837596</v>
      </c>
      <c r="N89" s="150" t="s">
        <v>18</v>
      </c>
      <c r="O89" s="29">
        <f>'[2]Bilan 2035 AMS'!$X$46/11.63</f>
        <v>0</v>
      </c>
      <c r="P89" s="28">
        <f>SUM('[2]Bilan 2035 AMS'!$X$41:$X$43)/11.63</f>
        <v>21.382730406719936</v>
      </c>
      <c r="Q89" s="28">
        <f>'[2]Bilan 2035 AMS'!$X$13/11.63</f>
        <v>5.4104030618615928</v>
      </c>
      <c r="R89" s="28">
        <f>('[2]Bilan 2035 AMS'!$X$22+'[2]Bilan 2035 AMS'!$X$30+SUM('[2]Bilan 2035 AMS'!$X$36:$X$40)+SUM('[2]Bilan 2035 AMS'!$X$44:$X$45)+'[2]Bilan 2035 AMS'!$X$47)/11.63</f>
        <v>0.88574894127807591</v>
      </c>
      <c r="S89" s="142">
        <f>SUM(O89:R89)</f>
        <v>27.678882409859607</v>
      </c>
      <c r="U89" s="147" t="s">
        <v>18</v>
      </c>
      <c r="V89"/>
      <c r="W89"/>
      <c r="X89"/>
      <c r="Y89"/>
      <c r="Z89" s="8">
        <v>0</v>
      </c>
      <c r="AA89" s="8">
        <v>32.431192430000003</v>
      </c>
      <c r="AB89" s="8">
        <v>6.6826158879999999</v>
      </c>
      <c r="AC89" s="8">
        <v>1.2044262651969</v>
      </c>
      <c r="AD89" s="96">
        <v>40.318234583196904</v>
      </c>
    </row>
    <row r="90" spans="2:30" s="3" customFormat="1" x14ac:dyDescent="0.25">
      <c r="B90" s="60"/>
      <c r="C90" s="148" t="s">
        <v>19</v>
      </c>
      <c r="D90" t="s">
        <v>394</v>
      </c>
      <c r="E90" t="s">
        <v>395</v>
      </c>
      <c r="F90" t="s">
        <v>396</v>
      </c>
      <c r="G90" t="s">
        <v>397</v>
      </c>
      <c r="H90" s="16">
        <f>VLOOKUP(D90,Résultats!$B$2:$AX$476,'T energie vecteurs'!T5,FALSE)</f>
        <v>0</v>
      </c>
      <c r="I90" s="16">
        <f>VLOOKUP(E90,Résultats!$B$2:$AX$476,'T energie vecteurs'!T5,FALSE)</f>
        <v>13.657538069999999</v>
      </c>
      <c r="J90" s="16">
        <f>VLOOKUP(F90,Résultats!$B$2:$AX$476,'T energie vecteurs'!T5,FALSE)</f>
        <v>1.703682846</v>
      </c>
      <c r="K90" s="16">
        <f>VLOOKUP(G90,Résultats!$B$2:$AX$476,'T energie vecteurs'!T5,FALSE)</f>
        <v>2.25098376E-5</v>
      </c>
      <c r="L90" s="95">
        <f t="shared" si="22"/>
        <v>15.361243425837598</v>
      </c>
      <c r="N90" s="148" t="s">
        <v>19</v>
      </c>
      <c r="O90" s="143"/>
      <c r="P90" s="16"/>
      <c r="Q90" s="34"/>
      <c r="R90" s="16"/>
      <c r="S90" s="95"/>
      <c r="U90" s="148" t="s">
        <v>19</v>
      </c>
      <c r="V90" t="s">
        <v>394</v>
      </c>
      <c r="W90" t="s">
        <v>395</v>
      </c>
      <c r="X90" t="s">
        <v>396</v>
      </c>
      <c r="Y90" t="s">
        <v>397</v>
      </c>
      <c r="Z90" s="16">
        <v>0</v>
      </c>
      <c r="AA90" s="16">
        <v>13.970724479999999</v>
      </c>
      <c r="AB90" s="38">
        <v>1.7621782340000001</v>
      </c>
      <c r="AC90" s="16">
        <v>1.7425196900000001E-5</v>
      </c>
      <c r="AD90" s="95">
        <v>15.732920139196899</v>
      </c>
    </row>
    <row r="91" spans="2:30" s="3" customFormat="1" x14ac:dyDescent="0.25">
      <c r="B91" s="60"/>
      <c r="C91" s="149" t="s">
        <v>20</v>
      </c>
      <c r="D91" t="s">
        <v>398</v>
      </c>
      <c r="E91" t="s">
        <v>399</v>
      </c>
      <c r="F91" t="s">
        <v>400</v>
      </c>
      <c r="G91" t="s">
        <v>401</v>
      </c>
      <c r="H91" s="16">
        <f>VLOOKUP(D91,Résultats!$B$2:$AX$476,'T energie vecteurs'!T5,FALSE)</f>
        <v>0</v>
      </c>
      <c r="I91" s="16">
        <f>VLOOKUP(E91,Résultats!$B$2:$AX$476,'T energie vecteurs'!T5,FALSE)</f>
        <v>15.93883439</v>
      </c>
      <c r="J91" s="16">
        <f>VLOOKUP(F91,Résultats!$B$2:$AX$476,'T energie vecteurs'!T5,FALSE)</f>
        <v>4.1696257020000003</v>
      </c>
      <c r="K91" s="16">
        <f>VLOOKUP(G91,Résultats!$B$2:$AX$476,'T energie vecteurs'!T5,FALSE)</f>
        <v>1.038058071</v>
      </c>
      <c r="L91" s="95">
        <f t="shared" si="22"/>
        <v>21.146518163000003</v>
      </c>
      <c r="N91" s="149" t="s">
        <v>20</v>
      </c>
      <c r="O91" s="143"/>
      <c r="P91" s="16"/>
      <c r="Q91" s="34"/>
      <c r="R91" s="16"/>
      <c r="S91" s="95"/>
      <c r="U91" s="149" t="s">
        <v>20</v>
      </c>
      <c r="V91" t="s">
        <v>398</v>
      </c>
      <c r="W91" t="s">
        <v>399</v>
      </c>
      <c r="X91" t="s">
        <v>400</v>
      </c>
      <c r="Y91" t="s">
        <v>401</v>
      </c>
      <c r="Z91" s="16">
        <v>0</v>
      </c>
      <c r="AA91" s="16">
        <v>18.460467950000002</v>
      </c>
      <c r="AB91" s="16">
        <v>4.9204376539999997</v>
      </c>
      <c r="AC91" s="16">
        <v>1.2044088399999999</v>
      </c>
      <c r="AD91" s="95">
        <v>24.585314444000002</v>
      </c>
    </row>
    <row r="92" spans="2:30" s="3" customFormat="1" x14ac:dyDescent="0.25">
      <c r="B92" s="60"/>
      <c r="C92" s="147" t="s">
        <v>21</v>
      </c>
      <c r="D92" t="s">
        <v>402</v>
      </c>
      <c r="E92" t="s">
        <v>403</v>
      </c>
      <c r="F92" t="s">
        <v>404</v>
      </c>
      <c r="G92" t="s">
        <v>405</v>
      </c>
      <c r="H92" s="8">
        <f>VLOOKUP(D92,Résultats!$B$2:$AX$476,'T energie vecteurs'!T5,FALSE)</f>
        <v>0.1236965352</v>
      </c>
      <c r="I92" s="294">
        <f>VLOOKUP(E92,Résultats!$B$2:$AX$476,'T energie vecteurs'!T5,FALSE)</f>
        <v>3.19587434</v>
      </c>
      <c r="J92" s="8">
        <f>VLOOKUP(F92,Résultats!$B$2:$AX$476,'T energie vecteurs'!T5,FALSE)</f>
        <v>13.83484767</v>
      </c>
      <c r="K92" s="8">
        <f>VLOOKUP(G92,Résultats!$B$2:$AX$476,'T energie vecteurs'!T5,FALSE)+8</f>
        <v>16.399747208000001</v>
      </c>
      <c r="L92" s="96">
        <f t="shared" si="22"/>
        <v>33.554165753200003</v>
      </c>
      <c r="N92" s="150" t="s">
        <v>21</v>
      </c>
      <c r="O92" s="29">
        <f>'[2]Bilan 2035 AMS'!$V$46/11.63</f>
        <v>0</v>
      </c>
      <c r="P92" s="28">
        <f>SUM('[2]Bilan 2035 AMS'!$V$41:$V$43)/11.63</f>
        <v>0.26244481999880703</v>
      </c>
      <c r="Q92" s="28">
        <f>'[2]Bilan 2035 AMS'!$V$13/11.63</f>
        <v>13.920813823171006</v>
      </c>
      <c r="R92" s="28">
        <f>('[2]Bilan 2035 AMS'!$V$22+'[2]Bilan 2035 AMS'!$V$30+SUM('[2]Bilan 2035 AMS'!$V$36:$V$40)+SUM('[2]Bilan 2035 AMS'!$V$44:$V$45)+'[2]Bilan 2035 AMS'!$V$47)/11.63</f>
        <v>18.428808856007375</v>
      </c>
      <c r="S92" s="142">
        <f t="shared" ref="S92:S98" si="23">SUM(O92:R92)</f>
        <v>32.612067499177186</v>
      </c>
      <c r="U92" s="147" t="s">
        <v>21</v>
      </c>
      <c r="V92" t="s">
        <v>402</v>
      </c>
      <c r="W92" t="s">
        <v>403</v>
      </c>
      <c r="X92" t="s">
        <v>404</v>
      </c>
      <c r="Y92" t="s">
        <v>405</v>
      </c>
      <c r="Z92" s="8">
        <v>0.1168931616</v>
      </c>
      <c r="AA92" s="294">
        <v>3.0466839970000001</v>
      </c>
      <c r="AB92" s="8">
        <v>13.51841263</v>
      </c>
      <c r="AC92" s="8">
        <v>15.650590600000001</v>
      </c>
      <c r="AD92" s="96">
        <v>32.3325803886</v>
      </c>
    </row>
    <row r="93" spans="2:30" s="3" customFormat="1" x14ac:dyDescent="0.25">
      <c r="B93" s="60"/>
      <c r="C93" s="147" t="s">
        <v>22</v>
      </c>
      <c r="D93" t="s">
        <v>406</v>
      </c>
      <c r="E93" t="s">
        <v>407</v>
      </c>
      <c r="F93" t="s">
        <v>408</v>
      </c>
      <c r="G93" t="s">
        <v>409</v>
      </c>
      <c r="H93" s="8">
        <f>VLOOKUP(D93,Résultats!$B$2:$AX$476,'T energie vecteurs'!T5,FALSE)</f>
        <v>0</v>
      </c>
      <c r="I93" s="8">
        <f>VLOOKUP(E93,Résultats!$B$2:$AX$476,'T energie vecteurs'!T5,FALSE)</f>
        <v>1.4525448000000001</v>
      </c>
      <c r="J93" s="8">
        <f>VLOOKUP(F93,Résultats!$B$2:$AX$476,'T energie vecteurs'!T5,FALSE)</f>
        <v>10.119634939999999</v>
      </c>
      <c r="K93" s="8">
        <f>VLOOKUP(G93,Résultats!$B$2:$AX$476,'T energie vecteurs'!T5,FALSE)</f>
        <v>11.0811083</v>
      </c>
      <c r="L93" s="96">
        <f t="shared" si="22"/>
        <v>22.65328804</v>
      </c>
      <c r="N93" s="150" t="s">
        <v>22</v>
      </c>
      <c r="O93" s="29">
        <f>('[2]Bilan 2035 AMS'!$W$46)/11.63</f>
        <v>0</v>
      </c>
      <c r="P93" s="28">
        <f>SUM('[2]Bilan 2035 AMS'!$W$41:$W$43)/11.63</f>
        <v>0.17752685454813696</v>
      </c>
      <c r="Q93" s="28">
        <f>('[2]Bilan 2035 AMS'!$W$13)/11.63</f>
        <v>10.219258004272318</v>
      </c>
      <c r="R93" s="28">
        <f>('[2]Bilan 2035 AMS'!$W$22+'[2]Bilan 2035 AMS'!$W$30+SUM('[2]Bilan 2035 AMS'!$W$36:$W$40)+SUM('[2]Bilan 2035 AMS'!$W$44:$W$45)+'[2]Bilan 2035 AMS'!$W$47)/11.63</f>
        <v>8.3604329747133743</v>
      </c>
      <c r="S93" s="142">
        <f t="shared" si="23"/>
        <v>18.757217833533829</v>
      </c>
      <c r="U93" s="147" t="s">
        <v>22</v>
      </c>
      <c r="V93" t="s">
        <v>406</v>
      </c>
      <c r="W93" t="s">
        <v>407</v>
      </c>
      <c r="X93" t="s">
        <v>408</v>
      </c>
      <c r="Y93" t="s">
        <v>409</v>
      </c>
      <c r="Z93" s="8">
        <v>0</v>
      </c>
      <c r="AA93" s="8">
        <v>1.34270479</v>
      </c>
      <c r="AB93" s="8">
        <v>8.0625423339999998</v>
      </c>
      <c r="AC93" s="8">
        <v>10.613460610000001</v>
      </c>
      <c r="AD93" s="96">
        <v>20.018707733999999</v>
      </c>
    </row>
    <row r="94" spans="2:30" s="3" customFormat="1" x14ac:dyDescent="0.25">
      <c r="B94" s="60"/>
      <c r="C94" s="147" t="s">
        <v>23</v>
      </c>
      <c r="D94"/>
      <c r="E94"/>
      <c r="F94"/>
      <c r="G94"/>
      <c r="H94" s="8">
        <f>SUM(H95:H97)</f>
        <v>1.9040737165000001</v>
      </c>
      <c r="I94" s="8">
        <f>SUM(I95:I97)</f>
        <v>9.335615207</v>
      </c>
      <c r="J94" s="8">
        <f>SUM(J95:J97)</f>
        <v>18.390024672000003</v>
      </c>
      <c r="K94" s="8">
        <f>SUM(K95:K97)</f>
        <v>7.7007804114999994</v>
      </c>
      <c r="L94" s="96">
        <f t="shared" si="22"/>
        <v>37.330494007000006</v>
      </c>
      <c r="N94" s="150" t="s">
        <v>490</v>
      </c>
      <c r="O94" s="29">
        <f>O95+O96</f>
        <v>1.2895605785735207</v>
      </c>
      <c r="P94" s="28">
        <f t="shared" ref="P94:R94" si="24">P95+P96</f>
        <v>11.337300806411763</v>
      </c>
      <c r="Q94" s="28">
        <f t="shared" si="24"/>
        <v>14.018807628102843</v>
      </c>
      <c r="R94" s="28">
        <f t="shared" si="24"/>
        <v>15.570794990567688</v>
      </c>
      <c r="S94" s="142">
        <f t="shared" si="23"/>
        <v>42.216464003655815</v>
      </c>
      <c r="U94" s="147" t="s">
        <v>23</v>
      </c>
      <c r="V94"/>
      <c r="W94"/>
      <c r="X94"/>
      <c r="Y94"/>
      <c r="Z94" s="8">
        <v>3.2056668579999998</v>
      </c>
      <c r="AA94" s="8">
        <v>14.999783346000001</v>
      </c>
      <c r="AB94" s="8">
        <v>18.345463837700002</v>
      </c>
      <c r="AC94" s="8">
        <v>9.6040479707999982</v>
      </c>
      <c r="AD94" s="96">
        <v>46.1549620125</v>
      </c>
    </row>
    <row r="95" spans="2:30" s="3" customFormat="1" x14ac:dyDescent="0.25">
      <c r="B95" s="60"/>
      <c r="C95" s="149" t="s">
        <v>24</v>
      </c>
      <c r="D95" t="s">
        <v>410</v>
      </c>
      <c r="E95" t="s">
        <v>411</v>
      </c>
      <c r="F95" t="s">
        <v>412</v>
      </c>
      <c r="G95" t="s">
        <v>413</v>
      </c>
      <c r="H95" s="16">
        <f>VLOOKUP(D95,Résultats!$B$2:$AX$476,'T energie vecteurs'!T5,FALSE)</f>
        <v>0.99984156369999999</v>
      </c>
      <c r="I95" s="16">
        <f>VLOOKUP(E95,Résultats!$B$2:$AX$476,'T energie vecteurs'!T5,FALSE)</f>
        <v>4.4861007700000002</v>
      </c>
      <c r="J95" s="16">
        <f>VLOOKUP(F95,Résultats!$B$2:$AX$476,'T energie vecteurs'!T5,FALSE)</f>
        <v>18.028713530000001</v>
      </c>
      <c r="K95" s="16">
        <f>VLOOKUP(G95,Résultats!$B$2:$AX$476,'T energie vecteurs'!T5,FALSE)</f>
        <v>5.1326793869999996</v>
      </c>
      <c r="L95" s="95">
        <f t="shared" si="22"/>
        <v>28.647335250699999</v>
      </c>
      <c r="N95" s="149" t="s">
        <v>491</v>
      </c>
      <c r="O95" s="143">
        <f>'[2]Bilan 2035 AMS'!$U$46/11.63</f>
        <v>0.31437903703224818</v>
      </c>
      <c r="P95" s="30">
        <f>SUM('[2]Bilan 2035 AMS'!$U$41:$U$43)/11.63</f>
        <v>0.93558908643124061</v>
      </c>
      <c r="Q95" s="30">
        <f>'[2]Bilan 2035 AMS'!$U$13/11.63</f>
        <v>14.018807628102843</v>
      </c>
      <c r="R95" s="30">
        <f>('[2]Bilan 2035 AMS'!$U$22+'[2]Bilan 2035 AMS'!$U$30+SUM('[2]Bilan 2035 AMS'!$U$36:$U$40)+SUM('[2]Bilan 2035 AMS'!$U$44:$U$45)+'[2]Bilan 2035 AMS'!$U$47)/11.63</f>
        <v>12.828509585335674</v>
      </c>
      <c r="S95" s="95">
        <f t="shared" si="23"/>
        <v>28.097285336902004</v>
      </c>
      <c r="U95" s="149" t="s">
        <v>24</v>
      </c>
      <c r="V95" t="s">
        <v>410</v>
      </c>
      <c r="W95" t="s">
        <v>411</v>
      </c>
      <c r="X95" t="s">
        <v>412</v>
      </c>
      <c r="Y95" t="s">
        <v>413</v>
      </c>
      <c r="Z95" s="16">
        <v>2.1475393120000001</v>
      </c>
      <c r="AA95" s="16">
        <v>9.4860771810000006</v>
      </c>
      <c r="AB95" s="16">
        <v>17.939941990000001</v>
      </c>
      <c r="AC95" s="16">
        <v>6.7670283759999998</v>
      </c>
      <c r="AD95" s="95">
        <v>36.340586859000005</v>
      </c>
    </row>
    <row r="96" spans="2:30" s="3" customFormat="1" x14ac:dyDescent="0.25">
      <c r="B96" s="60"/>
      <c r="C96" s="149" t="s">
        <v>47</v>
      </c>
      <c r="D96" t="s">
        <v>414</v>
      </c>
      <c r="E96" t="s">
        <v>415</v>
      </c>
      <c r="F96" t="s">
        <v>416</v>
      </c>
      <c r="G96" t="s">
        <v>417</v>
      </c>
      <c r="H96" s="16">
        <f>VLOOKUP(D96,Résultats!$B$2:$AX$476,'T energie vecteurs'!T5,FALSE)</f>
        <v>0.90423215280000002</v>
      </c>
      <c r="I96" s="16">
        <f>VLOOKUP(E96,Résultats!$B$2:$AX$476,'T energie vecteurs'!T5,FALSE)</f>
        <v>2.3918453550000001</v>
      </c>
      <c r="J96" s="16">
        <f>VLOOKUP(F96,Résultats!$B$2:$AX$476,'T energie vecteurs'!T5,FALSE)</f>
        <v>0</v>
      </c>
      <c r="K96" s="16">
        <f>VLOOKUP(G96,Résultats!$B$2:$AX$476,'T energie vecteurs'!T5,FALSE)</f>
        <v>2.2159499660000002</v>
      </c>
      <c r="L96" s="95">
        <f t="shared" si="22"/>
        <v>5.5120274737999999</v>
      </c>
      <c r="N96" s="149" t="s">
        <v>47</v>
      </c>
      <c r="O96" s="22">
        <f>'[2]Bilan 2035 AMS'!$E$52/11.63</f>
        <v>0.97518154154127257</v>
      </c>
      <c r="P96" s="16">
        <f>('[2]Bilan 2035 AMS'!$E$54+'[2]Bilan 2035 AMS'!$E$56)/11.63</f>
        <v>10.401711719980522</v>
      </c>
      <c r="Q96" s="16">
        <v>0</v>
      </c>
      <c r="R96" s="16">
        <f>('[2]Bilan 2035 AMS'!$E$53+'[2]Bilan 2035 AMS'!$E$55+'[2]Bilan 2035 AMS'!$E$57)/11.63</f>
        <v>2.7422854052320145</v>
      </c>
      <c r="S96" s="95">
        <f t="shared" si="23"/>
        <v>14.119178666753809</v>
      </c>
      <c r="U96" s="149" t="s">
        <v>47</v>
      </c>
      <c r="V96" t="s">
        <v>414</v>
      </c>
      <c r="W96" t="s">
        <v>415</v>
      </c>
      <c r="X96" t="s">
        <v>416</v>
      </c>
      <c r="Y96" t="s">
        <v>417</v>
      </c>
      <c r="Z96" s="16">
        <v>1.0581275459999999</v>
      </c>
      <c r="AA96" s="16">
        <v>2.712429722</v>
      </c>
      <c r="AB96" s="16">
        <v>0</v>
      </c>
      <c r="AC96" s="16">
        <v>2.4741684839999998</v>
      </c>
      <c r="AD96" s="95">
        <v>6.2447257519999999</v>
      </c>
    </row>
    <row r="97" spans="2:30" s="3" customFormat="1" x14ac:dyDescent="0.25">
      <c r="B97" s="60"/>
      <c r="C97" s="149" t="s">
        <v>25</v>
      </c>
      <c r="D97" t="s">
        <v>418</v>
      </c>
      <c r="E97" t="s">
        <v>419</v>
      </c>
      <c r="F97" t="s">
        <v>420</v>
      </c>
      <c r="G97" t="s">
        <v>421</v>
      </c>
      <c r="H97" s="16">
        <f>VLOOKUP(D97,Résultats!$B$2:$AX$476,'T energie vecteurs'!T5,FALSE)</f>
        <v>0</v>
      </c>
      <c r="I97" s="16">
        <f>VLOOKUP(E97,Résultats!$B$2:$AX$476,'T energie vecteurs'!T5,FALSE)</f>
        <v>2.4576690819999998</v>
      </c>
      <c r="J97" s="16">
        <f>VLOOKUP(F97,Résultats!$B$2:$AX$476,'T energie vecteurs'!T5,FALSE)</f>
        <v>0.36131114199999997</v>
      </c>
      <c r="K97" s="16">
        <f>VLOOKUP(G97,Résultats!$B$2:$AX$476,'T energie vecteurs'!T5,FALSE)</f>
        <v>0.3521510585</v>
      </c>
      <c r="L97" s="95">
        <f t="shared" si="22"/>
        <v>3.1711312824999998</v>
      </c>
      <c r="N97" s="150" t="s">
        <v>25</v>
      </c>
      <c r="O97" s="29">
        <f>'[2]Bilan 2035 AMS'!$T$46/11.63</f>
        <v>0</v>
      </c>
      <c r="P97" s="28">
        <f>SUM('[2]Bilan 2035 AMS'!$T$41:$T$43)/11.63</f>
        <v>2.6634240155513398</v>
      </c>
      <c r="Q97" s="28">
        <f>'[2]Bilan 2035 AMS'!$T$13/11.63</f>
        <v>0.59083250678331611</v>
      </c>
      <c r="R97" s="28">
        <f>('[2]Bilan 2035 AMS'!$T$22+'[2]Bilan 2035 AMS'!$T$30+SUM('[2]Bilan 2035 AMS'!$T$36:$T$40)+SUM('[2]Bilan 2035 AMS'!$T$44:$T$45)+'[2]Bilan 2035 AMS'!$T$47)/11.63</f>
        <v>0.57839341838434266</v>
      </c>
      <c r="S97" s="142">
        <f t="shared" si="23"/>
        <v>3.8326499407189987</v>
      </c>
      <c r="U97" s="149" t="s">
        <v>25</v>
      </c>
      <c r="V97" t="s">
        <v>418</v>
      </c>
      <c r="W97" t="s">
        <v>419</v>
      </c>
      <c r="X97" t="s">
        <v>420</v>
      </c>
      <c r="Y97" t="s">
        <v>421</v>
      </c>
      <c r="Z97" s="16">
        <v>0</v>
      </c>
      <c r="AA97" s="16">
        <v>2.8012764429999999</v>
      </c>
      <c r="AB97" s="16">
        <v>0.40552184769999999</v>
      </c>
      <c r="AC97" s="16">
        <v>0.36285111079999999</v>
      </c>
      <c r="AD97" s="95">
        <v>3.5696494015</v>
      </c>
    </row>
    <row r="98" spans="2:30" s="3" customFormat="1" x14ac:dyDescent="0.25">
      <c r="B98" s="60"/>
      <c r="C98" s="23" t="s">
        <v>26</v>
      </c>
      <c r="D98" s="10"/>
      <c r="E98" s="10"/>
      <c r="F98" s="10"/>
      <c r="G98" s="10"/>
      <c r="H98" s="9">
        <f>SUM(H89,H92:H94)</f>
        <v>2.0277702517000002</v>
      </c>
      <c r="I98" s="9">
        <f>SUM(I89,I92:I94)</f>
        <v>43.580406807000003</v>
      </c>
      <c r="J98" s="9">
        <f>SUM(J89,J92:J94)</f>
        <v>48.217815829999999</v>
      </c>
      <c r="K98" s="9">
        <f>SUM(K89,K92:K94)</f>
        <v>36.219716500337604</v>
      </c>
      <c r="L98" s="98">
        <f t="shared" si="22"/>
        <v>130.0457093890376</v>
      </c>
      <c r="N98" s="151" t="s">
        <v>26</v>
      </c>
      <c r="O98" s="32">
        <f>O89+O92+O93+O94+O97</f>
        <v>1.2895605785735207</v>
      </c>
      <c r="P98" s="31">
        <f>P89+P92+P93+P94+P97</f>
        <v>35.823426903229986</v>
      </c>
      <c r="Q98" s="31">
        <f>Q89+Q92+Q93+Q94+Q97</f>
        <v>44.160115024191072</v>
      </c>
      <c r="R98" s="31">
        <f>R89+R92+R93+R94+R97</f>
        <v>43.824179180950857</v>
      </c>
      <c r="S98" s="144">
        <f t="shared" si="23"/>
        <v>125.09728168694545</v>
      </c>
      <c r="U98" s="23" t="s">
        <v>26</v>
      </c>
      <c r="V98" s="10"/>
      <c r="W98" s="10"/>
      <c r="X98" s="10"/>
      <c r="Y98" s="10"/>
      <c r="Z98" s="9">
        <v>3.3225600196</v>
      </c>
      <c r="AA98" s="9">
        <v>51.820364563000005</v>
      </c>
      <c r="AB98" s="9">
        <v>46.609034689700003</v>
      </c>
      <c r="AC98" s="9">
        <v>37.072525445996902</v>
      </c>
      <c r="AD98" s="98">
        <v>138.8244847182969</v>
      </c>
    </row>
    <row r="99" spans="2:30" s="3" customFormat="1" x14ac:dyDescent="0.25">
      <c r="B99" s="60"/>
      <c r="K99" s="47"/>
      <c r="AC99" s="47"/>
    </row>
    <row r="100" spans="2:30" s="3" customFormat="1" x14ac:dyDescent="0.25">
      <c r="B100" s="60"/>
      <c r="K100" s="47"/>
      <c r="AC100" s="47"/>
    </row>
    <row r="101" spans="2:30" ht="31.5" x14ac:dyDescent="0.35">
      <c r="C101" s="145">
        <v>2040</v>
      </c>
      <c r="D101" s="146"/>
      <c r="E101" s="146"/>
      <c r="F101" s="146"/>
      <c r="G101" s="146"/>
      <c r="H101" s="76" t="s">
        <v>36</v>
      </c>
      <c r="I101" s="76" t="s">
        <v>49</v>
      </c>
      <c r="J101" s="76" t="s">
        <v>38</v>
      </c>
      <c r="K101" s="76" t="s">
        <v>48</v>
      </c>
      <c r="L101" s="93" t="s">
        <v>1</v>
      </c>
      <c r="M101" s="19"/>
      <c r="N101" s="145">
        <v>2040</v>
      </c>
      <c r="O101" s="141" t="s">
        <v>36</v>
      </c>
      <c r="P101" s="76" t="s">
        <v>49</v>
      </c>
      <c r="Q101" s="76" t="s">
        <v>38</v>
      </c>
      <c r="R101" s="76" t="s">
        <v>48</v>
      </c>
      <c r="S101" s="93" t="s">
        <v>1</v>
      </c>
      <c r="T101" s="19"/>
      <c r="U101">
        <v>2040</v>
      </c>
      <c r="Z101" t="s">
        <v>36</v>
      </c>
      <c r="AA101" t="s">
        <v>49</v>
      </c>
      <c r="AB101" t="s">
        <v>38</v>
      </c>
      <c r="AC101" t="s">
        <v>48</v>
      </c>
      <c r="AD101" t="s">
        <v>1</v>
      </c>
    </row>
    <row r="102" spans="2:30" x14ac:dyDescent="0.25">
      <c r="C102" s="147" t="s">
        <v>18</v>
      </c>
      <c r="H102" s="8">
        <f>SUM(H103:H104)</f>
        <v>0</v>
      </c>
      <c r="I102" s="8">
        <f>SUM(I103:I104)</f>
        <v>22.726762225999998</v>
      </c>
      <c r="J102" s="8">
        <f>SUM(J103:J104)</f>
        <v>8.6858832130000003</v>
      </c>
      <c r="K102" s="8">
        <f>SUM(K103:K104)</f>
        <v>1.5103328718827</v>
      </c>
      <c r="L102" s="96">
        <f t="shared" ref="L102:L111" si="25">SUM(H102:K102)</f>
        <v>32.922978310882698</v>
      </c>
      <c r="M102" s="75"/>
      <c r="N102" s="150" t="s">
        <v>18</v>
      </c>
      <c r="O102" s="29">
        <f>'[2]Bilan 2040 AMS'!$X$46/11.63</f>
        <v>0</v>
      </c>
      <c r="P102" s="28">
        <f>SUM('[2]Bilan 2040 AMS'!$X$41:$X$43)/11.63</f>
        <v>12.191717043104701</v>
      </c>
      <c r="Q102" s="28">
        <f>'[2]Bilan 2040 AMS'!$X$13/11.63</f>
        <v>8.0404185135153163</v>
      </c>
      <c r="R102" s="28">
        <f>('[2]Bilan 2040 AMS'!$X$22+'[2]Bilan 2040 AMS'!$X$30+SUM('[2]Bilan 2040 AMS'!$X$36:$X$40)+SUM('[2]Bilan 2040 AMS'!$X$44:$X$45)+'[2]Bilan 2040 AMS'!$X$47)/11.63</f>
        <v>1.0858470087569896</v>
      </c>
      <c r="S102" s="142">
        <f>SUM(O102:R102)</f>
        <v>21.317982565377005</v>
      </c>
      <c r="T102" s="75"/>
      <c r="U102" t="s">
        <v>18</v>
      </c>
      <c r="Z102">
        <v>0</v>
      </c>
      <c r="AA102">
        <v>25.416158330000002</v>
      </c>
      <c r="AB102">
        <v>9.7998596189999994</v>
      </c>
      <c r="AC102">
        <v>1.7490227469802</v>
      </c>
      <c r="AD102">
        <v>36.965040695980207</v>
      </c>
    </row>
    <row r="103" spans="2:30" x14ac:dyDescent="0.25">
      <c r="C103" s="148" t="s">
        <v>19</v>
      </c>
      <c r="D103" t="s">
        <v>394</v>
      </c>
      <c r="E103" t="s">
        <v>395</v>
      </c>
      <c r="F103" t="s">
        <v>396</v>
      </c>
      <c r="G103" t="s">
        <v>397</v>
      </c>
      <c r="H103" s="16">
        <f>VLOOKUP(D103,Résultats!$B$2:$AX$476,'T energie vecteurs'!U5,FALSE)</f>
        <v>0</v>
      </c>
      <c r="I103" s="16">
        <f>VLOOKUP(E103,Résultats!$B$2:$AX$476,'T energie vecteurs'!U5,FALSE)</f>
        <v>9.9319021260000007</v>
      </c>
      <c r="J103" s="16">
        <f>VLOOKUP(F103,Résultats!$B$2:$AX$476,'T energie vecteurs'!U5,FALSE)</f>
        <v>2.5053208769999999</v>
      </c>
      <c r="K103" s="16">
        <f>VLOOKUP(G103,Résultats!$B$2:$AX$476,'T energie vecteurs'!U5,FALSE)</f>
        <v>1.6446882699999999E-5</v>
      </c>
      <c r="L103" s="95">
        <f t="shared" si="25"/>
        <v>12.4372394498827</v>
      </c>
      <c r="M103" s="16"/>
      <c r="N103" s="148" t="s">
        <v>19</v>
      </c>
      <c r="O103" s="143"/>
      <c r="P103" s="16"/>
      <c r="Q103" s="34"/>
      <c r="R103" s="16"/>
      <c r="S103" s="95"/>
      <c r="T103" s="16"/>
      <c r="U103" t="s">
        <v>19</v>
      </c>
      <c r="V103" t="s">
        <v>394</v>
      </c>
      <c r="W103" t="s">
        <v>395</v>
      </c>
      <c r="X103" t="s">
        <v>396</v>
      </c>
      <c r="Y103" t="s">
        <v>397</v>
      </c>
      <c r="Z103">
        <v>0</v>
      </c>
      <c r="AA103">
        <v>10.15997909</v>
      </c>
      <c r="AB103">
        <v>2.5605391050000001</v>
      </c>
      <c r="AC103">
        <v>1.27319802E-5</v>
      </c>
      <c r="AD103">
        <v>12.720530926980201</v>
      </c>
    </row>
    <row r="104" spans="2:30" x14ac:dyDescent="0.25">
      <c r="C104" s="149" t="s">
        <v>20</v>
      </c>
      <c r="D104" t="s">
        <v>398</v>
      </c>
      <c r="E104" t="s">
        <v>399</v>
      </c>
      <c r="F104" t="s">
        <v>400</v>
      </c>
      <c r="G104" t="s">
        <v>401</v>
      </c>
      <c r="H104" s="16">
        <f>VLOOKUP(D104,Résultats!$B$2:$AX$476,'T energie vecteurs'!U5,FALSE)</f>
        <v>0</v>
      </c>
      <c r="I104" s="16">
        <f>VLOOKUP(E104,Résultats!$B$2:$AX$476,'T energie vecteurs'!U5,FALSE)</f>
        <v>12.794860099999999</v>
      </c>
      <c r="J104" s="16">
        <f>VLOOKUP(F104,Résultats!$B$2:$AX$476,'T energie vecteurs'!U5,FALSE)</f>
        <v>6.1805623360000004</v>
      </c>
      <c r="K104" s="16">
        <f>VLOOKUP(G104,Résultats!$B$2:$AX$476,'T energie vecteurs'!U5,FALSE)</f>
        <v>1.5103164250000001</v>
      </c>
      <c r="L104" s="95">
        <f t="shared" si="25"/>
        <v>20.485738860999998</v>
      </c>
      <c r="M104" s="16"/>
      <c r="N104" s="149" t="s">
        <v>20</v>
      </c>
      <c r="O104" s="143"/>
      <c r="P104" s="16"/>
      <c r="Q104" s="34"/>
      <c r="R104" s="16"/>
      <c r="S104" s="95"/>
      <c r="T104" s="16"/>
      <c r="U104" t="s">
        <v>20</v>
      </c>
      <c r="V104" t="s">
        <v>398</v>
      </c>
      <c r="W104" t="s">
        <v>399</v>
      </c>
      <c r="X104" t="s">
        <v>400</v>
      </c>
      <c r="Y104" t="s">
        <v>401</v>
      </c>
      <c r="Z104">
        <v>0</v>
      </c>
      <c r="AA104">
        <v>15.25617924</v>
      </c>
      <c r="AB104">
        <v>7.2393205140000001</v>
      </c>
      <c r="AC104">
        <v>1.7490100150000001</v>
      </c>
      <c r="AD104">
        <v>24.244509769</v>
      </c>
    </row>
    <row r="105" spans="2:30" x14ac:dyDescent="0.25">
      <c r="C105" s="147" t="s">
        <v>21</v>
      </c>
      <c r="D105" t="s">
        <v>402</v>
      </c>
      <c r="E105" t="s">
        <v>403</v>
      </c>
      <c r="F105" t="s">
        <v>404</v>
      </c>
      <c r="G105" t="s">
        <v>405</v>
      </c>
      <c r="H105" s="8">
        <f>VLOOKUP(D105,Résultats!$B$2:$AX$476,'T energie vecteurs'!U5,FALSE)</f>
        <v>9.7355455800000004E-2</v>
      </c>
      <c r="I105" s="294">
        <f>VLOOKUP(E105,Résultats!$B$2:$AX$476,'T energie vecteurs'!U5,FALSE)</f>
        <v>2.5936053819999998</v>
      </c>
      <c r="J105" s="8">
        <f>VLOOKUP(F105,Résultats!$B$2:$AX$476,'T energie vecteurs'!U5,FALSE)</f>
        <v>13.054581990000001</v>
      </c>
      <c r="K105" s="8">
        <f>VLOOKUP(G105,Résultats!$B$2:$AX$476,'T energie vecteurs'!U5,FALSE)+8</f>
        <v>15.066946819</v>
      </c>
      <c r="L105" s="96">
        <f t="shared" si="25"/>
        <v>30.812489646800003</v>
      </c>
      <c r="M105" s="75"/>
      <c r="N105" s="150" t="s">
        <v>21</v>
      </c>
      <c r="O105" s="29">
        <f>'[2]Bilan 2040 AMS'!$V$46/11.63</f>
        <v>0</v>
      </c>
      <c r="P105" s="28">
        <f>SUM('[2]Bilan 2040 AMS'!$V$41:$V$43)/11.63</f>
        <v>6.1040227141625304E-2</v>
      </c>
      <c r="Q105" s="28">
        <f>'[2]Bilan 2040 AMS'!$V$13/11.63</f>
        <v>13.209596020840994</v>
      </c>
      <c r="R105" s="28">
        <f>('[2]Bilan 2040 AMS'!$V$22+'[2]Bilan 2040 AMS'!$V$30+SUM('[2]Bilan 2040 AMS'!$V$36:$V$40)+SUM('[2]Bilan 2040 AMS'!$V$44:$V$45)+'[2]Bilan 2040 AMS'!$V$47)/11.63</f>
        <v>17.347844556605228</v>
      </c>
      <c r="S105" s="142">
        <f t="shared" ref="S105:S111" si="26">SUM(O105:R105)</f>
        <v>30.618480804587847</v>
      </c>
      <c r="T105" s="75"/>
      <c r="U105" t="s">
        <v>21</v>
      </c>
      <c r="V105" t="s">
        <v>402</v>
      </c>
      <c r="W105" t="s">
        <v>403</v>
      </c>
      <c r="X105" t="s">
        <v>404</v>
      </c>
      <c r="Y105" t="s">
        <v>405</v>
      </c>
      <c r="Z105">
        <v>9.0486626799999997E-2</v>
      </c>
      <c r="AA105">
        <v>2.49026178</v>
      </c>
      <c r="AB105">
        <v>12.568756090000001</v>
      </c>
      <c r="AC105">
        <v>14.363298305000001</v>
      </c>
      <c r="AD105">
        <v>29.512802801799999</v>
      </c>
    </row>
    <row r="106" spans="2:30" x14ac:dyDescent="0.25">
      <c r="C106" s="147" t="s">
        <v>22</v>
      </c>
      <c r="D106" t="s">
        <v>406</v>
      </c>
      <c r="E106" t="s">
        <v>407</v>
      </c>
      <c r="F106" t="s">
        <v>408</v>
      </c>
      <c r="G106" t="s">
        <v>409</v>
      </c>
      <c r="H106" s="8">
        <f>VLOOKUP(D106,Résultats!$B$2:$AX$476,'T energie vecteurs'!U5,FALSE)</f>
        <v>0</v>
      </c>
      <c r="I106" s="8">
        <f>VLOOKUP(E106,Résultats!$B$2:$AX$476,'T energie vecteurs'!U5,FALSE)</f>
        <v>1.4282129969999999</v>
      </c>
      <c r="J106" s="8">
        <f>VLOOKUP(F106,Résultats!$B$2:$AX$476,'T energie vecteurs'!U5,FALSE)</f>
        <v>9.8643261379999903</v>
      </c>
      <c r="K106" s="8">
        <f>VLOOKUP(G106,Résultats!$B$2:$AX$476,'T energie vecteurs'!U5,FALSE)</f>
        <v>10.02404802</v>
      </c>
      <c r="L106" s="96">
        <f t="shared" si="25"/>
        <v>21.31658715499999</v>
      </c>
      <c r="M106" s="75"/>
      <c r="N106" s="150" t="s">
        <v>22</v>
      </c>
      <c r="O106" s="29">
        <f>('[2]Bilan 2040 AMS'!$W$46)/11.63</f>
        <v>0</v>
      </c>
      <c r="P106" s="28">
        <f>SUM('[2]Bilan 2040 AMS'!$W$41:$W$43)/11.63</f>
        <v>6.3880432315261901E-2</v>
      </c>
      <c r="Q106" s="28">
        <f>('[2]Bilan 2040 AMS'!$W$13)/11.63</f>
        <v>10.029414757557689</v>
      </c>
      <c r="R106" s="28">
        <f>('[2]Bilan 2040 AMS'!$W$22+'[2]Bilan 2040 AMS'!$W$30+SUM('[2]Bilan 2040 AMS'!$W$36:$W$40)+SUM('[2]Bilan 2040 AMS'!$W$44:$W$45)+'[2]Bilan 2040 AMS'!$W$47)/11.63</f>
        <v>7.8410614287588816</v>
      </c>
      <c r="S106" s="142">
        <f t="shared" si="26"/>
        <v>17.934356618631831</v>
      </c>
      <c r="T106" s="75"/>
      <c r="U106" t="s">
        <v>22</v>
      </c>
      <c r="V106" t="s">
        <v>406</v>
      </c>
      <c r="W106" t="s">
        <v>407</v>
      </c>
      <c r="X106" t="s">
        <v>408</v>
      </c>
      <c r="Y106" t="s">
        <v>409</v>
      </c>
      <c r="Z106">
        <v>0</v>
      </c>
      <c r="AA106">
        <v>1.383919806</v>
      </c>
      <c r="AB106">
        <v>6.9213017289999996</v>
      </c>
      <c r="AC106">
        <v>10.23731729</v>
      </c>
      <c r="AD106">
        <v>18.542538825000001</v>
      </c>
    </row>
    <row r="107" spans="2:30" x14ac:dyDescent="0.25">
      <c r="C107" s="147" t="s">
        <v>23</v>
      </c>
      <c r="H107" s="8">
        <f>SUM(H108:H110)</f>
        <v>2.0448683712000002</v>
      </c>
      <c r="I107" s="8">
        <f>SUM(I108:I110)</f>
        <v>10.123896161999999</v>
      </c>
      <c r="J107" s="8">
        <f>SUM(J108:J110)</f>
        <v>19.740902849300003</v>
      </c>
      <c r="K107" s="8">
        <f>SUM(K108:K110)</f>
        <v>8.4296384705000005</v>
      </c>
      <c r="L107" s="96">
        <f t="shared" si="25"/>
        <v>40.339305853000006</v>
      </c>
      <c r="M107" s="75"/>
      <c r="N107" s="150" t="s">
        <v>490</v>
      </c>
      <c r="O107" s="29">
        <f>O108+O109</f>
        <v>1.1470880379308943</v>
      </c>
      <c r="P107" s="28">
        <f t="shared" ref="P107:R107" si="27">P108+P109</f>
        <v>10.34609820525753</v>
      </c>
      <c r="Q107" s="28">
        <f t="shared" si="27"/>
        <v>15.232489488749787</v>
      </c>
      <c r="R107" s="28">
        <f t="shared" si="27"/>
        <v>16.48108085677471</v>
      </c>
      <c r="S107" s="142">
        <f t="shared" si="26"/>
        <v>43.206756588712921</v>
      </c>
      <c r="T107" s="75"/>
      <c r="U107" t="s">
        <v>23</v>
      </c>
      <c r="Z107">
        <v>3.5503257279999998</v>
      </c>
      <c r="AA107">
        <v>16.617574579999999</v>
      </c>
      <c r="AB107">
        <v>20.0622917894</v>
      </c>
      <c r="AC107">
        <v>10.678315168299999</v>
      </c>
      <c r="AD107">
        <v>50.908507265699996</v>
      </c>
    </row>
    <row r="108" spans="2:30" x14ac:dyDescent="0.25">
      <c r="C108" s="149" t="s">
        <v>24</v>
      </c>
      <c r="D108" t="s">
        <v>410</v>
      </c>
      <c r="E108" t="s">
        <v>411</v>
      </c>
      <c r="F108" t="s">
        <v>412</v>
      </c>
      <c r="G108" t="s">
        <v>413</v>
      </c>
      <c r="H108" s="16">
        <f>VLOOKUP(D108,Résultats!$B$2:$AX$476,'T energie vecteurs'!U5,FALSE)</f>
        <v>1.087974607</v>
      </c>
      <c r="I108" s="16">
        <f>VLOOKUP(E108,Résultats!$B$2:$AX$476,'T energie vecteurs'!U5,FALSE)</f>
        <v>4.9181077000000002</v>
      </c>
      <c r="J108" s="16">
        <f>VLOOKUP(F108,Résultats!$B$2:$AX$476,'T energie vecteurs'!U5,FALSE)</f>
        <v>19.348412540000002</v>
      </c>
      <c r="K108" s="16">
        <f>VLOOKUP(G108,Résultats!$B$2:$AX$476,'T energie vecteurs'!U5,FALSE)</f>
        <v>5.6567580919999996</v>
      </c>
      <c r="L108" s="95">
        <f t="shared" si="25"/>
        <v>31.011252939000002</v>
      </c>
      <c r="M108" s="16"/>
      <c r="N108" s="149" t="s">
        <v>491</v>
      </c>
      <c r="O108" s="143">
        <f>'[2]Bilan 2040 AMS'!$U$46/11.63</f>
        <v>0.23928972873592452</v>
      </c>
      <c r="P108" s="30">
        <f>SUM('[2]Bilan 2040 AMS'!$U$41:$U$43)/11.63</f>
        <v>0.69055770755550139</v>
      </c>
      <c r="Q108" s="30">
        <f>'[2]Bilan 2040 AMS'!$U$13/11.63</f>
        <v>15.232489488749787</v>
      </c>
      <c r="R108" s="30">
        <f>('[2]Bilan 2040 AMS'!$U$22+'[2]Bilan 2040 AMS'!$U$30+SUM('[2]Bilan 2040 AMS'!$U$36:$U$40)+SUM('[2]Bilan 2040 AMS'!$U$44:$U$45)+'[2]Bilan 2040 AMS'!$U$47)/11.63</f>
        <v>12.396061534712597</v>
      </c>
      <c r="S108" s="95">
        <f t="shared" si="26"/>
        <v>28.558398459753811</v>
      </c>
      <c r="T108" s="16"/>
      <c r="U108" t="s">
        <v>24</v>
      </c>
      <c r="V108" t="s">
        <v>410</v>
      </c>
      <c r="W108" t="s">
        <v>411</v>
      </c>
      <c r="X108" t="s">
        <v>412</v>
      </c>
      <c r="Y108" t="s">
        <v>413</v>
      </c>
      <c r="Z108">
        <v>2.394745173</v>
      </c>
      <c r="AA108">
        <v>10.52859273</v>
      </c>
      <c r="AB108">
        <v>19.626222469999998</v>
      </c>
      <c r="AC108">
        <v>7.5493194709999996</v>
      </c>
      <c r="AD108">
        <v>40.098879843999995</v>
      </c>
    </row>
    <row r="109" spans="2:30" x14ac:dyDescent="0.25">
      <c r="C109" s="149" t="s">
        <v>47</v>
      </c>
      <c r="D109" t="s">
        <v>414</v>
      </c>
      <c r="E109" t="s">
        <v>415</v>
      </c>
      <c r="F109" t="s">
        <v>416</v>
      </c>
      <c r="G109" t="s">
        <v>417</v>
      </c>
      <c r="H109" s="16">
        <f>VLOOKUP(D109,Résultats!$B$2:$AX$476,'T energie vecteurs'!U5,FALSE)</f>
        <v>0.95689376420000005</v>
      </c>
      <c r="I109" s="16">
        <f>VLOOKUP(E109,Résultats!$B$2:$AX$476,'T energie vecteurs'!U5,FALSE)</f>
        <v>2.5905440039999998</v>
      </c>
      <c r="J109" s="16">
        <f>VLOOKUP(F109,Résultats!$B$2:$AX$476,'T energie vecteurs'!U5,FALSE)</f>
        <v>0</v>
      </c>
      <c r="K109" s="16">
        <f>VLOOKUP(G109,Résultats!$B$2:$AX$476,'T energie vecteurs'!U5,FALSE)</f>
        <v>2.3989622380000002</v>
      </c>
      <c r="L109" s="95">
        <f t="shared" si="25"/>
        <v>5.9464000062000002</v>
      </c>
      <c r="M109" s="16"/>
      <c r="N109" s="149" t="s">
        <v>47</v>
      </c>
      <c r="O109" s="22">
        <f>'[2]Bilan 2040 AMS'!$E$52/11.63</f>
        <v>0.90779830919496984</v>
      </c>
      <c r="P109" s="16">
        <f>('[2]Bilan 2040 AMS'!$E$54+'[2]Bilan 2040 AMS'!$E$56)/11.63</f>
        <v>9.6555404977020274</v>
      </c>
      <c r="Q109" s="16">
        <v>0</v>
      </c>
      <c r="R109" s="16">
        <f>('[2]Bilan 2040 AMS'!$E$53+'[2]Bilan 2040 AMS'!$E$55+'[2]Bilan 2040 AMS'!$E$57)/11.63</f>
        <v>4.0850193220621129</v>
      </c>
      <c r="S109" s="95">
        <f t="shared" si="26"/>
        <v>14.64835812895911</v>
      </c>
      <c r="T109" s="16"/>
      <c r="U109" t="s">
        <v>47</v>
      </c>
      <c r="V109" t="s">
        <v>414</v>
      </c>
      <c r="W109" t="s">
        <v>415</v>
      </c>
      <c r="X109" t="s">
        <v>416</v>
      </c>
      <c r="Y109" t="s">
        <v>417</v>
      </c>
      <c r="Z109">
        <v>1.155580555</v>
      </c>
      <c r="AA109">
        <v>3.01006961</v>
      </c>
      <c r="AB109">
        <v>0</v>
      </c>
      <c r="AC109">
        <v>2.7402200630000002</v>
      </c>
      <c r="AD109">
        <v>6.9058702279999995</v>
      </c>
    </row>
    <row r="110" spans="2:30" x14ac:dyDescent="0.25">
      <c r="C110" s="149" t="s">
        <v>25</v>
      </c>
      <c r="D110" t="s">
        <v>418</v>
      </c>
      <c r="E110" t="s">
        <v>419</v>
      </c>
      <c r="F110" t="s">
        <v>420</v>
      </c>
      <c r="G110" t="s">
        <v>421</v>
      </c>
      <c r="H110" s="16">
        <f>VLOOKUP(D110,Résultats!$B$2:$AX$476,'T energie vecteurs'!U5,FALSE)</f>
        <v>0</v>
      </c>
      <c r="I110" s="16">
        <f>VLOOKUP(E110,Résultats!$B$2:$AX$476,'T energie vecteurs'!U5,FALSE)</f>
        <v>2.6152444579999998</v>
      </c>
      <c r="J110" s="16">
        <f>VLOOKUP(F110,Résultats!$B$2:$AX$476,'T energie vecteurs'!U5,FALSE)</f>
        <v>0.39249030930000001</v>
      </c>
      <c r="K110" s="16">
        <f>VLOOKUP(G110,Résultats!$B$2:$AX$476,'T energie vecteurs'!U5,FALSE)</f>
        <v>0.3739181405</v>
      </c>
      <c r="L110" s="95">
        <f t="shared" si="25"/>
        <v>3.3816529077999995</v>
      </c>
      <c r="M110" s="16"/>
      <c r="N110" s="150" t="s">
        <v>25</v>
      </c>
      <c r="O110" s="29">
        <f>'[2]Bilan 2040 AMS'!$T$46/11.63</f>
        <v>0</v>
      </c>
      <c r="P110" s="28">
        <f>SUM('[2]Bilan 2040 AMS'!$T$41:$T$43)/11.63</f>
        <v>2.2837204781323637</v>
      </c>
      <c r="Q110" s="28">
        <f>'[2]Bilan 2040 AMS'!$T$13/11.63</f>
        <v>0.59286024248158409</v>
      </c>
      <c r="R110" s="28">
        <f>('[2]Bilan 2040 AMS'!$T$22+'[2]Bilan 2040 AMS'!$T$30+SUM('[2]Bilan 2040 AMS'!$T$36:$T$40)+SUM('[2]Bilan 2040 AMS'!$T$44:$T$45)+'[2]Bilan 2040 AMS'!$T$47)/11.63</f>
        <v>0.65579878825779125</v>
      </c>
      <c r="S110" s="142">
        <f t="shared" si="26"/>
        <v>3.5323795088717391</v>
      </c>
      <c r="T110" s="16"/>
      <c r="U110" t="s">
        <v>25</v>
      </c>
      <c r="V110" t="s">
        <v>418</v>
      </c>
      <c r="W110" t="s">
        <v>419</v>
      </c>
      <c r="X110" t="s">
        <v>420</v>
      </c>
      <c r="Y110" t="s">
        <v>421</v>
      </c>
      <c r="Z110">
        <v>0</v>
      </c>
      <c r="AA110">
        <v>3.0789122400000002</v>
      </c>
      <c r="AB110">
        <v>0.43606931939999999</v>
      </c>
      <c r="AC110">
        <v>0.38877563430000001</v>
      </c>
      <c r="AD110">
        <v>3.9037571937000002</v>
      </c>
    </row>
    <row r="111" spans="2:30" x14ac:dyDescent="0.25">
      <c r="C111" s="23" t="s">
        <v>26</v>
      </c>
      <c r="D111" s="10"/>
      <c r="E111" s="10"/>
      <c r="F111" s="10"/>
      <c r="G111" s="10"/>
      <c r="H111" s="9">
        <f>SUM(H102,H105:H107)</f>
        <v>2.142223827</v>
      </c>
      <c r="I111" s="9">
        <f>SUM(I102,I105:I107)</f>
        <v>36.872476766999995</v>
      </c>
      <c r="J111" s="9">
        <f>SUM(J102,J105:J107)</f>
        <v>51.345694190299994</v>
      </c>
      <c r="K111" s="9">
        <f>SUM(K102,K105:K107)</f>
        <v>35.030966181382702</v>
      </c>
      <c r="L111" s="98">
        <f t="shared" si="25"/>
        <v>125.39136096568268</v>
      </c>
      <c r="M111" s="79"/>
      <c r="N111" s="151" t="s">
        <v>26</v>
      </c>
      <c r="O111" s="32">
        <f>O102+O105+O106+O107+O110</f>
        <v>1.1470880379308943</v>
      </c>
      <c r="P111" s="31">
        <f>P102+P105+P106+P107+P110</f>
        <v>24.946456385951482</v>
      </c>
      <c r="Q111" s="31">
        <f>Q102+Q105+Q106+Q107+Q110</f>
        <v>47.104779023145369</v>
      </c>
      <c r="R111" s="31">
        <f>R102+R105+R106+R107+R110</f>
        <v>43.411632639153602</v>
      </c>
      <c r="S111" s="144">
        <f t="shared" si="26"/>
        <v>116.60995608618134</v>
      </c>
      <c r="T111" s="79"/>
      <c r="U111" t="s">
        <v>26</v>
      </c>
      <c r="Z111">
        <v>3.6408123548</v>
      </c>
      <c r="AA111">
        <v>45.907914496000004</v>
      </c>
      <c r="AB111">
        <v>49.352209227399996</v>
      </c>
      <c r="AC111">
        <v>37.027953510280199</v>
      </c>
      <c r="AD111">
        <v>135.92888958848022</v>
      </c>
    </row>
    <row r="112" spans="2:30" s="3" customFormat="1" x14ac:dyDescent="0.25"/>
    <row r="113" spans="3:30" s="3" customFormat="1" x14ac:dyDescent="0.25"/>
    <row r="114" spans="3:30" ht="31.5" x14ac:dyDescent="0.35">
      <c r="C114" s="145">
        <v>2050</v>
      </c>
      <c r="D114" s="146"/>
      <c r="E114" s="146"/>
      <c r="F114" s="146"/>
      <c r="G114" s="146"/>
      <c r="H114" s="76" t="s">
        <v>36</v>
      </c>
      <c r="I114" s="76" t="s">
        <v>49</v>
      </c>
      <c r="J114" s="76" t="s">
        <v>38</v>
      </c>
      <c r="K114" s="76" t="s">
        <v>48</v>
      </c>
      <c r="L114" s="93" t="s">
        <v>1</v>
      </c>
      <c r="M114" s="19"/>
      <c r="N114" s="145">
        <v>2050</v>
      </c>
      <c r="O114" s="141" t="s">
        <v>36</v>
      </c>
      <c r="P114" s="76" t="s">
        <v>49</v>
      </c>
      <c r="Q114" s="76" t="s">
        <v>38</v>
      </c>
      <c r="R114" s="76" t="s">
        <v>48</v>
      </c>
      <c r="S114" s="93" t="s">
        <v>1</v>
      </c>
      <c r="T114" s="19"/>
      <c r="U114" s="145">
        <v>2050</v>
      </c>
      <c r="V114" s="146"/>
      <c r="W114" s="146"/>
      <c r="X114" s="146"/>
      <c r="Y114" s="146"/>
      <c r="Z114" s="76" t="s">
        <v>36</v>
      </c>
      <c r="AA114" s="76" t="s">
        <v>49</v>
      </c>
      <c r="AB114" s="76" t="s">
        <v>38</v>
      </c>
      <c r="AC114" s="76" t="s">
        <v>48</v>
      </c>
      <c r="AD114" s="93" t="s">
        <v>1</v>
      </c>
    </row>
    <row r="115" spans="3:30" x14ac:dyDescent="0.25">
      <c r="C115" s="147" t="s">
        <v>18</v>
      </c>
      <c r="H115" s="8">
        <f>SUM(H116:H117)</f>
        <v>0</v>
      </c>
      <c r="I115" s="8">
        <f>SUM(I116:I117)</f>
        <v>14.727787429000001</v>
      </c>
      <c r="J115" s="8">
        <f>SUM(J116:J117)</f>
        <v>12.436108514000001</v>
      </c>
      <c r="K115" s="8">
        <f>SUM(K116:K117)</f>
        <v>2.2458194709872199</v>
      </c>
      <c r="L115" s="96">
        <f t="shared" ref="L115:L124" si="28">SUM(H115:K115)</f>
        <v>29.409715413987222</v>
      </c>
      <c r="M115" s="75"/>
      <c r="N115" s="150" t="s">
        <v>18</v>
      </c>
      <c r="O115" s="29">
        <f>'[2]Bilan 2050 AMS'!$X$46/11.63</f>
        <v>0</v>
      </c>
      <c r="P115" s="28">
        <f>SUM('[2]Bilan 2050 AMS'!$X$41:$X$43)/11.63</f>
        <v>2.2926536581471288</v>
      </c>
      <c r="Q115" s="28">
        <f>'[2]Bilan 2050 AMS'!$X$13/11.63</f>
        <v>10.137971706805169</v>
      </c>
      <c r="R115" s="28">
        <f>('[2]Bilan 2050 AMS'!$X$22+'[2]Bilan 2050 AMS'!$X$30+SUM('[2]Bilan 2050 AMS'!$X$36:$X$40)+SUM('[2]Bilan 2050 AMS'!$X$44:$X$45)+'[2]Bilan 2050 AMS'!$X$47)/11.63</f>
        <v>1.2737279691923438</v>
      </c>
      <c r="S115" s="142">
        <f>SUM(O115:R115)</f>
        <v>13.704353334144642</v>
      </c>
      <c r="T115" s="270"/>
      <c r="U115" s="147" t="s">
        <v>18</v>
      </c>
      <c r="Z115" s="8">
        <v>0</v>
      </c>
      <c r="AA115" s="8">
        <v>17.669873929000001</v>
      </c>
      <c r="AB115" s="8">
        <v>14.105114822999999</v>
      </c>
      <c r="AC115" s="8">
        <v>2.6370006204413698</v>
      </c>
      <c r="AD115" s="96">
        <v>34.411989372441369</v>
      </c>
    </row>
    <row r="116" spans="3:30" x14ac:dyDescent="0.25">
      <c r="C116" s="148" t="s">
        <v>19</v>
      </c>
      <c r="D116" t="s">
        <v>394</v>
      </c>
      <c r="E116" t="s">
        <v>395</v>
      </c>
      <c r="F116" t="s">
        <v>396</v>
      </c>
      <c r="G116" t="s">
        <v>397</v>
      </c>
      <c r="H116" s="16">
        <f>VLOOKUP(D116,Résultats!$B$2:$AX$476,'T energie vecteurs'!W5,FALSE)</f>
        <v>0</v>
      </c>
      <c r="I116" s="16">
        <f>VLOOKUP(E116,Résultats!$B$2:$AX$476,'T energie vecteurs'!W5,FALSE)</f>
        <v>5.0718342070000002</v>
      </c>
      <c r="J116" s="16">
        <f>VLOOKUP(F116,Résultats!$B$2:$AX$476,'T energie vecteurs'!W5,FALSE)</f>
        <v>3.419208121</v>
      </c>
      <c r="K116" s="16">
        <f>VLOOKUP(G116,Résultats!$B$2:$AX$476,'T energie vecteurs'!W5,FALSE)</f>
        <v>8.4009872200000003E-6</v>
      </c>
      <c r="L116" s="95">
        <f>SUM(H116:K116)</f>
        <v>8.4910507289872204</v>
      </c>
      <c r="M116" s="16"/>
      <c r="N116" s="148" t="s">
        <v>19</v>
      </c>
      <c r="O116" s="143"/>
      <c r="P116" s="16"/>
      <c r="Q116" s="34"/>
      <c r="R116" s="16"/>
      <c r="S116" s="95"/>
      <c r="T116" s="270"/>
      <c r="U116" s="148" t="s">
        <v>19</v>
      </c>
      <c r="V116" t="s">
        <v>394</v>
      </c>
      <c r="W116" t="s">
        <v>395</v>
      </c>
      <c r="X116" t="s">
        <v>396</v>
      </c>
      <c r="Y116" t="s">
        <v>397</v>
      </c>
      <c r="Z116" s="16">
        <v>0</v>
      </c>
      <c r="AA116" s="16">
        <v>5.1883108489999996</v>
      </c>
      <c r="AB116" s="16">
        <v>3.441340383</v>
      </c>
      <c r="AC116" s="16">
        <v>6.5034413700000002E-6</v>
      </c>
      <c r="AD116" s="95">
        <v>8.6296577354413699</v>
      </c>
    </row>
    <row r="117" spans="3:30" x14ac:dyDescent="0.25">
      <c r="C117" s="149" t="s">
        <v>20</v>
      </c>
      <c r="D117" t="s">
        <v>398</v>
      </c>
      <c r="E117" t="s">
        <v>399</v>
      </c>
      <c r="F117" t="s">
        <v>400</v>
      </c>
      <c r="G117" t="s">
        <v>401</v>
      </c>
      <c r="H117" s="16">
        <f>VLOOKUP(D117,Résultats!$B$2:$AX$476,'T energie vecteurs'!W5,FALSE)</f>
        <v>0</v>
      </c>
      <c r="I117" s="34">
        <f>VLOOKUP(E117,Résultats!$B$2:$AX$476,'T energie vecteurs'!W5,FALSE)</f>
        <v>9.6559532220000008</v>
      </c>
      <c r="J117" s="16">
        <f>VLOOKUP(F117,Résultats!$B$2:$AX$476,'T energie vecteurs'!W5,FALSE)</f>
        <v>9.0169003930000002</v>
      </c>
      <c r="K117" s="16">
        <f>VLOOKUP(G117,Résultats!$B$2:$AX$476,'T energie vecteurs'!W5,FALSE)</f>
        <v>2.2458110699999998</v>
      </c>
      <c r="L117" s="95">
        <f>SUM(H117:K117)</f>
        <v>20.918664685</v>
      </c>
      <c r="M117" s="16"/>
      <c r="N117" s="149" t="s">
        <v>20</v>
      </c>
      <c r="O117" s="143"/>
      <c r="P117" s="16"/>
      <c r="Q117" s="34"/>
      <c r="R117" s="16"/>
      <c r="S117" s="95"/>
      <c r="T117" s="270"/>
      <c r="U117" s="149" t="s">
        <v>20</v>
      </c>
      <c r="V117" t="s">
        <v>398</v>
      </c>
      <c r="W117" t="s">
        <v>399</v>
      </c>
      <c r="X117" t="s">
        <v>400</v>
      </c>
      <c r="Y117" t="s">
        <v>401</v>
      </c>
      <c r="Z117" s="16">
        <v>0</v>
      </c>
      <c r="AA117" s="34">
        <v>12.481563080000001</v>
      </c>
      <c r="AB117" s="16">
        <v>10.663774439999999</v>
      </c>
      <c r="AC117" s="16">
        <v>2.636994117</v>
      </c>
      <c r="AD117" s="95">
        <v>25.782331636999999</v>
      </c>
    </row>
    <row r="118" spans="3:30" x14ac:dyDescent="0.25">
      <c r="C118" s="147" t="s">
        <v>21</v>
      </c>
      <c r="D118" t="s">
        <v>402</v>
      </c>
      <c r="E118" t="s">
        <v>403</v>
      </c>
      <c r="F118" t="s">
        <v>404</v>
      </c>
      <c r="G118" t="s">
        <v>405</v>
      </c>
      <c r="H118" s="8">
        <f>VLOOKUP(D118,Résultats!$B$2:$AX$476,'T energie vecteurs'!W5,FALSE)</f>
        <v>6.2619080600000002E-2</v>
      </c>
      <c r="I118" s="8">
        <f>VLOOKUP(E118,Résultats!$B$2:$AX$476,'T energie vecteurs'!W5,FALSE)</f>
        <v>1.643568127</v>
      </c>
      <c r="J118" s="8">
        <f>VLOOKUP(F118,Résultats!$B$2:$AX$476,'T energie vecteurs'!W5,FALSE)</f>
        <v>11.68542339</v>
      </c>
      <c r="K118" s="8">
        <f>VLOOKUP(G118,Résultats!$B$2:$AX$476,'T energie vecteurs'!W5,FALSE)+8</f>
        <v>13.131464239</v>
      </c>
      <c r="L118" s="96">
        <f t="shared" si="28"/>
        <v>26.523074836599999</v>
      </c>
      <c r="M118" s="75"/>
      <c r="N118" s="150" t="s">
        <v>21</v>
      </c>
      <c r="O118" s="29">
        <f>'[2]Bilan 2050 AMS'!$V$46/11.63</f>
        <v>0</v>
      </c>
      <c r="P118" s="28">
        <f>SUM('[2]Bilan 2050 AMS'!$V$41:$V$43)/11.63</f>
        <v>3.0621684968348089E-2</v>
      </c>
      <c r="Q118" s="28">
        <f>'[2]Bilan 2050 AMS'!$V$13/11.63</f>
        <v>11.491747360902071</v>
      </c>
      <c r="R118" s="28">
        <f>('[2]Bilan 2050 AMS'!$V$22+'[2]Bilan 2050 AMS'!$V$30+SUM('[2]Bilan 2050 AMS'!$V$36:$V$40)+SUM('[2]Bilan 2050 AMS'!$V$44:$V$45)+'[2]Bilan 2050 AMS'!$V$47)/11.63</f>
        <v>15.333196306176815</v>
      </c>
      <c r="S118" s="142">
        <f t="shared" ref="S118:S124" si="29">SUM(O118:R118)</f>
        <v>26.855565352047236</v>
      </c>
      <c r="T118" s="270"/>
      <c r="U118" s="147" t="s">
        <v>21</v>
      </c>
      <c r="V118" t="s">
        <v>402</v>
      </c>
      <c r="W118" t="s">
        <v>403</v>
      </c>
      <c r="X118" t="s">
        <v>404</v>
      </c>
      <c r="Y118" t="s">
        <v>405</v>
      </c>
      <c r="Z118" s="8">
        <v>5.6021565299999999E-2</v>
      </c>
      <c r="AA118" s="8">
        <v>1.5078185630000001</v>
      </c>
      <c r="AB118" s="8">
        <v>11.0807482</v>
      </c>
      <c r="AC118" s="8">
        <v>12.250272600999999</v>
      </c>
      <c r="AD118" s="96">
        <v>24.894860929300002</v>
      </c>
    </row>
    <row r="119" spans="3:30" x14ac:dyDescent="0.25">
      <c r="C119" s="147" t="s">
        <v>22</v>
      </c>
      <c r="D119" t="s">
        <v>406</v>
      </c>
      <c r="E119" t="s">
        <v>407</v>
      </c>
      <c r="F119" t="s">
        <v>408</v>
      </c>
      <c r="G119" t="s">
        <v>409</v>
      </c>
      <c r="H119" s="8">
        <f>VLOOKUP(D119,Résultats!$B$2:$AX$476,'T energie vecteurs'!W5,FALSE)</f>
        <v>0</v>
      </c>
      <c r="I119" s="8">
        <f>VLOOKUP(E119,Résultats!$B$2:$AX$476,'T energie vecteurs'!W5,FALSE)</f>
        <v>1.360965405</v>
      </c>
      <c r="J119" s="8">
        <f>VLOOKUP(F119,Résultats!$B$2:$AX$476,'T energie vecteurs'!W5,FALSE)</f>
        <v>9.3074488330000005</v>
      </c>
      <c r="K119" s="8">
        <f>VLOOKUP(G119,Résultats!$B$2:$AX$476,'T energie vecteurs'!W5,FALSE)</f>
        <v>8.0864627779999996</v>
      </c>
      <c r="L119" s="96">
        <f t="shared" si="28"/>
        <v>18.754877016000002</v>
      </c>
      <c r="M119" s="75"/>
      <c r="N119" s="150" t="s">
        <v>22</v>
      </c>
      <c r="O119" s="29">
        <f>('[2]Bilan 2050 AMS'!$W$46)/11.63</f>
        <v>0</v>
      </c>
      <c r="P119" s="28">
        <f>SUM('[2]Bilan 2050 AMS'!$W$41:$W$43)/11.63</f>
        <v>5.6625066314646942E-3</v>
      </c>
      <c r="Q119" s="28">
        <f>('[2]Bilan 2050 AMS'!$W$13)/11.63</f>
        <v>9.5724519323725303</v>
      </c>
      <c r="R119" s="28">
        <f>('[2]Bilan 2050 AMS'!$W$22+'[2]Bilan 2050 AMS'!$W$30+SUM('[2]Bilan 2050 AMS'!$W$36:$W$40)+SUM('[2]Bilan 2050 AMS'!$W$44:$W$45)+'[2]Bilan 2050 AMS'!$W$47)/11.63</f>
        <v>6.9289112574602063</v>
      </c>
      <c r="S119" s="142">
        <f t="shared" si="29"/>
        <v>16.507025696464201</v>
      </c>
      <c r="T119" s="270"/>
      <c r="U119" s="147" t="s">
        <v>22</v>
      </c>
      <c r="V119" t="s">
        <v>406</v>
      </c>
      <c r="W119" t="s">
        <v>407</v>
      </c>
      <c r="X119" t="s">
        <v>408</v>
      </c>
      <c r="Y119" t="s">
        <v>409</v>
      </c>
      <c r="Z119" s="8">
        <v>0</v>
      </c>
      <c r="AA119" s="8">
        <v>1.400973714</v>
      </c>
      <c r="AB119" s="8">
        <v>5.4335100299999999</v>
      </c>
      <c r="AC119" s="8">
        <v>9.1016079229999995</v>
      </c>
      <c r="AD119" s="96">
        <v>15.936091666999999</v>
      </c>
    </row>
    <row r="120" spans="3:30" x14ac:dyDescent="0.25">
      <c r="C120" s="147" t="s">
        <v>23</v>
      </c>
      <c r="H120" s="8">
        <f>SUM(H121:H123)</f>
        <v>2.3059121720000002</v>
      </c>
      <c r="I120" s="8">
        <f>SUM(I121:I123)</f>
        <v>11.49683014</v>
      </c>
      <c r="J120" s="8">
        <f>SUM(J121:J123)</f>
        <v>22.759572322899999</v>
      </c>
      <c r="K120" s="8">
        <f>SUM(K121:K123)</f>
        <v>10.128034678400001</v>
      </c>
      <c r="L120" s="96">
        <f>SUM(H120:K120)</f>
        <v>46.690349313299997</v>
      </c>
      <c r="M120" s="75"/>
      <c r="N120" s="150" t="s">
        <v>490</v>
      </c>
      <c r="O120" s="29">
        <f>O121+O122</f>
        <v>5.5141288986823259E-2</v>
      </c>
      <c r="P120" s="28">
        <f t="shared" ref="P120:R120" si="30">P121+P122</f>
        <v>8.659475909889423</v>
      </c>
      <c r="Q120" s="28">
        <f t="shared" si="30"/>
        <v>18.376980061860618</v>
      </c>
      <c r="R120" s="28">
        <f t="shared" si="30"/>
        <v>18.495508139104587</v>
      </c>
      <c r="S120" s="142">
        <f t="shared" si="29"/>
        <v>45.587105399841448</v>
      </c>
      <c r="T120" s="270"/>
      <c r="U120" s="147" t="s">
        <v>23</v>
      </c>
      <c r="Z120" s="8">
        <v>4.2305206480000006</v>
      </c>
      <c r="AA120" s="8">
        <v>19.795656405000003</v>
      </c>
      <c r="AB120" s="8">
        <v>24.574041262200002</v>
      </c>
      <c r="AC120" s="8">
        <v>12.94662080449999</v>
      </c>
      <c r="AD120" s="96">
        <v>61.546839119699996</v>
      </c>
    </row>
    <row r="121" spans="3:30" x14ac:dyDescent="0.25">
      <c r="C121" s="149" t="s">
        <v>24</v>
      </c>
      <c r="D121" t="s">
        <v>410</v>
      </c>
      <c r="E121" t="s">
        <v>411</v>
      </c>
      <c r="F121" t="s">
        <v>412</v>
      </c>
      <c r="G121" t="s">
        <v>413</v>
      </c>
      <c r="H121" s="16">
        <f>VLOOKUP(D121,Résultats!$B$2:$AX$476,'T energie vecteurs'!W5,FALSE)</f>
        <v>1.2303653080000001</v>
      </c>
      <c r="I121" s="16">
        <f>VLOOKUP(E121,Résultats!$B$2:$AX$476,'T energie vecteurs'!W5,FALSE)</f>
        <v>5.6349503460000001</v>
      </c>
      <c r="J121" s="16">
        <f>VLOOKUP(F121,Résultats!$B$2:$AX$476,'T energie vecteurs'!W5,FALSE)</f>
        <v>22.287516029999999</v>
      </c>
      <c r="K121" s="16">
        <f>VLOOKUP(G121,Résultats!$B$2:$AX$476,'T energie vecteurs'!W5,FALSE)</f>
        <v>6.9147185479999997</v>
      </c>
      <c r="L121" s="95">
        <f t="shared" si="28"/>
        <v>36.067550232000002</v>
      </c>
      <c r="M121" s="16"/>
      <c r="N121" s="149" t="s">
        <v>491</v>
      </c>
      <c r="O121" s="143">
        <f>'[2]Bilan 2050 AMS'!$U$46/11.63</f>
        <v>5.5141288986823259E-2</v>
      </c>
      <c r="P121" s="30">
        <f>SUM('[2]Bilan 2050 AMS'!$U$41:$U$43)/11.63</f>
        <v>0.24326850906629924</v>
      </c>
      <c r="Q121" s="30">
        <f>'[2]Bilan 2050 AMS'!$U$13/11.63</f>
        <v>18.376980061860618</v>
      </c>
      <c r="R121" s="30">
        <f>('[2]Bilan 2050 AMS'!$U$22+'[2]Bilan 2050 AMS'!$U$30+SUM('[2]Bilan 2050 AMS'!$U$36:$U$40)+SUM('[2]Bilan 2050 AMS'!$U$44:$U$45)+'[2]Bilan 2050 AMS'!$U$47)/11.63</f>
        <v>11.543053292700122</v>
      </c>
      <c r="S121" s="95">
        <f t="shared" si="29"/>
        <v>30.218443152613862</v>
      </c>
      <c r="T121" s="270"/>
      <c r="U121" s="149" t="s">
        <v>24</v>
      </c>
      <c r="V121" t="s">
        <v>410</v>
      </c>
      <c r="W121" t="s">
        <v>411</v>
      </c>
      <c r="X121" t="s">
        <v>412</v>
      </c>
      <c r="Y121" t="s">
        <v>413</v>
      </c>
      <c r="Z121" s="16">
        <v>2.8638575990000001</v>
      </c>
      <c r="AA121" s="16">
        <v>12.656246680000001</v>
      </c>
      <c r="AB121" s="16">
        <v>24.01525599</v>
      </c>
      <c r="AC121" s="16">
        <v>9.2090445639999903</v>
      </c>
      <c r="AD121" s="95">
        <v>48.74440483299999</v>
      </c>
    </row>
    <row r="122" spans="3:30" x14ac:dyDescent="0.25">
      <c r="C122" s="149" t="s">
        <v>47</v>
      </c>
      <c r="D122" t="s">
        <v>414</v>
      </c>
      <c r="E122" t="s">
        <v>415</v>
      </c>
      <c r="F122" t="s">
        <v>416</v>
      </c>
      <c r="G122" t="s">
        <v>417</v>
      </c>
      <c r="H122" s="16">
        <f>VLOOKUP(D122,Résultats!$B$2:$AX$476,'T energie vecteurs'!W5,FALSE)</f>
        <v>1.0755468640000001</v>
      </c>
      <c r="I122" s="16">
        <f>VLOOKUP(E122,Résultats!$B$2:$AX$476,'T energie vecteurs'!W5,FALSE)</f>
        <v>2.9975831510000002</v>
      </c>
      <c r="J122" s="16">
        <f>VLOOKUP(F122,Résultats!$B$2:$AX$476,'T energie vecteurs'!W5,FALSE)</f>
        <v>0</v>
      </c>
      <c r="K122" s="16">
        <f>VLOOKUP(G122,Résultats!$B$2:$AX$476,'T energie vecteurs'!W5,FALSE)</f>
        <v>2.7829052870000002</v>
      </c>
      <c r="L122" s="95">
        <f t="shared" si="28"/>
        <v>6.8560353020000004</v>
      </c>
      <c r="M122" s="16"/>
      <c r="N122" s="149" t="s">
        <v>47</v>
      </c>
      <c r="O122" s="22">
        <f>'[2]Bilan 2050 AMS'!$E$52/11.63</f>
        <v>0</v>
      </c>
      <c r="P122" s="16">
        <f>('[2]Bilan 2050 AMS'!$E$54+'[2]Bilan 2050 AMS'!$E$56)/11.63</f>
        <v>8.416207400823124</v>
      </c>
      <c r="Q122" s="16">
        <v>0</v>
      </c>
      <c r="R122" s="16">
        <f>('[2]Bilan 2050 AMS'!$E$53+'[2]Bilan 2050 AMS'!$E$55+'[2]Bilan 2050 AMS'!$E$57)/11.63</f>
        <v>6.9524548464044633</v>
      </c>
      <c r="S122" s="95">
        <f t="shared" si="29"/>
        <v>15.368662247227586</v>
      </c>
      <c r="T122" s="270"/>
      <c r="U122" s="149" t="s">
        <v>47</v>
      </c>
      <c r="V122" t="s">
        <v>414</v>
      </c>
      <c r="W122" t="s">
        <v>415</v>
      </c>
      <c r="X122" t="s">
        <v>416</v>
      </c>
      <c r="Y122" t="s">
        <v>417</v>
      </c>
      <c r="Z122" s="16">
        <v>1.366663049</v>
      </c>
      <c r="AA122" s="16">
        <v>3.610862365</v>
      </c>
      <c r="AB122" s="16">
        <v>0</v>
      </c>
      <c r="AC122" s="16">
        <v>3.2847787980000001</v>
      </c>
      <c r="AD122" s="95">
        <v>8.2623042120000001</v>
      </c>
    </row>
    <row r="123" spans="3:30" x14ac:dyDescent="0.25">
      <c r="C123" s="149" t="s">
        <v>25</v>
      </c>
      <c r="D123" t="s">
        <v>418</v>
      </c>
      <c r="E123" t="s">
        <v>419</v>
      </c>
      <c r="F123" t="s">
        <v>420</v>
      </c>
      <c r="G123" t="s">
        <v>421</v>
      </c>
      <c r="H123" s="16">
        <f>VLOOKUP(D123,Résultats!$B$2:$AX$476,'T energie vecteurs'!W5,FALSE)</f>
        <v>0</v>
      </c>
      <c r="I123" s="16">
        <f>VLOOKUP(E123,Résultats!$B$2:$AX$476,'T energie vecteurs'!W5,FALSE)</f>
        <v>2.8642966429999999</v>
      </c>
      <c r="J123" s="16">
        <f>VLOOKUP(F123,Résultats!$B$2:$AX$476,'T energie vecteurs'!W5,FALSE)</f>
        <v>0.47205629290000001</v>
      </c>
      <c r="K123" s="16">
        <f>VLOOKUP(G123,Résultats!$B$2:$AX$476,'T energie vecteurs'!W5,FALSE)</f>
        <v>0.43041084340000002</v>
      </c>
      <c r="L123" s="95">
        <f t="shared" si="28"/>
        <v>3.7667637792999997</v>
      </c>
      <c r="M123" s="16"/>
      <c r="N123" s="150" t="s">
        <v>25</v>
      </c>
      <c r="O123" s="29">
        <f>'[2]Bilan 2050 AMS'!$T$46/11.63</f>
        <v>0</v>
      </c>
      <c r="P123" s="28">
        <f>SUM('[2]Bilan 2050 AMS'!$T$41:$T$43)/11.63</f>
        <v>1.6205405671470268</v>
      </c>
      <c r="Q123" s="28">
        <f>'[2]Bilan 2050 AMS'!$T$13/11.63</f>
        <v>0.59590433813600663</v>
      </c>
      <c r="R123" s="28">
        <f>('[2]Bilan 2050 AMS'!$T$22+'[2]Bilan 2050 AMS'!$T$30+SUM('[2]Bilan 2050 AMS'!$T$36:$T$40)+SUM('[2]Bilan 2050 AMS'!$T$44:$T$45)+'[2]Bilan 2050 AMS'!$T$47)/11.63</f>
        <v>0.82592305453866399</v>
      </c>
      <c r="S123" s="142">
        <f t="shared" si="29"/>
        <v>3.0423679598216973</v>
      </c>
      <c r="T123" s="270"/>
      <c r="U123" s="149" t="s">
        <v>25</v>
      </c>
      <c r="V123" t="s">
        <v>418</v>
      </c>
      <c r="W123" t="s">
        <v>419</v>
      </c>
      <c r="X123" t="s">
        <v>420</v>
      </c>
      <c r="Y123" t="s">
        <v>421</v>
      </c>
      <c r="Z123" s="16">
        <v>0</v>
      </c>
      <c r="AA123" s="16">
        <v>3.5285473600000001</v>
      </c>
      <c r="AB123" s="16">
        <v>0.55878527219999996</v>
      </c>
      <c r="AC123" s="16">
        <v>0.45279744249999998</v>
      </c>
      <c r="AD123" s="95">
        <v>4.5401300746999995</v>
      </c>
    </row>
    <row r="124" spans="3:30" x14ac:dyDescent="0.25">
      <c r="C124" s="23" t="s">
        <v>26</v>
      </c>
      <c r="D124" s="10"/>
      <c r="E124" s="10"/>
      <c r="F124" s="10"/>
      <c r="G124" s="10"/>
      <c r="H124" s="9">
        <f>SUM(H115,H118:H120)</f>
        <v>2.3685312526000004</v>
      </c>
      <c r="I124" s="9">
        <f>SUM(I115,I118:I120)</f>
        <v>29.229151100999999</v>
      </c>
      <c r="J124" s="9">
        <f>SUM(J115,J118:J120)</f>
        <v>56.188553059900002</v>
      </c>
      <c r="K124" s="9">
        <f>SUM(K115,K118:K120)</f>
        <v>33.591781166387221</v>
      </c>
      <c r="L124" s="98">
        <f t="shared" si="28"/>
        <v>121.37801657988723</v>
      </c>
      <c r="M124" s="79"/>
      <c r="N124" s="151" t="s">
        <v>26</v>
      </c>
      <c r="O124" s="32">
        <f>O115+O118+O119+O120+O123</f>
        <v>5.5141288986823259E-2</v>
      </c>
      <c r="P124" s="31">
        <f>P115+P118+P119+P120+P123</f>
        <v>12.608954326783392</v>
      </c>
      <c r="Q124" s="31">
        <f>Q115+Q118+Q119+Q120+Q123</f>
        <v>50.175055400076403</v>
      </c>
      <c r="R124" s="31">
        <f>R115+R118+R119+R120+R123</f>
        <v>42.857266726472616</v>
      </c>
      <c r="S124" s="144">
        <f t="shared" si="29"/>
        <v>105.69641774231923</v>
      </c>
      <c r="T124" s="79"/>
      <c r="U124" s="23" t="s">
        <v>26</v>
      </c>
      <c r="V124" s="10"/>
      <c r="W124" s="10"/>
      <c r="X124" s="10"/>
      <c r="Y124" s="10"/>
      <c r="Z124" s="9">
        <v>4.2865422133000006</v>
      </c>
      <c r="AA124" s="9">
        <v>40.374322611000004</v>
      </c>
      <c r="AB124" s="9">
        <v>55.193414315200002</v>
      </c>
      <c r="AC124" s="9">
        <v>36.935501948941358</v>
      </c>
      <c r="AD124" s="98">
        <v>136.78978108844137</v>
      </c>
    </row>
    <row r="125" spans="3:3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O125" s="77"/>
      <c r="P125" s="77"/>
      <c r="Q125" s="77"/>
      <c r="R125" s="78"/>
      <c r="S125" s="45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3:30" x14ac:dyDescent="0.25">
      <c r="C126" s="3"/>
      <c r="D126" s="3"/>
      <c r="E126" s="3"/>
      <c r="F126" s="3">
        <f>0.1/0.028*51.84</f>
        <v>185.14285714285717</v>
      </c>
      <c r="G126" s="3"/>
      <c r="H126" s="3"/>
      <c r="I126" s="3"/>
      <c r="J126" s="3"/>
      <c r="K126" s="3"/>
      <c r="L126" s="3"/>
      <c r="M126" s="3"/>
      <c r="O126" s="3"/>
      <c r="P126" s="3"/>
      <c r="Q126" s="3"/>
      <c r="R126" s="3"/>
      <c r="S126" s="3"/>
      <c r="U126" s="3"/>
      <c r="V126" s="3"/>
      <c r="W126" s="3"/>
      <c r="X126" s="3">
        <v>185.14285714285717</v>
      </c>
      <c r="Y126" s="3"/>
      <c r="Z126" s="3"/>
      <c r="AA126" s="3"/>
      <c r="AB126" s="3"/>
      <c r="AC126" s="3"/>
      <c r="AD126" s="3"/>
    </row>
    <row r="127" spans="3:3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O127" s="3"/>
      <c r="P127" s="3"/>
      <c r="Q127" s="3"/>
      <c r="R127" s="3"/>
      <c r="S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3:30" s="3" customFormat="1" x14ac:dyDescent="0.25">
      <c r="C128" s="60" t="s">
        <v>488</v>
      </c>
      <c r="F128" s="3">
        <f>0.1/0.028*51.84</f>
        <v>185.14285714285717</v>
      </c>
      <c r="N128" s="60" t="s">
        <v>489</v>
      </c>
      <c r="U128" s="60" t="s">
        <v>488</v>
      </c>
      <c r="X128" s="3">
        <v>185.14285714285717</v>
      </c>
    </row>
    <row r="129" spans="3:30" s="3" customFormat="1" ht="31.5" x14ac:dyDescent="0.35">
      <c r="C129" s="145">
        <v>2050</v>
      </c>
      <c r="D129" s="146"/>
      <c r="E129" s="146"/>
      <c r="F129" s="146"/>
      <c r="G129" s="146"/>
      <c r="H129" s="76" t="s">
        <v>36</v>
      </c>
      <c r="I129" s="76" t="s">
        <v>49</v>
      </c>
      <c r="J129" s="76" t="s">
        <v>38</v>
      </c>
      <c r="K129" s="76" t="s">
        <v>48</v>
      </c>
      <c r="L129" s="93" t="s">
        <v>1</v>
      </c>
      <c r="N129" s="145">
        <v>2050</v>
      </c>
      <c r="O129" s="141" t="s">
        <v>36</v>
      </c>
      <c r="P129" s="76" t="s">
        <v>49</v>
      </c>
      <c r="Q129" s="76" t="s">
        <v>38</v>
      </c>
      <c r="R129" s="76" t="s">
        <v>48</v>
      </c>
      <c r="S129" s="93" t="s">
        <v>1</v>
      </c>
      <c r="U129" s="145">
        <v>2050</v>
      </c>
      <c r="V129" s="146"/>
      <c r="W129" s="146"/>
      <c r="X129" s="146"/>
      <c r="Y129" s="146"/>
      <c r="Z129" s="76" t="s">
        <v>36</v>
      </c>
      <c r="AA129" s="76" t="s">
        <v>49</v>
      </c>
      <c r="AB129" s="76" t="s">
        <v>38</v>
      </c>
      <c r="AC129" s="76" t="s">
        <v>48</v>
      </c>
      <c r="AD129" s="93" t="s">
        <v>1</v>
      </c>
    </row>
    <row r="130" spans="3:30" s="3" customFormat="1" x14ac:dyDescent="0.25">
      <c r="C130" s="276" t="s">
        <v>18</v>
      </c>
      <c r="D130" s="277"/>
      <c r="E130" s="277"/>
      <c r="F130" s="277"/>
      <c r="G130" s="277"/>
      <c r="H130" s="278" t="e">
        <f>H115-#REF!</f>
        <v>#REF!</v>
      </c>
      <c r="I130" s="278" t="e">
        <f>I115-#REF!</f>
        <v>#REF!</v>
      </c>
      <c r="J130" s="278" t="e">
        <f>J115-#REF!</f>
        <v>#REF!</v>
      </c>
      <c r="K130" s="278" t="e">
        <f>K115-#REF!</f>
        <v>#REF!</v>
      </c>
      <c r="L130" s="279" t="e">
        <f>L115-#REF!</f>
        <v>#REF!</v>
      </c>
      <c r="N130" s="276" t="s">
        <v>18</v>
      </c>
      <c r="O130" s="285">
        <f>H115-O115</f>
        <v>0</v>
      </c>
      <c r="P130" s="286">
        <f t="shared" ref="P130:S139" si="31">I115-P115</f>
        <v>12.435133770852872</v>
      </c>
      <c r="Q130" s="286">
        <f t="shared" si="31"/>
        <v>2.2981368071948314</v>
      </c>
      <c r="R130" s="286">
        <f t="shared" si="31"/>
        <v>0.97209150179487613</v>
      </c>
      <c r="S130" s="287">
        <f t="shared" si="31"/>
        <v>15.70536207984258</v>
      </c>
      <c r="U130" s="276" t="s">
        <v>18</v>
      </c>
      <c r="V130" s="277"/>
      <c r="W130" s="277"/>
      <c r="X130" s="277"/>
      <c r="Y130" s="277"/>
      <c r="Z130" s="278" t="e">
        <v>#REF!</v>
      </c>
      <c r="AA130" s="278" t="e">
        <v>#REF!</v>
      </c>
      <c r="AB130" s="278" t="e">
        <v>#REF!</v>
      </c>
      <c r="AC130" s="278" t="e">
        <v>#REF!</v>
      </c>
      <c r="AD130" s="279" t="e">
        <v>#REF!</v>
      </c>
    </row>
    <row r="131" spans="3:30" s="3" customFormat="1" x14ac:dyDescent="0.25">
      <c r="C131" s="148" t="s">
        <v>19</v>
      </c>
      <c r="D131" t="s">
        <v>394</v>
      </c>
      <c r="E131" t="s">
        <v>395</v>
      </c>
      <c r="F131" t="s">
        <v>396</v>
      </c>
      <c r="G131" t="s">
        <v>397</v>
      </c>
      <c r="H131" s="34" t="e">
        <f>H116-#REF!</f>
        <v>#REF!</v>
      </c>
      <c r="I131" s="34" t="e">
        <f>I116-#REF!</f>
        <v>#REF!</v>
      </c>
      <c r="J131" s="34" t="e">
        <f>J116-#REF!</f>
        <v>#REF!</v>
      </c>
      <c r="K131" s="34" t="e">
        <f>K116-#REF!</f>
        <v>#REF!</v>
      </c>
      <c r="L131" s="280" t="e">
        <f>L116-#REF!</f>
        <v>#REF!</v>
      </c>
      <c r="N131" s="148" t="s">
        <v>19</v>
      </c>
      <c r="O131" s="288">
        <f t="shared" ref="O131:O139" si="32">H116-O116</f>
        <v>0</v>
      </c>
      <c r="P131" s="34">
        <f t="shared" si="31"/>
        <v>5.0718342070000002</v>
      </c>
      <c r="Q131" s="34">
        <f t="shared" si="31"/>
        <v>3.419208121</v>
      </c>
      <c r="R131" s="34">
        <f t="shared" si="31"/>
        <v>8.4009872200000003E-6</v>
      </c>
      <c r="S131" s="280">
        <f t="shared" si="31"/>
        <v>8.4910507289872204</v>
      </c>
      <c r="U131" s="148" t="s">
        <v>19</v>
      </c>
      <c r="V131" t="s">
        <v>394</v>
      </c>
      <c r="W131" t="s">
        <v>395</v>
      </c>
      <c r="X131" t="s">
        <v>396</v>
      </c>
      <c r="Y131" t="s">
        <v>397</v>
      </c>
      <c r="Z131" s="34" t="e">
        <v>#REF!</v>
      </c>
      <c r="AA131" s="34" t="e">
        <v>#REF!</v>
      </c>
      <c r="AB131" s="34" t="e">
        <v>#REF!</v>
      </c>
      <c r="AC131" s="34" t="e">
        <v>#REF!</v>
      </c>
      <c r="AD131" s="280" t="e">
        <v>#REF!</v>
      </c>
    </row>
    <row r="132" spans="3:30" s="3" customFormat="1" x14ac:dyDescent="0.25">
      <c r="C132" s="149" t="s">
        <v>20</v>
      </c>
      <c r="D132" t="s">
        <v>398</v>
      </c>
      <c r="E132" t="s">
        <v>399</v>
      </c>
      <c r="F132" t="s">
        <v>400</v>
      </c>
      <c r="G132" t="s">
        <v>401</v>
      </c>
      <c r="H132" s="34" t="e">
        <f>H117-#REF!</f>
        <v>#REF!</v>
      </c>
      <c r="I132" s="34" t="e">
        <f>I117-#REF!</f>
        <v>#REF!</v>
      </c>
      <c r="J132" s="34" t="e">
        <f>J117-#REF!</f>
        <v>#REF!</v>
      </c>
      <c r="K132" s="34" t="e">
        <f>K117-#REF!</f>
        <v>#REF!</v>
      </c>
      <c r="L132" s="280" t="e">
        <f>L117-#REF!</f>
        <v>#REF!</v>
      </c>
      <c r="N132" s="149" t="s">
        <v>20</v>
      </c>
      <c r="O132" s="288">
        <f t="shared" si="32"/>
        <v>0</v>
      </c>
      <c r="P132" s="34">
        <f t="shared" si="31"/>
        <v>9.6559532220000008</v>
      </c>
      <c r="Q132" s="34">
        <f t="shared" si="31"/>
        <v>9.0169003930000002</v>
      </c>
      <c r="R132" s="34">
        <f t="shared" si="31"/>
        <v>2.2458110699999998</v>
      </c>
      <c r="S132" s="280">
        <f t="shared" si="31"/>
        <v>20.918664685</v>
      </c>
      <c r="U132" s="149" t="s">
        <v>20</v>
      </c>
      <c r="V132" t="s">
        <v>398</v>
      </c>
      <c r="W132" t="s">
        <v>399</v>
      </c>
      <c r="X132" t="s">
        <v>400</v>
      </c>
      <c r="Y132" t="s">
        <v>401</v>
      </c>
      <c r="Z132" s="34" t="e">
        <v>#REF!</v>
      </c>
      <c r="AA132" s="34" t="e">
        <v>#REF!</v>
      </c>
      <c r="AB132" s="34" t="e">
        <v>#REF!</v>
      </c>
      <c r="AC132" s="34" t="e">
        <v>#REF!</v>
      </c>
      <c r="AD132" s="280" t="e">
        <v>#REF!</v>
      </c>
    </row>
    <row r="133" spans="3:30" s="3" customFormat="1" x14ac:dyDescent="0.25">
      <c r="C133" s="276" t="s">
        <v>21</v>
      </c>
      <c r="D133" s="277" t="s">
        <v>402</v>
      </c>
      <c r="E133" s="277" t="s">
        <v>403</v>
      </c>
      <c r="F133" s="277" t="s">
        <v>404</v>
      </c>
      <c r="G133" s="277" t="s">
        <v>405</v>
      </c>
      <c r="H133" s="278" t="e">
        <f>H118-#REF!</f>
        <v>#REF!</v>
      </c>
      <c r="I133" s="278" t="e">
        <f>I118-#REF!</f>
        <v>#REF!</v>
      </c>
      <c r="J133" s="278" t="e">
        <f>J118-#REF!</f>
        <v>#REF!</v>
      </c>
      <c r="K133" s="278" t="e">
        <f>K118-#REF!</f>
        <v>#REF!</v>
      </c>
      <c r="L133" s="279" t="e">
        <f>L118-#REF!</f>
        <v>#REF!</v>
      </c>
      <c r="N133" s="276" t="s">
        <v>21</v>
      </c>
      <c r="O133" s="289">
        <f t="shared" si="32"/>
        <v>6.2619080600000002E-2</v>
      </c>
      <c r="P133" s="286">
        <f t="shared" si="31"/>
        <v>1.6129464420316519</v>
      </c>
      <c r="Q133" s="286">
        <f t="shared" si="31"/>
        <v>0.19367602909792936</v>
      </c>
      <c r="R133" s="286">
        <f t="shared" si="31"/>
        <v>-2.201732067176815</v>
      </c>
      <c r="S133" s="287">
        <f t="shared" si="31"/>
        <v>-0.33249051544723685</v>
      </c>
      <c r="U133" s="276" t="s">
        <v>21</v>
      </c>
      <c r="V133" s="277" t="s">
        <v>402</v>
      </c>
      <c r="W133" s="277" t="s">
        <v>403</v>
      </c>
      <c r="X133" s="277" t="s">
        <v>404</v>
      </c>
      <c r="Y133" s="277" t="s">
        <v>405</v>
      </c>
      <c r="Z133" s="278" t="e">
        <v>#REF!</v>
      </c>
      <c r="AA133" s="278" t="e">
        <v>#REF!</v>
      </c>
      <c r="AB133" s="278" t="e">
        <v>#REF!</v>
      </c>
      <c r="AC133" s="278" t="e">
        <v>#REF!</v>
      </c>
      <c r="AD133" s="279" t="e">
        <v>#REF!</v>
      </c>
    </row>
    <row r="134" spans="3:30" s="3" customFormat="1" x14ac:dyDescent="0.25">
      <c r="C134" s="276" t="s">
        <v>22</v>
      </c>
      <c r="D134" s="277" t="s">
        <v>406</v>
      </c>
      <c r="E134" s="277" t="s">
        <v>407</v>
      </c>
      <c r="F134" s="277" t="s">
        <v>408</v>
      </c>
      <c r="G134" s="277" t="s">
        <v>409</v>
      </c>
      <c r="H134" s="278" t="e">
        <f>H119-#REF!</f>
        <v>#REF!</v>
      </c>
      <c r="I134" s="278" t="e">
        <f>I119-#REF!</f>
        <v>#REF!</v>
      </c>
      <c r="J134" s="278" t="e">
        <f>J119-#REF!</f>
        <v>#REF!</v>
      </c>
      <c r="K134" s="278" t="e">
        <f>K119-#REF!</f>
        <v>#REF!</v>
      </c>
      <c r="L134" s="279" t="e">
        <f>L119-#REF!</f>
        <v>#REF!</v>
      </c>
      <c r="N134" s="276" t="s">
        <v>22</v>
      </c>
      <c r="O134" s="289">
        <f t="shared" si="32"/>
        <v>0</v>
      </c>
      <c r="P134" s="286">
        <f t="shared" si="31"/>
        <v>1.3553028983685353</v>
      </c>
      <c r="Q134" s="286">
        <f t="shared" si="31"/>
        <v>-0.26500309937252986</v>
      </c>
      <c r="R134" s="286">
        <f t="shared" si="31"/>
        <v>1.1575515205397933</v>
      </c>
      <c r="S134" s="287">
        <f t="shared" si="31"/>
        <v>2.2478513195358012</v>
      </c>
      <c r="U134" s="276" t="s">
        <v>22</v>
      </c>
      <c r="V134" s="277" t="s">
        <v>406</v>
      </c>
      <c r="W134" s="277" t="s">
        <v>407</v>
      </c>
      <c r="X134" s="277" t="s">
        <v>408</v>
      </c>
      <c r="Y134" s="277" t="s">
        <v>409</v>
      </c>
      <c r="Z134" s="278" t="e">
        <v>#REF!</v>
      </c>
      <c r="AA134" s="278" t="e">
        <v>#REF!</v>
      </c>
      <c r="AB134" s="278" t="e">
        <v>#REF!</v>
      </c>
      <c r="AC134" s="278" t="e">
        <v>#REF!</v>
      </c>
      <c r="AD134" s="279" t="e">
        <v>#REF!</v>
      </c>
    </row>
    <row r="135" spans="3:30" s="3" customFormat="1" x14ac:dyDescent="0.25">
      <c r="C135" s="276" t="s">
        <v>23</v>
      </c>
      <c r="D135" s="277"/>
      <c r="E135" s="277"/>
      <c r="F135" s="277"/>
      <c r="G135" s="277"/>
      <c r="H135" s="278" t="e">
        <f>H120-#REF!</f>
        <v>#REF!</v>
      </c>
      <c r="I135" s="278" t="e">
        <f>I120-#REF!</f>
        <v>#REF!</v>
      </c>
      <c r="J135" s="278" t="e">
        <f>J120-#REF!</f>
        <v>#REF!</v>
      </c>
      <c r="K135" s="278" t="e">
        <f>K120-#REF!</f>
        <v>#REF!</v>
      </c>
      <c r="L135" s="279" t="e">
        <f>L120-#REF!</f>
        <v>#REF!</v>
      </c>
      <c r="N135" s="276" t="s">
        <v>23</v>
      </c>
      <c r="O135" s="289">
        <f t="shared" si="32"/>
        <v>2.250770883013177</v>
      </c>
      <c r="P135" s="286">
        <f t="shared" si="31"/>
        <v>2.8373542301105772</v>
      </c>
      <c r="Q135" s="286">
        <f t="shared" si="31"/>
        <v>4.382592261039381</v>
      </c>
      <c r="R135" s="286">
        <f t="shared" si="31"/>
        <v>-8.367473460704586</v>
      </c>
      <c r="S135" s="287">
        <f t="shared" si="31"/>
        <v>1.1032439134585488</v>
      </c>
      <c r="U135" s="276" t="s">
        <v>23</v>
      </c>
      <c r="V135" s="277"/>
      <c r="W135" s="277"/>
      <c r="X135" s="277"/>
      <c r="Y135" s="277"/>
      <c r="Z135" s="278" t="e">
        <v>#REF!</v>
      </c>
      <c r="AA135" s="278" t="e">
        <v>#REF!</v>
      </c>
      <c r="AB135" s="278" t="e">
        <v>#REF!</v>
      </c>
      <c r="AC135" s="278" t="e">
        <v>#REF!</v>
      </c>
      <c r="AD135" s="279" t="e">
        <v>#REF!</v>
      </c>
    </row>
    <row r="136" spans="3:30" s="3" customFormat="1" x14ac:dyDescent="0.25">
      <c r="C136" s="149" t="s">
        <v>24</v>
      </c>
      <c r="D136" t="s">
        <v>410</v>
      </c>
      <c r="E136" t="s">
        <v>411</v>
      </c>
      <c r="F136" t="s">
        <v>412</v>
      </c>
      <c r="G136" t="s">
        <v>413</v>
      </c>
      <c r="H136" s="34" t="e">
        <f>H121-#REF!</f>
        <v>#REF!</v>
      </c>
      <c r="I136" s="34" t="e">
        <f>I121-#REF!</f>
        <v>#REF!</v>
      </c>
      <c r="J136" s="34" t="e">
        <f>J121-#REF!</f>
        <v>#REF!</v>
      </c>
      <c r="K136" s="34" t="e">
        <f>K121-#REF!</f>
        <v>#REF!</v>
      </c>
      <c r="L136" s="280" t="e">
        <f>L121-#REF!</f>
        <v>#REF!</v>
      </c>
      <c r="N136" s="149" t="s">
        <v>24</v>
      </c>
      <c r="O136" s="288">
        <f t="shared" si="32"/>
        <v>1.1752240190131769</v>
      </c>
      <c r="P136" s="271">
        <f t="shared" si="31"/>
        <v>5.3916818369337012</v>
      </c>
      <c r="Q136" s="271">
        <f t="shared" si="31"/>
        <v>3.9105359681393814</v>
      </c>
      <c r="R136" s="271">
        <f t="shared" si="31"/>
        <v>-4.6283347447001226</v>
      </c>
      <c r="S136" s="280">
        <f t="shared" si="31"/>
        <v>5.8491070793861404</v>
      </c>
      <c r="U136" s="149" t="s">
        <v>24</v>
      </c>
      <c r="V136" t="s">
        <v>410</v>
      </c>
      <c r="W136" t="s">
        <v>411</v>
      </c>
      <c r="X136" t="s">
        <v>412</v>
      </c>
      <c r="Y136" t="s">
        <v>413</v>
      </c>
      <c r="Z136" s="34" t="e">
        <v>#REF!</v>
      </c>
      <c r="AA136" s="34" t="e">
        <v>#REF!</v>
      </c>
      <c r="AB136" s="34" t="e">
        <v>#REF!</v>
      </c>
      <c r="AC136" s="34" t="e">
        <v>#REF!</v>
      </c>
      <c r="AD136" s="280" t="e">
        <v>#REF!</v>
      </c>
    </row>
    <row r="137" spans="3:30" s="3" customFormat="1" x14ac:dyDescent="0.25">
      <c r="C137" s="149" t="s">
        <v>47</v>
      </c>
      <c r="D137" t="s">
        <v>414</v>
      </c>
      <c r="E137" t="s">
        <v>415</v>
      </c>
      <c r="F137" t="s">
        <v>416</v>
      </c>
      <c r="G137" t="s">
        <v>417</v>
      </c>
      <c r="H137" s="34" t="e">
        <f>H122-#REF!</f>
        <v>#REF!</v>
      </c>
      <c r="I137" s="34" t="e">
        <f>I122-#REF!</f>
        <v>#REF!</v>
      </c>
      <c r="J137" s="34" t="e">
        <f>J122-#REF!</f>
        <v>#REF!</v>
      </c>
      <c r="K137" s="34" t="e">
        <f>K122-#REF!</f>
        <v>#REF!</v>
      </c>
      <c r="L137" s="280" t="e">
        <f>L122-#REF!</f>
        <v>#REF!</v>
      </c>
      <c r="N137" s="149" t="s">
        <v>47</v>
      </c>
      <c r="O137" s="290">
        <f t="shared" si="32"/>
        <v>1.0755468640000001</v>
      </c>
      <c r="P137" s="34">
        <f t="shared" si="31"/>
        <v>-5.4186242498231234</v>
      </c>
      <c r="Q137" s="34">
        <f t="shared" si="31"/>
        <v>0</v>
      </c>
      <c r="R137" s="34">
        <f t="shared" si="31"/>
        <v>-4.1695495594044631</v>
      </c>
      <c r="S137" s="280">
        <f t="shared" si="31"/>
        <v>-8.512626945227586</v>
      </c>
      <c r="U137" s="149" t="s">
        <v>47</v>
      </c>
      <c r="V137" t="s">
        <v>414</v>
      </c>
      <c r="W137" t="s">
        <v>415</v>
      </c>
      <c r="X137" t="s">
        <v>416</v>
      </c>
      <c r="Y137" t="s">
        <v>417</v>
      </c>
      <c r="Z137" s="34" t="e">
        <v>#REF!</v>
      </c>
      <c r="AA137" s="34" t="e">
        <v>#REF!</v>
      </c>
      <c r="AB137" s="34" t="e">
        <v>#REF!</v>
      </c>
      <c r="AC137" s="34" t="e">
        <v>#REF!</v>
      </c>
      <c r="AD137" s="280" t="e">
        <v>#REF!</v>
      </c>
    </row>
    <row r="138" spans="3:30" s="3" customFormat="1" x14ac:dyDescent="0.25">
      <c r="C138" s="149" t="s">
        <v>25</v>
      </c>
      <c r="D138" t="s">
        <v>418</v>
      </c>
      <c r="E138" t="s">
        <v>419</v>
      </c>
      <c r="F138" t="s">
        <v>420</v>
      </c>
      <c r="G138" t="s">
        <v>421</v>
      </c>
      <c r="H138" s="34" t="e">
        <f>H123-#REF!</f>
        <v>#REF!</v>
      </c>
      <c r="I138" s="34" t="e">
        <f>I123-#REF!</f>
        <v>#REF!</v>
      </c>
      <c r="J138" s="34" t="e">
        <f>J123-#REF!</f>
        <v>#REF!</v>
      </c>
      <c r="K138" s="34" t="e">
        <f>K123-#REF!</f>
        <v>#REF!</v>
      </c>
      <c r="L138" s="280" t="e">
        <f>L123-#REF!</f>
        <v>#REF!</v>
      </c>
      <c r="N138" s="149" t="s">
        <v>25</v>
      </c>
      <c r="O138" s="288">
        <f t="shared" si="32"/>
        <v>0</v>
      </c>
      <c r="P138" s="271">
        <f t="shared" si="31"/>
        <v>1.2437560758529731</v>
      </c>
      <c r="Q138" s="271">
        <f t="shared" si="31"/>
        <v>-0.12384804523600662</v>
      </c>
      <c r="R138" s="271">
        <f t="shared" si="31"/>
        <v>-0.39551221113866397</v>
      </c>
      <c r="S138" s="280">
        <f t="shared" si="31"/>
        <v>0.72439581947830245</v>
      </c>
      <c r="U138" s="149" t="s">
        <v>25</v>
      </c>
      <c r="V138" t="s">
        <v>418</v>
      </c>
      <c r="W138" t="s">
        <v>419</v>
      </c>
      <c r="X138" t="s">
        <v>420</v>
      </c>
      <c r="Y138" t="s">
        <v>421</v>
      </c>
      <c r="Z138" s="34" t="e">
        <v>#REF!</v>
      </c>
      <c r="AA138" s="34" t="e">
        <v>#REF!</v>
      </c>
      <c r="AB138" s="34" t="e">
        <v>#REF!</v>
      </c>
      <c r="AC138" s="34" t="e">
        <v>#REF!</v>
      </c>
      <c r="AD138" s="280" t="e">
        <v>#REF!</v>
      </c>
    </row>
    <row r="139" spans="3:30" s="3" customFormat="1" x14ac:dyDescent="0.25">
      <c r="C139" s="281" t="s">
        <v>26</v>
      </c>
      <c r="D139" s="282"/>
      <c r="E139" s="282"/>
      <c r="F139" s="282"/>
      <c r="G139" s="282"/>
      <c r="H139" s="283" t="e">
        <f>H124-#REF!</f>
        <v>#REF!</v>
      </c>
      <c r="I139" s="283" t="e">
        <f>I124-#REF!</f>
        <v>#REF!</v>
      </c>
      <c r="J139" s="283" t="e">
        <f>J124-#REF!</f>
        <v>#REF!</v>
      </c>
      <c r="K139" s="283" t="e">
        <f>K124-#REF!</f>
        <v>#REF!</v>
      </c>
      <c r="L139" s="284" t="e">
        <f>L124-#REF!</f>
        <v>#REF!</v>
      </c>
      <c r="N139" s="281" t="s">
        <v>26</v>
      </c>
      <c r="O139" s="291">
        <f t="shared" si="32"/>
        <v>2.3133899636131772</v>
      </c>
      <c r="P139" s="292">
        <f t="shared" si="31"/>
        <v>16.620196774216609</v>
      </c>
      <c r="Q139" s="292">
        <f t="shared" si="31"/>
        <v>6.0134976598235994</v>
      </c>
      <c r="R139" s="292">
        <f t="shared" si="31"/>
        <v>-9.2654855600853949</v>
      </c>
      <c r="S139" s="293">
        <f t="shared" si="31"/>
        <v>15.681598837568004</v>
      </c>
      <c r="U139" s="281" t="s">
        <v>26</v>
      </c>
      <c r="V139" s="282"/>
      <c r="W139" s="282"/>
      <c r="X139" s="282"/>
      <c r="Y139" s="282"/>
      <c r="Z139" s="283" t="e">
        <v>#REF!</v>
      </c>
      <c r="AA139" s="283" t="e">
        <v>#REF!</v>
      </c>
      <c r="AB139" s="283" t="e">
        <v>#REF!</v>
      </c>
      <c r="AC139" s="283" t="e">
        <v>#REF!</v>
      </c>
      <c r="AD139" s="284" t="e">
        <v>#REF!</v>
      </c>
    </row>
    <row r="140" spans="3:30" s="3" customFormat="1" x14ac:dyDescent="0.25"/>
    <row r="141" spans="3:30" s="3" customFormat="1" x14ac:dyDescent="0.25"/>
    <row r="142" spans="3:30" s="3" customFormat="1" x14ac:dyDescent="0.25"/>
    <row r="143" spans="3:30" s="3" customFormat="1" x14ac:dyDescent="0.25"/>
    <row r="144" spans="3:30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pans="3:21" s="3" customFormat="1" x14ac:dyDescent="0.25"/>
    <row r="194" spans="3:21" s="3" customFormat="1" x14ac:dyDescent="0.25"/>
    <row r="195" spans="3:21" s="3" customFormat="1" x14ac:dyDescent="0.25"/>
    <row r="196" spans="3:21" s="3" customFormat="1" x14ac:dyDescent="0.25"/>
    <row r="197" spans="3:21" s="3" customFormat="1" x14ac:dyDescent="0.25"/>
    <row r="198" spans="3:21" s="3" customFormat="1" x14ac:dyDescent="0.25"/>
    <row r="199" spans="3:21" s="3" customFormat="1" x14ac:dyDescent="0.25"/>
    <row r="200" spans="3:21" s="3" customFormat="1" x14ac:dyDescent="0.25"/>
    <row r="201" spans="3:21" s="3" customFormat="1" x14ac:dyDescent="0.25"/>
    <row r="202" spans="3:21" s="3" customFormat="1" x14ac:dyDescent="0.25"/>
    <row r="203" spans="3:21" s="3" customFormat="1" x14ac:dyDescent="0.25"/>
    <row r="204" spans="3:21" s="3" customFormat="1" x14ac:dyDescent="0.25">
      <c r="C204" s="3">
        <f>0</f>
        <v>0</v>
      </c>
      <c r="U204" s="3">
        <v>0</v>
      </c>
    </row>
    <row r="205" spans="3:21" s="3" customFormat="1" x14ac:dyDescent="0.25"/>
    <row r="206" spans="3:21" s="3" customFormat="1" x14ac:dyDescent="0.25"/>
    <row r="207" spans="3:21" s="3" customFormat="1" x14ac:dyDescent="0.25"/>
    <row r="208" spans="3:21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  <row r="835" s="3" customFormat="1" x14ac:dyDescent="0.25"/>
    <row r="836" s="3" customFormat="1" x14ac:dyDescent="0.25"/>
    <row r="837" s="3" customFormat="1" x14ac:dyDescent="0.25"/>
    <row r="838" s="3" customFormat="1" x14ac:dyDescent="0.25"/>
    <row r="839" s="3" customFormat="1" x14ac:dyDescent="0.25"/>
    <row r="840" s="3" customFormat="1" x14ac:dyDescent="0.25"/>
    <row r="841" s="3" customFormat="1" x14ac:dyDescent="0.25"/>
    <row r="842" s="3" customFormat="1" x14ac:dyDescent="0.25"/>
    <row r="843" s="3" customFormat="1" x14ac:dyDescent="0.25"/>
    <row r="844" s="3" customFormat="1" x14ac:dyDescent="0.25"/>
    <row r="845" s="3" customFormat="1" x14ac:dyDescent="0.25"/>
    <row r="846" s="3" customFormat="1" x14ac:dyDescent="0.25"/>
    <row r="847" s="3" customFormat="1" x14ac:dyDescent="0.25"/>
    <row r="848" s="3" customFormat="1" x14ac:dyDescent="0.25"/>
    <row r="849" s="3" customFormat="1" x14ac:dyDescent="0.25"/>
    <row r="850" s="3" customFormat="1" x14ac:dyDescent="0.25"/>
    <row r="851" s="3" customFormat="1" x14ac:dyDescent="0.25"/>
    <row r="852" s="3" customFormat="1" x14ac:dyDescent="0.25"/>
    <row r="853" s="3" customFormat="1" x14ac:dyDescent="0.25"/>
    <row r="854" s="3" customFormat="1" x14ac:dyDescent="0.25"/>
    <row r="855" s="3" customFormat="1" x14ac:dyDescent="0.25"/>
    <row r="856" s="3" customFormat="1" x14ac:dyDescent="0.25"/>
    <row r="857" s="3" customFormat="1" x14ac:dyDescent="0.25"/>
    <row r="858" s="3" customFormat="1" x14ac:dyDescent="0.25"/>
    <row r="859" s="3" customFormat="1" x14ac:dyDescent="0.25"/>
    <row r="860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BD67"/>
  <sheetViews>
    <sheetView showGridLines="0" zoomScaleNormal="100" workbookViewId="0">
      <selection activeCell="BA8" sqref="BA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6" s="244" customFormat="1" ht="45" customHeight="1" x14ac:dyDescent="0.25">
      <c r="A1" s="239" t="str">
        <f>Résultats!B1</f>
        <v>SNBC3</v>
      </c>
      <c r="B1" s="240" t="s">
        <v>465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493</v>
      </c>
      <c r="AX1" s="242">
        <v>2020</v>
      </c>
      <c r="AY1" s="242">
        <v>2030</v>
      </c>
      <c r="AZ1" s="243">
        <v>2050</v>
      </c>
    </row>
    <row r="2" spans="1:56" x14ac:dyDescent="0.25">
      <c r="B2" s="245" t="s">
        <v>1</v>
      </c>
      <c r="C2" s="246">
        <f t="shared" ref="C2:AU2" si="0">C3+C4+C7</f>
        <v>842942.38378000003</v>
      </c>
      <c r="D2" s="247">
        <f t="shared" si="0"/>
        <v>877668.14197</v>
      </c>
      <c r="E2" s="247">
        <f t="shared" si="0"/>
        <v>895884.17445999989</v>
      </c>
      <c r="F2" s="247">
        <f t="shared" si="0"/>
        <v>924040.86899999995</v>
      </c>
      <c r="G2" s="247">
        <f t="shared" si="0"/>
        <v>944404.87201999989</v>
      </c>
      <c r="H2" s="247">
        <f t="shared" si="0"/>
        <v>981606.11236000003</v>
      </c>
      <c r="I2" s="247">
        <f t="shared" si="0"/>
        <v>1020551.8611</v>
      </c>
      <c r="J2" s="247">
        <f t="shared" si="0"/>
        <v>1062090.01988</v>
      </c>
      <c r="K2" s="247">
        <f t="shared" si="0"/>
        <v>1116017.0848300001</v>
      </c>
      <c r="L2" s="247">
        <f t="shared" si="0"/>
        <v>1172422.12078</v>
      </c>
      <c r="M2" s="247">
        <f t="shared" si="0"/>
        <v>1173537.49318</v>
      </c>
      <c r="N2" s="247">
        <f t="shared" si="0"/>
        <v>1169088.53837</v>
      </c>
      <c r="O2" s="247">
        <f t="shared" si="0"/>
        <v>1167652.5817</v>
      </c>
      <c r="P2" s="247">
        <f t="shared" si="0"/>
        <v>1162703.5391200001</v>
      </c>
      <c r="Q2" s="247">
        <f t="shared" si="0"/>
        <v>1168850.68469</v>
      </c>
      <c r="R2" s="247">
        <f t="shared" si="0"/>
        <v>1170984.8655399999</v>
      </c>
      <c r="S2" s="247">
        <f t="shared" si="0"/>
        <v>1172445.1269200002</v>
      </c>
      <c r="T2" s="247">
        <f t="shared" si="0"/>
        <v>1173194.80015</v>
      </c>
      <c r="U2" s="247">
        <f t="shared" si="0"/>
        <v>1157823.63775</v>
      </c>
      <c r="V2" s="247">
        <f t="shared" si="0"/>
        <v>1145023.2096000002</v>
      </c>
      <c r="W2" s="247">
        <f t="shared" si="0"/>
        <v>1145184.5683899999</v>
      </c>
      <c r="X2" s="247">
        <f t="shared" si="0"/>
        <v>1142292.5032000002</v>
      </c>
      <c r="Y2" s="247">
        <f t="shared" si="0"/>
        <v>1137779.0406800001</v>
      </c>
      <c r="Z2" s="247">
        <f t="shared" si="0"/>
        <v>1131512.4792599999</v>
      </c>
      <c r="AA2" s="247">
        <f t="shared" si="0"/>
        <v>1124112.6669299998</v>
      </c>
      <c r="AB2" s="247">
        <f t="shared" si="0"/>
        <v>1118596.87931</v>
      </c>
      <c r="AC2" s="247">
        <f t="shared" si="0"/>
        <v>1113744.43129</v>
      </c>
      <c r="AD2" s="247">
        <f t="shared" si="0"/>
        <v>1109231.7856099999</v>
      </c>
      <c r="AE2" s="247">
        <f t="shared" si="0"/>
        <v>1105130.4396800001</v>
      </c>
      <c r="AF2" s="247">
        <f t="shared" si="0"/>
        <v>1101327.7144599999</v>
      </c>
      <c r="AG2" s="247">
        <f t="shared" si="0"/>
        <v>1097020.60017</v>
      </c>
      <c r="AH2" s="247">
        <f t="shared" si="0"/>
        <v>1093809.858491</v>
      </c>
      <c r="AI2" s="247">
        <f t="shared" si="0"/>
        <v>1091202.54583</v>
      </c>
      <c r="AJ2" s="247">
        <f t="shared" si="0"/>
        <v>1089063.292349</v>
      </c>
      <c r="AK2" s="247">
        <f t="shared" si="0"/>
        <v>1087232.8341360001</v>
      </c>
      <c r="AL2" s="247">
        <f t="shared" si="0"/>
        <v>1085131.126402</v>
      </c>
      <c r="AM2" s="247">
        <f t="shared" si="0"/>
        <v>1083021.0563159999</v>
      </c>
      <c r="AN2" s="247">
        <f t="shared" si="0"/>
        <v>1081158.812535</v>
      </c>
      <c r="AO2" s="247">
        <f t="shared" si="0"/>
        <v>1079721.7395609999</v>
      </c>
      <c r="AP2" s="247">
        <f t="shared" si="0"/>
        <v>1076470.394755</v>
      </c>
      <c r="AQ2" s="247">
        <f t="shared" si="0"/>
        <v>1073432.8444920001</v>
      </c>
      <c r="AR2" s="247">
        <f t="shared" si="0"/>
        <v>1070812.1533359999</v>
      </c>
      <c r="AS2" s="247">
        <f t="shared" si="0"/>
        <v>1068642.3791960001</v>
      </c>
      <c r="AT2" s="247">
        <f t="shared" si="0"/>
        <v>1066757.3932079999</v>
      </c>
      <c r="AU2" s="248">
        <f t="shared" si="0"/>
        <v>1064640.0323410002</v>
      </c>
      <c r="AW2" t="s">
        <v>494</v>
      </c>
      <c r="AX2" s="299">
        <f>Q8/Q7</f>
        <v>0.92092760278481667</v>
      </c>
      <c r="AY2" s="299">
        <f>AA8/AA7</f>
        <v>0.9044337542091575</v>
      </c>
      <c r="AZ2" s="299">
        <f>AU8/AU7</f>
        <v>0.87617015966940204</v>
      </c>
    </row>
    <row r="3" spans="1:56" x14ac:dyDescent="0.25">
      <c r="B3" s="249" t="s">
        <v>466</v>
      </c>
      <c r="C3" s="250">
        <f>Résultats!E286</f>
        <v>13442.05508</v>
      </c>
      <c r="D3" s="251">
        <f>Résultats!F286</f>
        <v>13652.954970000001</v>
      </c>
      <c r="E3" s="251">
        <f>Résultats!G286</f>
        <v>13928.937459999999</v>
      </c>
      <c r="F3" s="251">
        <f>Résultats!H286</f>
        <v>13218.0118</v>
      </c>
      <c r="G3" s="251">
        <f>Résultats!I286</f>
        <v>12459.60432</v>
      </c>
      <c r="H3" s="251">
        <f>Résultats!J286</f>
        <v>12507.72306</v>
      </c>
      <c r="I3" s="251">
        <f>Résultats!K286</f>
        <v>12563.1957</v>
      </c>
      <c r="J3" s="251">
        <f>Résultats!L286</f>
        <v>12343.904280000001</v>
      </c>
      <c r="K3" s="251">
        <f>Résultats!M286</f>
        <v>12473.26633</v>
      </c>
      <c r="L3" s="251">
        <f>Résultats!N286</f>
        <v>12780.86118</v>
      </c>
      <c r="M3" s="251">
        <f>Résultats!O286</f>
        <v>12981.07258</v>
      </c>
      <c r="N3" s="251">
        <f>Résultats!P286</f>
        <v>13334.561369999999</v>
      </c>
      <c r="O3" s="251">
        <f>Résultats!Q286</f>
        <v>13860.007600000001</v>
      </c>
      <c r="P3" s="251">
        <f>Résultats!R286</f>
        <v>14374.160019999999</v>
      </c>
      <c r="Q3" s="251">
        <f>Résultats!S286</f>
        <v>13974.096600000001</v>
      </c>
      <c r="R3" s="251">
        <f>Résultats!T286</f>
        <v>13621.9823</v>
      </c>
      <c r="S3" s="251">
        <f>Résultats!U286</f>
        <v>13519.25621</v>
      </c>
      <c r="T3" s="251">
        <f>Résultats!V286</f>
        <v>13383.33633</v>
      </c>
      <c r="U3" s="251">
        <f>Résultats!W286</f>
        <v>13211.35159</v>
      </c>
      <c r="V3" s="251">
        <f>Résultats!X286</f>
        <v>12971.29351</v>
      </c>
      <c r="W3" s="251">
        <f>Résultats!Y286</f>
        <v>12766.92404</v>
      </c>
      <c r="X3" s="251">
        <f>Résultats!Z286</f>
        <v>12583.95788</v>
      </c>
      <c r="Y3" s="251">
        <f>Résultats!AA286</f>
        <v>12416.37421</v>
      </c>
      <c r="Z3" s="251">
        <f>Résultats!AB286</f>
        <v>12260.184219999999</v>
      </c>
      <c r="AA3" s="251">
        <f>Résultats!AC286</f>
        <v>12064.59604</v>
      </c>
      <c r="AB3" s="251">
        <f>Résultats!AD286</f>
        <v>11617.268319999999</v>
      </c>
      <c r="AC3" s="251">
        <f>Résultats!AE286</f>
        <v>11239.21039</v>
      </c>
      <c r="AD3" s="251">
        <f>Résultats!AF286</f>
        <v>10885.07919</v>
      </c>
      <c r="AE3" s="251">
        <f>Résultats!AG286</f>
        <v>10544.788850000001</v>
      </c>
      <c r="AF3" s="251">
        <f>Résultats!AH286</f>
        <v>10208.664129999999</v>
      </c>
      <c r="AG3" s="251">
        <f>Résultats!AI286</f>
        <v>9888.4123500000005</v>
      </c>
      <c r="AH3" s="251">
        <f>Résultats!AJ286</f>
        <v>9602.5219610000004</v>
      </c>
      <c r="AI3" s="251">
        <f>Résultats!AK286</f>
        <v>9333.3257200000007</v>
      </c>
      <c r="AJ3" s="251">
        <f>Résultats!AL286</f>
        <v>9081.6539690000009</v>
      </c>
      <c r="AK3" s="251">
        <f>Résultats!AM286</f>
        <v>8842.289546</v>
      </c>
      <c r="AL3" s="251">
        <f>Résultats!AN286</f>
        <v>8607.7160619999995</v>
      </c>
      <c r="AM3" s="251">
        <f>Résultats!AO286</f>
        <v>8369.4967560000005</v>
      </c>
      <c r="AN3" s="251">
        <f>Résultats!AP286</f>
        <v>8145.2774849999996</v>
      </c>
      <c r="AO3" s="251">
        <f>Résultats!AQ286</f>
        <v>7947.5865009999998</v>
      </c>
      <c r="AP3" s="251">
        <f>Résultats!AR286</f>
        <v>7730.310845</v>
      </c>
      <c r="AQ3" s="251">
        <f>Résultats!AS286</f>
        <v>7516.1850519999998</v>
      </c>
      <c r="AR3" s="251">
        <f>Résultats!AT286</f>
        <v>7306.1046960000003</v>
      </c>
      <c r="AS3" s="251">
        <f>Résultats!AU286</f>
        <v>7104.2368859999997</v>
      </c>
      <c r="AT3" s="251">
        <f>Résultats!AV286</f>
        <v>6908.5694679999997</v>
      </c>
      <c r="AU3" s="252">
        <f>Résultats!AW286</f>
        <v>6716.580371</v>
      </c>
      <c r="AV3" s="253"/>
      <c r="AW3" t="s">
        <v>495</v>
      </c>
      <c r="AX3" s="299">
        <f>Q5/Q4</f>
        <v>0.65188411248641576</v>
      </c>
      <c r="AY3" s="299">
        <f>AA5/AA4</f>
        <v>0.59144554459680077</v>
      </c>
      <c r="AZ3" s="299">
        <f>AU5/AU4</f>
        <v>0.48566962734869845</v>
      </c>
    </row>
    <row r="4" spans="1:56" x14ac:dyDescent="0.25">
      <c r="B4" s="254" t="s">
        <v>467</v>
      </c>
      <c r="C4" s="255">
        <f>Résultats!E292</f>
        <v>248850.0986</v>
      </c>
      <c r="D4" s="256">
        <f>Résultats!F292</f>
        <v>266033.71960000001</v>
      </c>
      <c r="E4" s="256">
        <f>Résultats!G292</f>
        <v>276911.20600000001</v>
      </c>
      <c r="F4" s="256">
        <f>Résultats!H292</f>
        <v>291260.3284</v>
      </c>
      <c r="G4" s="256">
        <f>Résultats!I292</f>
        <v>302530.90379999997</v>
      </c>
      <c r="H4" s="256">
        <f>Résultats!J292</f>
        <v>320971.88280000002</v>
      </c>
      <c r="I4" s="256">
        <f>Résultats!K292</f>
        <v>342588.2279</v>
      </c>
      <c r="J4" s="256">
        <f>Résultats!L292</f>
        <v>364289.7084</v>
      </c>
      <c r="K4" s="256">
        <f>Résultats!M292</f>
        <v>390428.55959999998</v>
      </c>
      <c r="L4" s="256">
        <f>Résultats!N292</f>
        <v>418139.0172</v>
      </c>
      <c r="M4" s="256">
        <f>Résultats!O292</f>
        <v>415763.1091</v>
      </c>
      <c r="N4" s="256">
        <f>Résultats!P292</f>
        <v>412163.08169999998</v>
      </c>
      <c r="O4" s="256">
        <f>Résultats!Q292</f>
        <v>412186.1593</v>
      </c>
      <c r="P4" s="256">
        <f>Résultats!R292</f>
        <v>410876.35950000002</v>
      </c>
      <c r="Q4" s="256">
        <f>SUM(Q5:Q6)</f>
        <v>413385.10869999998</v>
      </c>
      <c r="R4" s="256">
        <f t="shared" ref="R4:AU4" si="1">SUM(R5:R6)</f>
        <v>334267.46924000001</v>
      </c>
      <c r="S4" s="256">
        <f t="shared" si="1"/>
        <v>335754.82831000001</v>
      </c>
      <c r="T4" s="256">
        <f t="shared" si="1"/>
        <v>336211.03272000002</v>
      </c>
      <c r="U4" s="256">
        <f t="shared" si="1"/>
        <v>321302.52455999999</v>
      </c>
      <c r="V4" s="256">
        <f t="shared" si="1"/>
        <v>309939.81579000002</v>
      </c>
      <c r="W4" s="256">
        <f t="shared" si="1"/>
        <v>314649.27645</v>
      </c>
      <c r="X4" s="256">
        <f t="shared" si="1"/>
        <v>315835.02471999999</v>
      </c>
      <c r="Y4" s="256">
        <f t="shared" si="1"/>
        <v>315335.38017000002</v>
      </c>
      <c r="Z4" s="256">
        <f t="shared" si="1"/>
        <v>313800.47084000002</v>
      </c>
      <c r="AA4" s="256">
        <f t="shared" si="1"/>
        <v>413947.43359999999</v>
      </c>
      <c r="AB4" s="256">
        <f t="shared" si="1"/>
        <v>310565.90999000001</v>
      </c>
      <c r="AC4" s="256">
        <f t="shared" si="1"/>
        <v>309293.60820000002</v>
      </c>
      <c r="AD4" s="256">
        <f t="shared" si="1"/>
        <v>308177.29532000003</v>
      </c>
      <c r="AE4" s="256">
        <f t="shared" si="1"/>
        <v>307195.98642999999</v>
      </c>
      <c r="AF4" s="256">
        <f t="shared" si="1"/>
        <v>306364.59302999999</v>
      </c>
      <c r="AG4" s="256">
        <f t="shared" si="1"/>
        <v>304686.71522000001</v>
      </c>
      <c r="AH4" s="256">
        <f t="shared" si="1"/>
        <v>303513.22282999998</v>
      </c>
      <c r="AI4" s="256">
        <f t="shared" si="1"/>
        <v>302694.00870999997</v>
      </c>
      <c r="AJ4" s="256">
        <f t="shared" si="1"/>
        <v>302053.96888</v>
      </c>
      <c r="AK4" s="256">
        <f t="shared" si="1"/>
        <v>301522.45189000003</v>
      </c>
      <c r="AL4" s="256">
        <f t="shared" si="1"/>
        <v>301102.60694000003</v>
      </c>
      <c r="AM4" s="256">
        <f t="shared" si="1"/>
        <v>300718.93096000003</v>
      </c>
      <c r="AN4" s="256">
        <f t="shared" si="1"/>
        <v>300291.95195000002</v>
      </c>
      <c r="AO4" s="256">
        <f t="shared" si="1"/>
        <v>299867.87696000002</v>
      </c>
      <c r="AP4" s="256">
        <f t="shared" si="1"/>
        <v>298091.81121000001</v>
      </c>
      <c r="AQ4" s="256">
        <f t="shared" si="1"/>
        <v>296727.14694000001</v>
      </c>
      <c r="AR4" s="256">
        <f t="shared" si="1"/>
        <v>295686.13964000001</v>
      </c>
      <c r="AS4" s="256">
        <f t="shared" si="1"/>
        <v>294766.17960999999</v>
      </c>
      <c r="AT4" s="256">
        <f t="shared" si="1"/>
        <v>293956.11843999999</v>
      </c>
      <c r="AU4" s="256">
        <f t="shared" si="1"/>
        <v>448658.22100000002</v>
      </c>
      <c r="AV4" s="253"/>
      <c r="AW4" t="s">
        <v>496</v>
      </c>
      <c r="AX4" s="299">
        <f>Q10/(Q7+Q4)</f>
        <v>0.82462417640228747</v>
      </c>
      <c r="AY4" s="299">
        <f>AA10/(AA7+AA4)</f>
        <v>0.78792740029551478</v>
      </c>
      <c r="AZ4" s="299">
        <f>AU10/(AU7+AU4)</f>
        <v>0.7105615101926267</v>
      </c>
    </row>
    <row r="5" spans="1:56" x14ac:dyDescent="0.25">
      <c r="B5" s="258" t="s">
        <v>468</v>
      </c>
      <c r="C5" s="259">
        <f>Résultats!E287</f>
        <v>163461.30420000001</v>
      </c>
      <c r="D5" s="212">
        <f>Résultats!F287</f>
        <v>173167.5417</v>
      </c>
      <c r="E5" s="212">
        <f>Résultats!G287</f>
        <v>180191.9345</v>
      </c>
      <c r="F5" s="212">
        <f>Résultats!H287</f>
        <v>187471.36129999999</v>
      </c>
      <c r="G5" s="212">
        <f>Résultats!I287</f>
        <v>194528.16990000001</v>
      </c>
      <c r="H5" s="212">
        <f>Résultats!J287</f>
        <v>203309.7463</v>
      </c>
      <c r="I5" s="212">
        <f>Résultats!K287</f>
        <v>217549.95120000001</v>
      </c>
      <c r="J5" s="212">
        <f>Résultats!L287</f>
        <v>232161.9259</v>
      </c>
      <c r="K5" s="212">
        <f>Résultats!M287</f>
        <v>248020.5888</v>
      </c>
      <c r="L5" s="212">
        <f>Résultats!N287</f>
        <v>268814.56219999999</v>
      </c>
      <c r="M5" s="212">
        <f>Résultats!O287</f>
        <v>269176.04259999999</v>
      </c>
      <c r="N5" s="212">
        <f>Résultats!P287</f>
        <v>265018.58240000001</v>
      </c>
      <c r="O5" s="212">
        <f>Résultats!Q287</f>
        <v>261225.78409999999</v>
      </c>
      <c r="P5" s="212">
        <f>Résultats!R287</f>
        <v>262050.10060000001</v>
      </c>
      <c r="Q5" s="212">
        <f>Résultats!S287</f>
        <v>269479.18469999998</v>
      </c>
      <c r="R5" s="212">
        <f>Résultats!T287</f>
        <v>276420.86229999998</v>
      </c>
      <c r="S5" s="212">
        <f>Résultats!U287</f>
        <v>277945.56780000002</v>
      </c>
      <c r="T5" s="212">
        <f>Résultats!V287</f>
        <v>278314.0098</v>
      </c>
      <c r="U5" s="212">
        <f>Résultats!W287</f>
        <v>260094.3314</v>
      </c>
      <c r="V5" s="212">
        <f>Résultats!X287</f>
        <v>245995.92490000001</v>
      </c>
      <c r="W5" s="212">
        <f>Résultats!Y287</f>
        <v>250719.3891</v>
      </c>
      <c r="X5" s="212">
        <f>Résultats!Z287</f>
        <v>251383.45129999999</v>
      </c>
      <c r="Y5" s="212">
        <f>Résultats!AA287</f>
        <v>250139.0496</v>
      </c>
      <c r="Z5" s="212">
        <f>Résultats!AB287</f>
        <v>247860.20490000001</v>
      </c>
      <c r="AA5" s="212">
        <f>Résultats!AC287</f>
        <v>244827.3653</v>
      </c>
      <c r="AB5" s="212">
        <f>Résultats!AD287</f>
        <v>243601.44899999999</v>
      </c>
      <c r="AC5" s="212">
        <f>Résultats!AE287</f>
        <v>241921.30559999999</v>
      </c>
      <c r="AD5" s="212">
        <f>Résultats!AF287</f>
        <v>240427.55530000001</v>
      </c>
      <c r="AE5" s="212">
        <f>Résultats!AG287</f>
        <v>239067.24359999999</v>
      </c>
      <c r="AF5" s="212">
        <f>Résultats!AH287</f>
        <v>237876.12710000001</v>
      </c>
      <c r="AG5" s="212">
        <f>Résultats!AI287</f>
        <v>235642.9442</v>
      </c>
      <c r="AH5" s="212">
        <f>Résultats!AJ287</f>
        <v>233919.13200000001</v>
      </c>
      <c r="AI5" s="212">
        <f>Résultats!AK287</f>
        <v>232587.86629999999</v>
      </c>
      <c r="AJ5" s="212">
        <f>Résultats!AL287</f>
        <v>231438.80619999999</v>
      </c>
      <c r="AK5" s="212">
        <f>Résultats!AM287</f>
        <v>230403.8866</v>
      </c>
      <c r="AL5" s="212">
        <f>Résultats!AN287</f>
        <v>229559.28950000001</v>
      </c>
      <c r="AM5" s="212">
        <f>Résultats!AO287</f>
        <v>228785.17689999999</v>
      </c>
      <c r="AN5" s="212">
        <f>Résultats!AP287</f>
        <v>227926.13190000001</v>
      </c>
      <c r="AO5" s="212">
        <f>Résultats!AQ287</f>
        <v>227021.9719</v>
      </c>
      <c r="AP5" s="212">
        <f>Résultats!AR287</f>
        <v>224642.62119999999</v>
      </c>
      <c r="AQ5" s="212">
        <f>Résultats!AS287</f>
        <v>222804.72690000001</v>
      </c>
      <c r="AR5" s="212">
        <f>Résultats!AT287</f>
        <v>221350.80319999999</v>
      </c>
      <c r="AS5" s="212">
        <f>Résultats!AU287</f>
        <v>219985.82440000001</v>
      </c>
      <c r="AT5" s="212">
        <f>Résultats!AV287</f>
        <v>218739.359</v>
      </c>
      <c r="AU5" s="260">
        <f>Résultats!AW287</f>
        <v>217899.671</v>
      </c>
    </row>
    <row r="6" spans="1:56" x14ac:dyDescent="0.25">
      <c r="B6" s="261" t="s">
        <v>469</v>
      </c>
      <c r="C6" s="262">
        <f>Résultats!E290</f>
        <v>47168.088029999999</v>
      </c>
      <c r="D6" s="263">
        <f>Résultats!F290</f>
        <v>48549.160250000001</v>
      </c>
      <c r="E6" s="263">
        <f>Résultats!G290</f>
        <v>48840.475449999998</v>
      </c>
      <c r="F6" s="263">
        <f>Résultats!H290</f>
        <v>50344.424160000002</v>
      </c>
      <c r="G6" s="263">
        <f>Résultats!I290</f>
        <v>51154.054629999999</v>
      </c>
      <c r="H6" s="263">
        <f>Résultats!J290</f>
        <v>53052.061430000002</v>
      </c>
      <c r="I6" s="263">
        <f>Résultats!K290</f>
        <v>53906.54466</v>
      </c>
      <c r="J6" s="263">
        <f>Résultats!L290</f>
        <v>55174.577749999997</v>
      </c>
      <c r="K6" s="263">
        <f>Résultats!M290</f>
        <v>57433.960299999999</v>
      </c>
      <c r="L6" s="263">
        <f>Résultats!N290</f>
        <v>59109.820520000001</v>
      </c>
      <c r="M6" s="263">
        <f>Résultats!O290</f>
        <v>59386.827539999998</v>
      </c>
      <c r="N6" s="263">
        <f>Résultats!P290</f>
        <v>59736.010249999999</v>
      </c>
      <c r="O6" s="263">
        <f>Résultats!Q290</f>
        <v>60032.824419999997</v>
      </c>
      <c r="P6" s="263">
        <f>Résultats!R290</f>
        <v>59248.14185</v>
      </c>
      <c r="Q6" s="263">
        <f>Résultats!S289</f>
        <v>143905.924</v>
      </c>
      <c r="R6" s="263">
        <f>Résultats!T290</f>
        <v>57846.606939999998</v>
      </c>
      <c r="S6" s="263">
        <f>Résultats!U290</f>
        <v>57809.26051</v>
      </c>
      <c r="T6" s="263">
        <f>Résultats!V290</f>
        <v>57897.022920000003</v>
      </c>
      <c r="U6" s="263">
        <f>Résultats!W290</f>
        <v>61208.193160000003</v>
      </c>
      <c r="V6" s="263">
        <f>Résultats!X290</f>
        <v>63943.890890000002</v>
      </c>
      <c r="W6" s="263">
        <f>Résultats!Y290</f>
        <v>63929.887349999997</v>
      </c>
      <c r="X6" s="263">
        <f>Résultats!Z290</f>
        <v>64451.573420000001</v>
      </c>
      <c r="Y6" s="263">
        <f>Résultats!AA290</f>
        <v>65196.330569999998</v>
      </c>
      <c r="Z6" s="263">
        <f>Résultats!AB290</f>
        <v>65940.265939999997</v>
      </c>
      <c r="AA6" s="263">
        <f>Résultats!AC289</f>
        <v>169120.06830000001</v>
      </c>
      <c r="AB6" s="263">
        <f>Résultats!AD290</f>
        <v>66964.460990000007</v>
      </c>
      <c r="AC6" s="263">
        <f>Résultats!AE290</f>
        <v>67372.302599999995</v>
      </c>
      <c r="AD6" s="263">
        <f>Résultats!AF290</f>
        <v>67749.740019999997</v>
      </c>
      <c r="AE6" s="263">
        <f>Résultats!AG290</f>
        <v>68128.742830000003</v>
      </c>
      <c r="AF6" s="263">
        <f>Résultats!AH290</f>
        <v>68488.465930000006</v>
      </c>
      <c r="AG6" s="263">
        <f>Résultats!AI290</f>
        <v>69043.77102</v>
      </c>
      <c r="AH6" s="263">
        <f>Résultats!AJ290</f>
        <v>69594.090830000001</v>
      </c>
      <c r="AI6" s="263">
        <f>Résultats!AK290</f>
        <v>70106.14241</v>
      </c>
      <c r="AJ6" s="263">
        <f>Résultats!AL290</f>
        <v>70615.162679999994</v>
      </c>
      <c r="AK6" s="263">
        <f>Résultats!AM290</f>
        <v>71118.565289999999</v>
      </c>
      <c r="AL6" s="263">
        <f>Résultats!AN290</f>
        <v>71543.317439999999</v>
      </c>
      <c r="AM6" s="263">
        <f>Résultats!AO290</f>
        <v>71933.754060000007</v>
      </c>
      <c r="AN6" s="263">
        <f>Résultats!AP290</f>
        <v>72365.820049999995</v>
      </c>
      <c r="AO6" s="263">
        <f>Résultats!AQ290</f>
        <v>72845.905060000005</v>
      </c>
      <c r="AP6" s="263">
        <f>Résultats!AR290</f>
        <v>73449.190010000006</v>
      </c>
      <c r="AQ6" s="263">
        <f>Résultats!AS290</f>
        <v>73922.420039999997</v>
      </c>
      <c r="AR6" s="263">
        <f>Résultats!AT290</f>
        <v>74335.336439999999</v>
      </c>
      <c r="AS6" s="263">
        <f>Résultats!AU290</f>
        <v>74780.355209999994</v>
      </c>
      <c r="AT6" s="263">
        <f>Résultats!AV290</f>
        <v>75216.759439999994</v>
      </c>
      <c r="AU6" s="264">
        <f>Résultats!AW289</f>
        <v>230758.55</v>
      </c>
      <c r="AV6" s="253"/>
      <c r="BB6" t="s">
        <v>506</v>
      </c>
    </row>
    <row r="7" spans="1:56" x14ac:dyDescent="0.25">
      <c r="B7" s="258" t="s">
        <v>470</v>
      </c>
      <c r="C7" s="259">
        <f>Résultats!E291</f>
        <v>580650.23010000004</v>
      </c>
      <c r="D7" s="212">
        <f>Résultats!F291</f>
        <v>597981.46739999996</v>
      </c>
      <c r="E7" s="212">
        <f>Résultats!G291</f>
        <v>605044.03099999996</v>
      </c>
      <c r="F7" s="212">
        <f>Résultats!H291</f>
        <v>619562.52879999997</v>
      </c>
      <c r="G7" s="212">
        <f>Résultats!I291</f>
        <v>629414.3639</v>
      </c>
      <c r="H7" s="212">
        <f>Résultats!J291</f>
        <v>648126.50650000002</v>
      </c>
      <c r="I7" s="212">
        <f>Résultats!K291</f>
        <v>665400.4375</v>
      </c>
      <c r="J7" s="212">
        <f>Résultats!L291</f>
        <v>685456.40720000002</v>
      </c>
      <c r="K7" s="212">
        <f>Résultats!M291</f>
        <v>713115.25890000002</v>
      </c>
      <c r="L7" s="212">
        <f>Résultats!N291</f>
        <v>741502.24239999999</v>
      </c>
      <c r="M7" s="212">
        <f>Résultats!O291</f>
        <v>744793.31149999995</v>
      </c>
      <c r="N7" s="212">
        <f>Résultats!P291</f>
        <v>743590.89529999997</v>
      </c>
      <c r="O7" s="212">
        <f>Résultats!Q291</f>
        <v>741606.41480000003</v>
      </c>
      <c r="P7" s="212">
        <f>Résultats!R291</f>
        <v>737453.0196</v>
      </c>
      <c r="Q7" s="212">
        <f>SUM(Q8:Q9)</f>
        <v>741491.47938999999</v>
      </c>
      <c r="R7" s="212">
        <f t="shared" ref="R7:AU7" si="2">SUM(R8:R9)</f>
        <v>823095.41399999999</v>
      </c>
      <c r="S7" s="212">
        <f t="shared" si="2"/>
        <v>823171.04240000003</v>
      </c>
      <c r="T7" s="212">
        <f t="shared" si="2"/>
        <v>823600.43110000005</v>
      </c>
      <c r="U7" s="212">
        <f t="shared" si="2"/>
        <v>823309.76160000009</v>
      </c>
      <c r="V7" s="212">
        <f t="shared" si="2"/>
        <v>822112.10030000005</v>
      </c>
      <c r="W7" s="212">
        <f t="shared" si="2"/>
        <v>817768.36789999995</v>
      </c>
      <c r="X7" s="212">
        <f t="shared" si="2"/>
        <v>813873.52060000005</v>
      </c>
      <c r="Y7" s="212">
        <f t="shared" si="2"/>
        <v>810027.28630000004</v>
      </c>
      <c r="Z7" s="212">
        <f t="shared" si="2"/>
        <v>805451.82420000003</v>
      </c>
      <c r="AA7" s="212">
        <f t="shared" si="2"/>
        <v>698100.63728999998</v>
      </c>
      <c r="AB7" s="212">
        <f t="shared" si="2"/>
        <v>796413.701</v>
      </c>
      <c r="AC7" s="212">
        <f t="shared" si="2"/>
        <v>793211.61269999994</v>
      </c>
      <c r="AD7" s="212">
        <f t="shared" si="2"/>
        <v>790169.41109999991</v>
      </c>
      <c r="AE7" s="212">
        <f t="shared" si="2"/>
        <v>787389.66440000001</v>
      </c>
      <c r="AF7" s="212">
        <f t="shared" si="2"/>
        <v>784754.45730000001</v>
      </c>
      <c r="AG7" s="212">
        <f t="shared" si="2"/>
        <v>782445.47259999998</v>
      </c>
      <c r="AH7" s="212">
        <f t="shared" si="2"/>
        <v>780694.11369999999</v>
      </c>
      <c r="AI7" s="212">
        <f t="shared" si="2"/>
        <v>779175.21140000003</v>
      </c>
      <c r="AJ7" s="212">
        <f t="shared" si="2"/>
        <v>777927.66950000008</v>
      </c>
      <c r="AK7" s="212">
        <f t="shared" si="2"/>
        <v>776868.09270000004</v>
      </c>
      <c r="AL7" s="212">
        <f t="shared" si="2"/>
        <v>775420.80339999998</v>
      </c>
      <c r="AM7" s="212">
        <f t="shared" si="2"/>
        <v>773932.62860000005</v>
      </c>
      <c r="AN7" s="212">
        <f t="shared" si="2"/>
        <v>772721.58309999993</v>
      </c>
      <c r="AO7" s="212">
        <f t="shared" si="2"/>
        <v>771906.27610000002</v>
      </c>
      <c r="AP7" s="212">
        <f t="shared" si="2"/>
        <v>770648.27269999997</v>
      </c>
      <c r="AQ7" s="212">
        <f t="shared" si="2"/>
        <v>769189.51249999995</v>
      </c>
      <c r="AR7" s="212">
        <f t="shared" si="2"/>
        <v>767819.90899999999</v>
      </c>
      <c r="AS7" s="212">
        <f t="shared" si="2"/>
        <v>766771.96270000003</v>
      </c>
      <c r="AT7" s="212">
        <f t="shared" si="2"/>
        <v>765892.70530000003</v>
      </c>
      <c r="AU7" s="212">
        <f t="shared" si="2"/>
        <v>609265.23097000003</v>
      </c>
      <c r="AW7" t="s">
        <v>502</v>
      </c>
      <c r="AX7" s="312">
        <f>Q3/Q2</f>
        <v>1.1955416361591283E-2</v>
      </c>
      <c r="AY7" s="312">
        <f>AA3/AA2</f>
        <v>1.0732550566260348E-2</v>
      </c>
      <c r="AZ7" s="312">
        <f>AU3/AU2</f>
        <v>6.3087805896525828E-3</v>
      </c>
      <c r="BB7" s="312">
        <f>[4]Trafic!$H$27/([4]Trafic!$H$30-[4]Trafic!$H$29)</f>
        <v>9.6732536609177803E-3</v>
      </c>
      <c r="BC7" s="312">
        <f>[4]Trafic!$J$27/([4]Trafic!$J$30-[4]Trafic!$J$29)</f>
        <v>1.4577967949865439E-2</v>
      </c>
      <c r="BD7" s="312">
        <f>[4]Trafic!$N$27/([4]Trafic!$N$30-[4]Trafic!$N$29)</f>
        <v>6.5864876836073186E-3</v>
      </c>
    </row>
    <row r="8" spans="1:56" x14ac:dyDescent="0.25">
      <c r="B8" s="258" t="s">
        <v>471</v>
      </c>
      <c r="C8" s="259">
        <f>Résultats!E288</f>
        <v>533482.14110000001</v>
      </c>
      <c r="D8" s="212">
        <f>Résultats!F288</f>
        <v>549432.31420000002</v>
      </c>
      <c r="E8" s="212">
        <f>Résultats!G288</f>
        <v>556204.44770000002</v>
      </c>
      <c r="F8" s="212">
        <f>Résultats!H288</f>
        <v>569220.21149999998</v>
      </c>
      <c r="G8" s="212">
        <f>Résultats!I288</f>
        <v>578262.45039999997</v>
      </c>
      <c r="H8" s="212">
        <f>Résultats!J288</f>
        <v>595078.1128</v>
      </c>
      <c r="I8" s="212">
        <f>Résultats!K288</f>
        <v>611500.81039999996</v>
      </c>
      <c r="J8" s="212">
        <f>Résultats!L288</f>
        <v>630290.20819999999</v>
      </c>
      <c r="K8" s="212">
        <f>Résultats!M288</f>
        <v>655690.02590000001</v>
      </c>
      <c r="L8" s="212">
        <f>Résultats!N288</f>
        <v>682404.91370000003</v>
      </c>
      <c r="M8" s="212">
        <f>Résultats!O288</f>
        <v>685419.03319999995</v>
      </c>
      <c r="N8" s="212">
        <f>Résultats!P288</f>
        <v>683869.21979999996</v>
      </c>
      <c r="O8" s="212">
        <f>Résultats!Q288</f>
        <v>681589.77619999996</v>
      </c>
      <c r="P8" s="212">
        <f>Résultats!R288</f>
        <v>678222.81559999997</v>
      </c>
      <c r="Q8" s="212">
        <f>Résultats!S288</f>
        <v>682859.9706</v>
      </c>
      <c r="R8" s="212">
        <f>Résultats!T288</f>
        <v>684953.14619999996</v>
      </c>
      <c r="S8" s="212">
        <f>Résultats!U288</f>
        <v>686164.37990000006</v>
      </c>
      <c r="T8" s="212">
        <f>Résultats!V288</f>
        <v>686759.62670000002</v>
      </c>
      <c r="U8" s="212">
        <f>Résultats!W288</f>
        <v>674768.05500000005</v>
      </c>
      <c r="V8" s="212">
        <f>Résultats!X288</f>
        <v>663729.77240000002</v>
      </c>
      <c r="W8" s="212">
        <f>Résultats!Y288</f>
        <v>658871.22069999995</v>
      </c>
      <c r="X8" s="212">
        <f>Résultats!Z288</f>
        <v>653055.53110000002</v>
      </c>
      <c r="Y8" s="212">
        <f>Résultats!AA288</f>
        <v>646648.70640000002</v>
      </c>
      <c r="Z8" s="212">
        <f>Résultats!AB288</f>
        <v>639278.76930000004</v>
      </c>
      <c r="AA8" s="212">
        <f>Résultats!AC288</f>
        <v>631385.78020000004</v>
      </c>
      <c r="AB8" s="212">
        <f>Résultats!AD288</f>
        <v>625263.24609999999</v>
      </c>
      <c r="AC8" s="212">
        <f>Résultats!AE288</f>
        <v>619628.24369999999</v>
      </c>
      <c r="AD8" s="212">
        <f>Résultats!AF288</f>
        <v>614067.15249999997</v>
      </c>
      <c r="AE8" s="212">
        <f>Résultats!AG288</f>
        <v>608689.41619999998</v>
      </c>
      <c r="AF8" s="212">
        <f>Résultats!AH288</f>
        <v>603413.93799999997</v>
      </c>
      <c r="AG8" s="212">
        <f>Résultats!AI288</f>
        <v>598140.92469999997</v>
      </c>
      <c r="AH8" s="212">
        <f>Résultats!AJ288</f>
        <v>593357.26679999998</v>
      </c>
      <c r="AI8" s="212">
        <f>Résultats!AK288</f>
        <v>588780.90300000005</v>
      </c>
      <c r="AJ8" s="212">
        <f>Résultats!AL288</f>
        <v>584396.67220000003</v>
      </c>
      <c r="AK8" s="212">
        <f>Résultats!AM288</f>
        <v>580127.95550000004</v>
      </c>
      <c r="AL8" s="212">
        <f>Résultats!AN288</f>
        <v>575592.91929999995</v>
      </c>
      <c r="AM8" s="212">
        <f>Résultats!AO288</f>
        <v>570998.72400000005</v>
      </c>
      <c r="AN8" s="212">
        <f>Résultats!AP288</f>
        <v>566573.9081</v>
      </c>
      <c r="AO8" s="212">
        <f>Résultats!AQ288</f>
        <v>562392.49849999999</v>
      </c>
      <c r="AP8" s="212">
        <f>Résultats!AR288</f>
        <v>557579.44750000001</v>
      </c>
      <c r="AQ8" s="212">
        <f>Résultats!AS288</f>
        <v>552643.32539999997</v>
      </c>
      <c r="AR8" s="212">
        <f>Résultats!AT288</f>
        <v>547807.60549999995</v>
      </c>
      <c r="AS8" s="212">
        <f>Résultats!AU288</f>
        <v>543226.11109999998</v>
      </c>
      <c r="AT8" s="212">
        <f>Résultats!AV288</f>
        <v>538750.95140000002</v>
      </c>
      <c r="AU8" s="260">
        <f>Résultats!AW288</f>
        <v>533820.01470000006</v>
      </c>
      <c r="AW8" t="s">
        <v>503</v>
      </c>
      <c r="AX8" s="312">
        <f>+Q6/Q2</f>
        <v>0.12311745707550867</v>
      </c>
      <c r="AY8" s="312">
        <f>+AA6/AA2</f>
        <v>0.15044761372707793</v>
      </c>
      <c r="AZ8" s="312">
        <f>+AU6/AU2</f>
        <v>0.21674795516808906</v>
      </c>
      <c r="BB8" s="312">
        <f>[4]Trafic!$H$25/[4]Trafic!$H$31</f>
        <v>8.6581998710879085E-2</v>
      </c>
      <c r="BC8" s="312">
        <f>[4]Trafic!$J$25/[4]Trafic!$J$31</f>
        <v>0.14233557304995703</v>
      </c>
      <c r="BD8" s="312">
        <f>[4]Trafic!$N$25/[4]Trafic!$N$31</f>
        <v>0.18954036770730018</v>
      </c>
    </row>
    <row r="9" spans="1:56" x14ac:dyDescent="0.25">
      <c r="B9" s="261" t="s">
        <v>472</v>
      </c>
      <c r="C9" s="262">
        <f>Résultats!E289</f>
        <v>85388.79264</v>
      </c>
      <c r="D9" s="263">
        <f>Résultats!F289</f>
        <v>92887.270680000001</v>
      </c>
      <c r="E9" s="263">
        <f>Résultats!G289</f>
        <v>96741.251709999997</v>
      </c>
      <c r="F9" s="263">
        <f>Résultats!H289</f>
        <v>103844.52680000001</v>
      </c>
      <c r="G9" s="263">
        <f>Résultats!I289</f>
        <v>108060.72500000001</v>
      </c>
      <c r="H9" s="263">
        <f>Résultats!J289</f>
        <v>117789.0845</v>
      </c>
      <c r="I9" s="263">
        <f>Résultats!K289</f>
        <v>125175.65459999999</v>
      </c>
      <c r="J9" s="263">
        <f>Résultats!L289</f>
        <v>132277.93460000001</v>
      </c>
      <c r="K9" s="263">
        <f>Résultats!M289</f>
        <v>142572.45110000001</v>
      </c>
      <c r="L9" s="263">
        <f>Résultats!N289</f>
        <v>149552.3395</v>
      </c>
      <c r="M9" s="263">
        <f>Résultats!O289</f>
        <v>146832.16200000001</v>
      </c>
      <c r="N9" s="263">
        <f>Résultats!P289</f>
        <v>147405.34340000001</v>
      </c>
      <c r="O9" s="263">
        <f>Résultats!Q289</f>
        <v>151299.1765</v>
      </c>
      <c r="P9" s="263">
        <f>Résultats!R289</f>
        <v>149178.201</v>
      </c>
      <c r="Q9" s="263">
        <f>Résultats!S290</f>
        <v>58631.50879</v>
      </c>
      <c r="R9" s="263">
        <f>Résultats!T289</f>
        <v>138142.2678</v>
      </c>
      <c r="S9" s="263">
        <f>Résultats!U289</f>
        <v>137006.66250000001</v>
      </c>
      <c r="T9" s="263">
        <f>Résultats!V289</f>
        <v>136840.80439999999</v>
      </c>
      <c r="U9" s="263">
        <f>Résultats!W289</f>
        <v>148541.7066</v>
      </c>
      <c r="V9" s="263">
        <f>Résultats!X289</f>
        <v>158382.3279</v>
      </c>
      <c r="W9" s="263">
        <f>Résultats!Y289</f>
        <v>158897.14720000001</v>
      </c>
      <c r="X9" s="263">
        <f>Résultats!Z289</f>
        <v>160817.9895</v>
      </c>
      <c r="Y9" s="263">
        <f>Résultats!AA289</f>
        <v>163378.57990000001</v>
      </c>
      <c r="Z9" s="263">
        <f>Résultats!AB289</f>
        <v>166173.05489999999</v>
      </c>
      <c r="AA9" s="263">
        <f>Résultats!AC290</f>
        <v>66714.857090000005</v>
      </c>
      <c r="AB9" s="263">
        <f>Résultats!AD289</f>
        <v>171150.45490000001</v>
      </c>
      <c r="AC9" s="263">
        <f>Résultats!AE289</f>
        <v>173583.36900000001</v>
      </c>
      <c r="AD9" s="263">
        <f>Résultats!AF289</f>
        <v>176102.2586</v>
      </c>
      <c r="AE9" s="263">
        <f>Résultats!AG289</f>
        <v>178700.2482</v>
      </c>
      <c r="AF9" s="263">
        <f>Résultats!AH289</f>
        <v>181340.51930000001</v>
      </c>
      <c r="AG9" s="263">
        <f>Résultats!AI289</f>
        <v>184304.54790000001</v>
      </c>
      <c r="AH9" s="263">
        <f>Résultats!AJ289</f>
        <v>187336.8469</v>
      </c>
      <c r="AI9" s="263">
        <f>Résultats!AK289</f>
        <v>190394.30840000001</v>
      </c>
      <c r="AJ9" s="263">
        <f>Résultats!AL289</f>
        <v>193530.99729999999</v>
      </c>
      <c r="AK9" s="263">
        <f>Résultats!AM289</f>
        <v>196740.1372</v>
      </c>
      <c r="AL9" s="263">
        <f>Résultats!AN289</f>
        <v>199827.8841</v>
      </c>
      <c r="AM9" s="263">
        <f>Résultats!AO289</f>
        <v>202933.90460000001</v>
      </c>
      <c r="AN9" s="263">
        <f>Résultats!AP289</f>
        <v>206147.67499999999</v>
      </c>
      <c r="AO9" s="263">
        <f>Résultats!AQ289</f>
        <v>209513.7776</v>
      </c>
      <c r="AP9" s="263">
        <f>Résultats!AR289</f>
        <v>213068.82519999999</v>
      </c>
      <c r="AQ9" s="263">
        <f>Résultats!AS289</f>
        <v>216546.18710000001</v>
      </c>
      <c r="AR9" s="263">
        <f>Résultats!AT289</f>
        <v>220012.30350000001</v>
      </c>
      <c r="AS9" s="263">
        <f>Résultats!AU289</f>
        <v>223545.85159999999</v>
      </c>
      <c r="AT9" s="263">
        <f>Résultats!AV289</f>
        <v>227141.75390000001</v>
      </c>
      <c r="AU9" s="264">
        <f>Résultats!AW290</f>
        <v>75445.216270000004</v>
      </c>
      <c r="AW9" t="s">
        <v>504</v>
      </c>
      <c r="AX9" s="312">
        <f>Q9/Q2</f>
        <v>5.0161675531336256E-2</v>
      </c>
      <c r="AY9" s="312">
        <f>AA9/AA2</f>
        <v>5.9348906077360694E-2</v>
      </c>
      <c r="AZ9" s="312">
        <f>AU9/AU2</f>
        <v>7.0864530712889062E-2</v>
      </c>
      <c r="BB9" s="312">
        <f>[4]Trafic!$H$26/[4]Trafic!$H$31</f>
        <v>5.0587052351781035E-2</v>
      </c>
      <c r="BC9" s="312">
        <f>[4]Trafic!$J$26/[4]Trafic!$J$31</f>
        <v>7.6007847942966056E-2</v>
      </c>
      <c r="BD9" s="312">
        <f>[4]Trafic!$N$26/[4]Trafic!$N$31</f>
        <v>9.8293993125704568E-2</v>
      </c>
    </row>
    <row r="10" spans="1:56" x14ac:dyDescent="0.25">
      <c r="B10" s="249" t="s">
        <v>473</v>
      </c>
      <c r="C10" s="250">
        <f t="shared" ref="C10:AU10" si="3">C5+C8</f>
        <v>696943.44530000002</v>
      </c>
      <c r="D10" s="251">
        <f t="shared" si="3"/>
        <v>722599.85590000008</v>
      </c>
      <c r="E10" s="251">
        <f t="shared" si="3"/>
        <v>736396.38219999999</v>
      </c>
      <c r="F10" s="251">
        <f t="shared" si="3"/>
        <v>756691.57279999997</v>
      </c>
      <c r="G10" s="251">
        <f t="shared" si="3"/>
        <v>772790.62029999995</v>
      </c>
      <c r="H10" s="251">
        <f t="shared" si="3"/>
        <v>798387.8591</v>
      </c>
      <c r="I10" s="251">
        <f t="shared" si="3"/>
        <v>829050.76159999997</v>
      </c>
      <c r="J10" s="251">
        <f t="shared" si="3"/>
        <v>862452.13410000002</v>
      </c>
      <c r="K10" s="251">
        <f t="shared" si="3"/>
        <v>903710.61470000003</v>
      </c>
      <c r="L10" s="251">
        <f t="shared" si="3"/>
        <v>951219.47589999996</v>
      </c>
      <c r="M10" s="251">
        <f t="shared" si="3"/>
        <v>954595.07579999999</v>
      </c>
      <c r="N10" s="251">
        <f t="shared" si="3"/>
        <v>948887.80220000003</v>
      </c>
      <c r="O10" s="251">
        <f t="shared" si="3"/>
        <v>942815.56030000001</v>
      </c>
      <c r="P10" s="251">
        <f t="shared" si="3"/>
        <v>940272.91619999998</v>
      </c>
      <c r="Q10" s="251">
        <f>Q5+Q8</f>
        <v>952339.15529999998</v>
      </c>
      <c r="R10" s="251">
        <f t="shared" si="3"/>
        <v>961374.0085</v>
      </c>
      <c r="S10" s="251">
        <f t="shared" si="3"/>
        <v>964109.94770000014</v>
      </c>
      <c r="T10" s="251">
        <f t="shared" si="3"/>
        <v>965073.63650000002</v>
      </c>
      <c r="U10" s="251">
        <f t="shared" si="3"/>
        <v>934862.38640000008</v>
      </c>
      <c r="V10" s="251">
        <f t="shared" si="3"/>
        <v>909725.6973</v>
      </c>
      <c r="W10" s="251">
        <f t="shared" si="3"/>
        <v>909590.60979999998</v>
      </c>
      <c r="X10" s="251">
        <f t="shared" si="3"/>
        <v>904438.98239999998</v>
      </c>
      <c r="Y10" s="251">
        <f t="shared" si="3"/>
        <v>896787.75600000005</v>
      </c>
      <c r="Z10" s="251">
        <f t="shared" si="3"/>
        <v>887138.97420000006</v>
      </c>
      <c r="AA10" s="251">
        <f t="shared" si="3"/>
        <v>876213.1455000001</v>
      </c>
      <c r="AB10" s="251">
        <f t="shared" si="3"/>
        <v>868864.69510000001</v>
      </c>
      <c r="AC10" s="251">
        <f t="shared" si="3"/>
        <v>861549.54929999996</v>
      </c>
      <c r="AD10" s="251">
        <f t="shared" si="3"/>
        <v>854494.70779999997</v>
      </c>
      <c r="AE10" s="251">
        <f t="shared" si="3"/>
        <v>847756.65980000002</v>
      </c>
      <c r="AF10" s="251">
        <f t="shared" si="3"/>
        <v>841290.06510000001</v>
      </c>
      <c r="AG10" s="251">
        <f t="shared" si="3"/>
        <v>833783.8689</v>
      </c>
      <c r="AH10" s="251">
        <f t="shared" si="3"/>
        <v>827276.39879999997</v>
      </c>
      <c r="AI10" s="251">
        <f t="shared" si="3"/>
        <v>821368.76930000004</v>
      </c>
      <c r="AJ10" s="251">
        <f t="shared" si="3"/>
        <v>815835.47840000002</v>
      </c>
      <c r="AK10" s="251">
        <f t="shared" si="3"/>
        <v>810531.84210000001</v>
      </c>
      <c r="AL10" s="251">
        <f t="shared" si="3"/>
        <v>805152.20879999991</v>
      </c>
      <c r="AM10" s="251">
        <f t="shared" si="3"/>
        <v>799783.90090000001</v>
      </c>
      <c r="AN10" s="251">
        <f t="shared" si="3"/>
        <v>794500.04</v>
      </c>
      <c r="AO10" s="251">
        <f t="shared" si="3"/>
        <v>789414.47039999999</v>
      </c>
      <c r="AP10" s="251">
        <f t="shared" si="3"/>
        <v>782222.06869999995</v>
      </c>
      <c r="AQ10" s="251">
        <f t="shared" si="3"/>
        <v>775448.05229999998</v>
      </c>
      <c r="AR10" s="251">
        <f t="shared" si="3"/>
        <v>769158.40869999991</v>
      </c>
      <c r="AS10" s="251">
        <f t="shared" si="3"/>
        <v>763211.93550000002</v>
      </c>
      <c r="AT10" s="251">
        <f t="shared" si="3"/>
        <v>757490.31040000007</v>
      </c>
      <c r="AU10" s="252">
        <f t="shared" si="3"/>
        <v>751719.68570000003</v>
      </c>
      <c r="AW10" t="s">
        <v>505</v>
      </c>
      <c r="AX10" s="312">
        <f>1-SUM(AX7:AX9)</f>
        <v>0.81476545103156384</v>
      </c>
      <c r="AY10" s="312">
        <f>1-SUM(AY7:AY9)</f>
        <v>0.77947092962930098</v>
      </c>
      <c r="AZ10" s="312">
        <f t="shared" ref="AZ10" si="4">1-SUM(AZ7:AZ9)</f>
        <v>0.70607873352936923</v>
      </c>
      <c r="BB10" s="312">
        <f>([4]Trafic!$H$23+[4]Trafic!$H$28)/[4]Trafic!$H$30</f>
        <v>0.84698145105670741</v>
      </c>
      <c r="BC10" s="312">
        <f>([4]Trafic!$J$23+[4]Trafic!$J$28)/[4]Trafic!$J$30</f>
        <v>0.75252158630631349</v>
      </c>
      <c r="BD10" s="312">
        <f>([4]Trafic!$N$23+[4]Trafic!$N$28)/[4]Trafic!$N$30</f>
        <v>0.6858880697768327</v>
      </c>
    </row>
    <row r="11" spans="1:56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6" s="244" customFormat="1" ht="45" customHeight="1" x14ac:dyDescent="0.25">
      <c r="A12" s="239" t="s">
        <v>474</v>
      </c>
      <c r="B12" s="240" t="s">
        <v>465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493</v>
      </c>
      <c r="AX12" s="242">
        <v>2020</v>
      </c>
      <c r="AY12" s="242">
        <v>2030</v>
      </c>
      <c r="AZ12" s="243">
        <v>2050</v>
      </c>
    </row>
    <row r="13" spans="1:56" x14ac:dyDescent="0.25">
      <c r="B13" s="245" t="s">
        <v>1</v>
      </c>
      <c r="C13" s="246">
        <f t="shared" ref="C13:AU13" si="5">C14+C15+C18</f>
        <v>842942.38378000003</v>
      </c>
      <c r="D13" s="247">
        <f t="shared" si="5"/>
        <v>877668.14197</v>
      </c>
      <c r="E13" s="247">
        <f t="shared" si="5"/>
        <v>895884.17445999989</v>
      </c>
      <c r="F13" s="247">
        <f t="shared" si="5"/>
        <v>924040.86899999995</v>
      </c>
      <c r="G13" s="247">
        <f t="shared" si="5"/>
        <v>944404.87201999989</v>
      </c>
      <c r="H13" s="247">
        <f t="shared" si="5"/>
        <v>981606.11236000003</v>
      </c>
      <c r="I13" s="247">
        <f t="shared" si="5"/>
        <v>1020551.8611</v>
      </c>
      <c r="J13" s="247">
        <f t="shared" si="5"/>
        <v>1062090.01988</v>
      </c>
      <c r="K13" s="247">
        <f t="shared" si="5"/>
        <v>1116017.0848300001</v>
      </c>
      <c r="L13" s="247">
        <f t="shared" si="5"/>
        <v>1172422.12078</v>
      </c>
      <c r="M13" s="247">
        <f t="shared" si="5"/>
        <v>1173537.49318</v>
      </c>
      <c r="N13" s="247">
        <f t="shared" si="5"/>
        <v>1169088.53837</v>
      </c>
      <c r="O13" s="247">
        <f t="shared" si="5"/>
        <v>1167652.5817</v>
      </c>
      <c r="P13" s="247">
        <f t="shared" si="5"/>
        <v>1162703.5391200001</v>
      </c>
      <c r="Q13" s="247">
        <f t="shared" si="5"/>
        <v>1168276.7815999999</v>
      </c>
      <c r="R13" s="247">
        <f t="shared" si="5"/>
        <v>1172369.6447000001</v>
      </c>
      <c r="S13" s="247">
        <f t="shared" si="5"/>
        <v>1174512.0586100002</v>
      </c>
      <c r="T13" s="247">
        <f t="shared" si="5"/>
        <v>1175890.03477</v>
      </c>
      <c r="U13" s="247">
        <f t="shared" si="5"/>
        <v>1177015.6844299999</v>
      </c>
      <c r="V13" s="247">
        <f t="shared" si="5"/>
        <v>1177736.7813499998</v>
      </c>
      <c r="W13" s="247">
        <f t="shared" si="5"/>
        <v>1174830.30746</v>
      </c>
      <c r="X13" s="247">
        <f t="shared" si="5"/>
        <v>1174399.1575799999</v>
      </c>
      <c r="Y13" s="247">
        <f t="shared" si="5"/>
        <v>1175656.8663600001</v>
      </c>
      <c r="Z13" s="247">
        <f t="shared" si="5"/>
        <v>1177630.52678</v>
      </c>
      <c r="AA13" s="247">
        <f t="shared" si="5"/>
        <v>1179712.3448600001</v>
      </c>
      <c r="AB13" s="247">
        <f t="shared" si="5"/>
        <v>1181886.0437500002</v>
      </c>
      <c r="AC13" s="247">
        <f t="shared" si="5"/>
        <v>1186728.1149500001</v>
      </c>
      <c r="AD13" s="247">
        <f t="shared" si="5"/>
        <v>1191268.1741800001</v>
      </c>
      <c r="AE13" s="247">
        <f t="shared" si="5"/>
        <v>1195830.2381799999</v>
      </c>
      <c r="AF13" s="247">
        <f t="shared" si="5"/>
        <v>1202689.5582099999</v>
      </c>
      <c r="AG13" s="247">
        <f t="shared" si="5"/>
        <v>1206874.88644</v>
      </c>
      <c r="AH13" s="247">
        <f t="shared" si="5"/>
        <v>1211786.4286799999</v>
      </c>
      <c r="AI13" s="247">
        <f t="shared" si="5"/>
        <v>1217154.8580200002</v>
      </c>
      <c r="AJ13" s="247">
        <f t="shared" si="5"/>
        <v>1222907.7660099999</v>
      </c>
      <c r="AK13" s="247">
        <f t="shared" si="5"/>
        <v>1228909.8637700002</v>
      </c>
      <c r="AL13" s="247">
        <f t="shared" si="5"/>
        <v>1235143.55296</v>
      </c>
      <c r="AM13" s="247">
        <f t="shared" si="5"/>
        <v>1241109.1517099999</v>
      </c>
      <c r="AN13" s="247">
        <f t="shared" si="5"/>
        <v>1246983.64915</v>
      </c>
      <c r="AO13" s="247">
        <f t="shared" si="5"/>
        <v>1252832.52263</v>
      </c>
      <c r="AP13" s="247">
        <f t="shared" si="5"/>
        <v>1258648.76875</v>
      </c>
      <c r="AQ13" s="247">
        <f t="shared" si="5"/>
        <v>1264574.0609200001</v>
      </c>
      <c r="AR13" s="247">
        <f t="shared" si="5"/>
        <v>1270309.7305900001</v>
      </c>
      <c r="AS13" s="247">
        <f t="shared" si="5"/>
        <v>1275903.2958</v>
      </c>
      <c r="AT13" s="247">
        <f t="shared" si="5"/>
        <v>1281396.4433899999</v>
      </c>
      <c r="AU13" s="248">
        <f t="shared" si="5"/>
        <v>1286846.1303000001</v>
      </c>
      <c r="AW13" t="s">
        <v>494</v>
      </c>
      <c r="AX13" s="299">
        <f>Q19/Q18</f>
        <v>0.92096010887699153</v>
      </c>
      <c r="AY13" s="299">
        <f>AA19/AA18</f>
        <v>0.91041067727263503</v>
      </c>
      <c r="AZ13" s="299">
        <f>AU19/AU18</f>
        <v>0.89474589488920342</v>
      </c>
    </row>
    <row r="14" spans="1:56" x14ac:dyDescent="0.25">
      <c r="B14" s="249" t="s">
        <v>466</v>
      </c>
      <c r="C14" s="250">
        <f>Résultats!E294</f>
        <v>13442.05508</v>
      </c>
      <c r="D14" s="251">
        <f>Résultats!F294</f>
        <v>13652.954970000001</v>
      </c>
      <c r="E14" s="251">
        <f>Résultats!G294</f>
        <v>13928.937459999999</v>
      </c>
      <c r="F14" s="251">
        <f>Résultats!H294</f>
        <v>13218.0118</v>
      </c>
      <c r="G14" s="251">
        <f>Résultats!I294</f>
        <v>12459.60432</v>
      </c>
      <c r="H14" s="251">
        <f>Résultats!J294</f>
        <v>12507.72306</v>
      </c>
      <c r="I14" s="251">
        <f>Résultats!K294</f>
        <v>12563.1957</v>
      </c>
      <c r="J14" s="251">
        <f>Résultats!L294</f>
        <v>12343.904280000001</v>
      </c>
      <c r="K14" s="251">
        <f>Résultats!M294</f>
        <v>12473.26633</v>
      </c>
      <c r="L14" s="251">
        <f>Résultats!N294</f>
        <v>12780.86118</v>
      </c>
      <c r="M14" s="251">
        <f>Résultats!O294</f>
        <v>12981.07258</v>
      </c>
      <c r="N14" s="251">
        <f>Résultats!P294</f>
        <v>13334.561369999999</v>
      </c>
      <c r="O14" s="251">
        <f>Résultats!Q294</f>
        <v>13860.007600000001</v>
      </c>
      <c r="P14" s="251">
        <f>Résultats!R294</f>
        <v>14374.160019999999</v>
      </c>
      <c r="Q14" s="251">
        <f>Résultats!S294</f>
        <v>13974.096600000001</v>
      </c>
      <c r="R14" s="251">
        <f>Résultats!T294</f>
        <v>13621.9823</v>
      </c>
      <c r="S14" s="251">
        <f>Résultats!U294</f>
        <v>13519.25621</v>
      </c>
      <c r="T14" s="251">
        <f>Résultats!V294</f>
        <v>13376.82057</v>
      </c>
      <c r="U14" s="251">
        <f>Résultats!W294</f>
        <v>13557.268529999999</v>
      </c>
      <c r="V14" s="251">
        <f>Résultats!X294</f>
        <v>13706.94555</v>
      </c>
      <c r="W14" s="251">
        <f>Résultats!Y294</f>
        <v>13848.890160000001</v>
      </c>
      <c r="X14" s="251">
        <f>Résultats!Z294</f>
        <v>13975.778979999999</v>
      </c>
      <c r="Y14" s="251">
        <f>Résultats!AA294</f>
        <v>14145.60866</v>
      </c>
      <c r="Z14" s="251">
        <f>Résultats!AB294</f>
        <v>14332.11498</v>
      </c>
      <c r="AA14" s="251">
        <f>Résultats!AC294</f>
        <v>14505.69456</v>
      </c>
      <c r="AB14" s="251">
        <f>Résultats!AD294</f>
        <v>14672.026250000001</v>
      </c>
      <c r="AC14" s="251">
        <f>Résultats!AE294</f>
        <v>14880.394550000001</v>
      </c>
      <c r="AD14" s="251">
        <f>Résultats!AF294</f>
        <v>15129.239079999999</v>
      </c>
      <c r="AE14" s="251">
        <f>Résultats!AG294</f>
        <v>15404.73508</v>
      </c>
      <c r="AF14" s="251">
        <f>Résultats!AH294</f>
        <v>15702.65141</v>
      </c>
      <c r="AG14" s="251">
        <f>Résultats!AI294</f>
        <v>16029.901239999999</v>
      </c>
      <c r="AH14" s="251">
        <f>Résultats!AJ294</f>
        <v>16379.66318</v>
      </c>
      <c r="AI14" s="251">
        <f>Résultats!AK294</f>
        <v>16748.299920000001</v>
      </c>
      <c r="AJ14" s="251">
        <f>Résultats!AL294</f>
        <v>17146.511610000001</v>
      </c>
      <c r="AK14" s="251">
        <f>Résultats!AM294</f>
        <v>17567.312969999999</v>
      </c>
      <c r="AL14" s="251">
        <f>Résultats!AN294</f>
        <v>17988.054759999999</v>
      </c>
      <c r="AM14" s="251">
        <f>Résultats!AO294</f>
        <v>18410.411209999998</v>
      </c>
      <c r="AN14" s="251">
        <f>Résultats!AP294</f>
        <v>18844.401750000001</v>
      </c>
      <c r="AO14" s="251">
        <f>Résultats!AQ294</f>
        <v>19291.331429999998</v>
      </c>
      <c r="AP14" s="251">
        <f>Résultats!AR294</f>
        <v>19746.388149999999</v>
      </c>
      <c r="AQ14" s="251">
        <f>Résultats!AS294</f>
        <v>20209.11722</v>
      </c>
      <c r="AR14" s="251">
        <f>Résultats!AT294</f>
        <v>20677.142589999999</v>
      </c>
      <c r="AS14" s="251">
        <f>Résultats!AU294</f>
        <v>21146.8655</v>
      </c>
      <c r="AT14" s="251">
        <f>Résultats!AV294</f>
        <v>21620.227790000001</v>
      </c>
      <c r="AU14" s="252">
        <f>Résultats!AW294</f>
        <v>22104.591100000001</v>
      </c>
      <c r="AW14" t="s">
        <v>495</v>
      </c>
      <c r="AX14" s="299">
        <f>Q16/Q15</f>
        <v>0.6527489989586146</v>
      </c>
      <c r="AY14" s="299">
        <f>AA16/AA15</f>
        <v>0.66759140536462169</v>
      </c>
      <c r="AZ14" s="299">
        <f>AU16/AU15</f>
        <v>0.69301814680735863</v>
      </c>
    </row>
    <row r="15" spans="1:56" x14ac:dyDescent="0.25">
      <c r="B15" s="254" t="s">
        <v>467</v>
      </c>
      <c r="C15" s="255">
        <f>Résultats!E300</f>
        <v>248850.0986</v>
      </c>
      <c r="D15" s="256">
        <f>Résultats!F300</f>
        <v>266033.71960000001</v>
      </c>
      <c r="E15" s="256">
        <f>Résultats!G300</f>
        <v>276911.20600000001</v>
      </c>
      <c r="F15" s="256">
        <f>Résultats!H300</f>
        <v>291260.3284</v>
      </c>
      <c r="G15" s="256">
        <f>Résultats!I300</f>
        <v>302530.90379999997</v>
      </c>
      <c r="H15" s="256">
        <f>Résultats!J300</f>
        <v>320971.88280000002</v>
      </c>
      <c r="I15" s="256">
        <f>Résultats!K300</f>
        <v>342588.2279</v>
      </c>
      <c r="J15" s="256">
        <f>Résultats!L300</f>
        <v>364289.7084</v>
      </c>
      <c r="K15" s="256">
        <f>Résultats!M300</f>
        <v>390428.55959999998</v>
      </c>
      <c r="L15" s="256">
        <f>Résultats!N300</f>
        <v>418139.0172</v>
      </c>
      <c r="M15" s="256">
        <f>Résultats!O300</f>
        <v>415763.1091</v>
      </c>
      <c r="N15" s="256">
        <f>Résultats!P300</f>
        <v>412163.08169999998</v>
      </c>
      <c r="O15" s="256">
        <f>Résultats!Q300</f>
        <v>412186.1593</v>
      </c>
      <c r="P15" s="256">
        <f>Résultats!R300</f>
        <v>410876.35950000002</v>
      </c>
      <c r="Q15" s="256">
        <f>Résultats!S300</f>
        <v>412837.37719999999</v>
      </c>
      <c r="R15" s="256">
        <f>Résultats!T300</f>
        <v>413808.75170000002</v>
      </c>
      <c r="S15" s="256">
        <f>Résultats!U300</f>
        <v>414188.45120000001</v>
      </c>
      <c r="T15" s="256">
        <f>Résultats!V300</f>
        <v>414375.08319999999</v>
      </c>
      <c r="U15" s="256">
        <f>Résultats!W300</f>
        <v>414611.91200000001</v>
      </c>
      <c r="V15" s="256">
        <f>Résultats!X300</f>
        <v>414852.60749999998</v>
      </c>
      <c r="W15" s="256">
        <f>Résultats!Y300</f>
        <v>411821.22269999998</v>
      </c>
      <c r="X15" s="256">
        <f>Résultats!Z300</f>
        <v>410453.57209999999</v>
      </c>
      <c r="Y15" s="256">
        <f>Résultats!AA300</f>
        <v>409977.44679999998</v>
      </c>
      <c r="Z15" s="256">
        <f>Résultats!AB300</f>
        <v>409911.41029999999</v>
      </c>
      <c r="AA15" s="256">
        <f>Résultats!AC300</f>
        <v>409999.9645</v>
      </c>
      <c r="AB15" s="256">
        <f>Résultats!AD300</f>
        <v>410212.51040000003</v>
      </c>
      <c r="AC15" s="256">
        <f>Résultats!AE300</f>
        <v>412189.3653</v>
      </c>
      <c r="AD15" s="256">
        <f>Résultats!AF300</f>
        <v>413712.94699999999</v>
      </c>
      <c r="AE15" s="256">
        <f>Résultats!AG300</f>
        <v>415132.9608</v>
      </c>
      <c r="AF15" s="256">
        <f>Résultats!AH300</f>
        <v>418167.69319999998</v>
      </c>
      <c r="AG15" s="256">
        <f>Résultats!AI300</f>
        <v>419039.83769999997</v>
      </c>
      <c r="AH15" s="256">
        <f>Résultats!AJ300</f>
        <v>420379.33860000002</v>
      </c>
      <c r="AI15" s="256">
        <f>Résultats!AK300</f>
        <v>421988.22869999998</v>
      </c>
      <c r="AJ15" s="256">
        <f>Résultats!AL300</f>
        <v>423776.67739999999</v>
      </c>
      <c r="AK15" s="256">
        <f>Résultats!AM300</f>
        <v>425694.47269999998</v>
      </c>
      <c r="AL15" s="256">
        <f>Résultats!AN300</f>
        <v>427869.75719999999</v>
      </c>
      <c r="AM15" s="256">
        <f>Résultats!AO300</f>
        <v>429905.60940000002</v>
      </c>
      <c r="AN15" s="256">
        <f>Résultats!AP300</f>
        <v>431880.22220000002</v>
      </c>
      <c r="AO15" s="256">
        <f>Résultats!AQ300</f>
        <v>433835.01980000001</v>
      </c>
      <c r="AP15" s="256">
        <f>Résultats!AR300</f>
        <v>435781.54489999998</v>
      </c>
      <c r="AQ15" s="256">
        <f>Résultats!AS300</f>
        <v>437862.60729999997</v>
      </c>
      <c r="AR15" s="256">
        <f>Résultats!AT300</f>
        <v>439863.9841</v>
      </c>
      <c r="AS15" s="256">
        <f>Résultats!AU300</f>
        <v>441810.24910000002</v>
      </c>
      <c r="AT15" s="256">
        <f>Résultats!AV300</f>
        <v>443715.44089999999</v>
      </c>
      <c r="AU15" s="257">
        <f>Résultats!AW300</f>
        <v>445596.02360000001</v>
      </c>
      <c r="AW15" t="s">
        <v>496</v>
      </c>
      <c r="AX15" s="299">
        <f>Q21/(Q18+Q15)</f>
        <v>0.82503416796609108</v>
      </c>
      <c r="AY15" s="299">
        <f>AA21/(AA18+AA15)</f>
        <v>0.82497013087979643</v>
      </c>
      <c r="AZ15" s="299">
        <f>AU21/(AU18+AU15)</f>
        <v>0.82367281030315354</v>
      </c>
    </row>
    <row r="16" spans="1:56" x14ac:dyDescent="0.25">
      <c r="B16" s="258" t="s">
        <v>468</v>
      </c>
      <c r="C16" s="259">
        <f>Résultats!E295</f>
        <v>163461.30420000001</v>
      </c>
      <c r="D16" s="212">
        <f>Résultats!F295</f>
        <v>173167.5417</v>
      </c>
      <c r="E16" s="212">
        <f>Résultats!G295</f>
        <v>180191.9345</v>
      </c>
      <c r="F16" s="212">
        <f>Résultats!H295</f>
        <v>187471.36129999999</v>
      </c>
      <c r="G16" s="212">
        <f>Résultats!I295</f>
        <v>194528.16990000001</v>
      </c>
      <c r="H16" s="212">
        <f>Résultats!J295</f>
        <v>203309.7463</v>
      </c>
      <c r="I16" s="212">
        <f>Résultats!K295</f>
        <v>217549.95120000001</v>
      </c>
      <c r="J16" s="212">
        <f>Résultats!L295</f>
        <v>232161.9259</v>
      </c>
      <c r="K16" s="212">
        <f>Résultats!M295</f>
        <v>248020.5888</v>
      </c>
      <c r="L16" s="212">
        <f>Résultats!N295</f>
        <v>268814.56219999999</v>
      </c>
      <c r="M16" s="212">
        <f>Résultats!O295</f>
        <v>269176.04259999999</v>
      </c>
      <c r="N16" s="212">
        <f>Résultats!P295</f>
        <v>265018.58240000001</v>
      </c>
      <c r="O16" s="212">
        <f>Résultats!Q295</f>
        <v>261225.78409999999</v>
      </c>
      <c r="P16" s="212">
        <f>Résultats!R295</f>
        <v>262050.10060000001</v>
      </c>
      <c r="Q16" s="212">
        <f>Résultats!S295</f>
        <v>269479.18469999998</v>
      </c>
      <c r="R16" s="212">
        <f>Résultats!T295</f>
        <v>276420.86229999998</v>
      </c>
      <c r="S16" s="212">
        <f>Résultats!U295</f>
        <v>277945.56780000002</v>
      </c>
      <c r="T16" s="212">
        <f>Résultats!V295</f>
        <v>278316.9019</v>
      </c>
      <c r="U16" s="212">
        <f>Résultats!W295</f>
        <v>279211.99239999999</v>
      </c>
      <c r="V16" s="212">
        <f>Résultats!X295</f>
        <v>280114.76610000001</v>
      </c>
      <c r="W16" s="212">
        <f>Résultats!Y295</f>
        <v>276012.38309999998</v>
      </c>
      <c r="X16" s="212">
        <f>Résultats!Z295</f>
        <v>274311.15120000002</v>
      </c>
      <c r="Y16" s="212">
        <f>Résultats!AA295</f>
        <v>273628.19819999998</v>
      </c>
      <c r="Z16" s="212">
        <f>Résultats!AB295</f>
        <v>273509.72210000001</v>
      </c>
      <c r="AA16" s="212">
        <f>Résultats!AC295</f>
        <v>273712.45250000001</v>
      </c>
      <c r="AB16" s="212">
        <f>Résultats!AD295</f>
        <v>274082.554</v>
      </c>
      <c r="AC16" s="212">
        <f>Résultats!AE295</f>
        <v>276913.06449999998</v>
      </c>
      <c r="AD16" s="212">
        <f>Résultats!AF295</f>
        <v>278811.59600000002</v>
      </c>
      <c r="AE16" s="212">
        <f>Résultats!AG295</f>
        <v>280406.37030000001</v>
      </c>
      <c r="AF16" s="212">
        <f>Résultats!AH295</f>
        <v>284385.71240000002</v>
      </c>
      <c r="AG16" s="212">
        <f>Résultats!AI295</f>
        <v>284825.76169999997</v>
      </c>
      <c r="AH16" s="212">
        <f>Résultats!AJ295</f>
        <v>285927.27130000002</v>
      </c>
      <c r="AI16" s="212">
        <f>Résultats!AK295</f>
        <v>287359.36550000001</v>
      </c>
      <c r="AJ16" s="212">
        <f>Résultats!AL295</f>
        <v>288965.63770000002</v>
      </c>
      <c r="AK16" s="212">
        <f>Résultats!AM295</f>
        <v>290704.78450000001</v>
      </c>
      <c r="AL16" s="212">
        <f>Résultats!AN295</f>
        <v>292814.74349999998</v>
      </c>
      <c r="AM16" s="212">
        <f>Résultats!AO295</f>
        <v>294693.12929999997</v>
      </c>
      <c r="AN16" s="212">
        <f>Résultats!AP295</f>
        <v>296459.13370000001</v>
      </c>
      <c r="AO16" s="212">
        <f>Résultats!AQ295</f>
        <v>298180.13410000002</v>
      </c>
      <c r="AP16" s="212">
        <f>Résultats!AR295</f>
        <v>299887.95429999998</v>
      </c>
      <c r="AQ16" s="212">
        <f>Résultats!AS295</f>
        <v>301824.13990000001</v>
      </c>
      <c r="AR16" s="212">
        <f>Résultats!AT295</f>
        <v>303651.20360000001</v>
      </c>
      <c r="AS16" s="212">
        <f>Résultats!AU295</f>
        <v>305412.99589999998</v>
      </c>
      <c r="AT16" s="212">
        <f>Résultats!AV295</f>
        <v>307127.90409999999</v>
      </c>
      <c r="AU16" s="260">
        <f>Résultats!AW295</f>
        <v>308806.13050000003</v>
      </c>
    </row>
    <row r="17" spans="1:49" x14ac:dyDescent="0.25">
      <c r="B17" s="261" t="s">
        <v>469</v>
      </c>
      <c r="C17" s="262">
        <f>Résultats!E298</f>
        <v>47168.088029999999</v>
      </c>
      <c r="D17" s="263">
        <f>Résultats!F298</f>
        <v>48549.160250000001</v>
      </c>
      <c r="E17" s="263">
        <f>Résultats!G298</f>
        <v>48840.475449999998</v>
      </c>
      <c r="F17" s="263">
        <f>Résultats!H298</f>
        <v>50344.424160000002</v>
      </c>
      <c r="G17" s="263">
        <f>Résultats!I298</f>
        <v>51154.054629999999</v>
      </c>
      <c r="H17" s="263">
        <f>Résultats!J298</f>
        <v>53052.061430000002</v>
      </c>
      <c r="I17" s="263">
        <f>Résultats!K298</f>
        <v>53906.54466</v>
      </c>
      <c r="J17" s="263">
        <f>Résultats!L298</f>
        <v>55174.577749999997</v>
      </c>
      <c r="K17" s="263">
        <f>Résultats!M298</f>
        <v>57433.960299999999</v>
      </c>
      <c r="L17" s="263">
        <f>Résultats!N298</f>
        <v>59109.820520000001</v>
      </c>
      <c r="M17" s="263">
        <f>Résultats!O298</f>
        <v>59386.827539999998</v>
      </c>
      <c r="N17" s="263">
        <f>Résultats!P298</f>
        <v>59736.010249999999</v>
      </c>
      <c r="O17" s="263">
        <f>Résultats!Q298</f>
        <v>60032.824419999997</v>
      </c>
      <c r="P17" s="263">
        <f>Résultats!R298</f>
        <v>59248.14185</v>
      </c>
      <c r="Q17" s="263">
        <f>Résultats!S297</f>
        <v>143905.924</v>
      </c>
      <c r="R17" s="263">
        <f>Résultats!T298</f>
        <v>57846.606939999998</v>
      </c>
      <c r="S17" s="263">
        <f>Résultats!U298</f>
        <v>57809.26051</v>
      </c>
      <c r="T17" s="263">
        <f>Résultats!V298</f>
        <v>57891.242559999999</v>
      </c>
      <c r="U17" s="263">
        <f>Résultats!W298</f>
        <v>57817.346610000001</v>
      </c>
      <c r="V17" s="263">
        <f>Résultats!X298</f>
        <v>57695.251600000003</v>
      </c>
      <c r="W17" s="263">
        <f>Résultats!Y298</f>
        <v>58243.179490000002</v>
      </c>
      <c r="X17" s="263">
        <f>Résultats!Z298</f>
        <v>58565.358139999997</v>
      </c>
      <c r="Y17" s="263">
        <f>Résultats!AA298</f>
        <v>58846.870369999997</v>
      </c>
      <c r="Z17" s="263">
        <f>Résultats!AB298</f>
        <v>59085.842859999997</v>
      </c>
      <c r="AA17" s="263">
        <f>Résultats!AC297</f>
        <v>137077.448</v>
      </c>
      <c r="AB17" s="263">
        <f>Résultats!AD298</f>
        <v>59435.391349999998</v>
      </c>
      <c r="AC17" s="263">
        <f>Résultats!AE298</f>
        <v>59356.510520000003</v>
      </c>
      <c r="AD17" s="263">
        <f>Résultats!AF298</f>
        <v>59428.072849999997</v>
      </c>
      <c r="AE17" s="263">
        <f>Résultats!AG298</f>
        <v>59557.495430000003</v>
      </c>
      <c r="AF17" s="263">
        <f>Résultats!AH298</f>
        <v>59429.832860000002</v>
      </c>
      <c r="AG17" s="263">
        <f>Résultats!AI298</f>
        <v>59746.079969999999</v>
      </c>
      <c r="AH17" s="263">
        <f>Résultats!AJ298</f>
        <v>59996.914230000002</v>
      </c>
      <c r="AI17" s="263">
        <f>Résultats!AK298</f>
        <v>60222.731829999997</v>
      </c>
      <c r="AJ17" s="263">
        <f>Résultats!AL298</f>
        <v>60446.72769</v>
      </c>
      <c r="AK17" s="263">
        <f>Résultats!AM298</f>
        <v>60664.442909999998</v>
      </c>
      <c r="AL17" s="263">
        <f>Résultats!AN298</f>
        <v>60825.276129999998</v>
      </c>
      <c r="AM17" s="263">
        <f>Résultats!AO298</f>
        <v>61003.451350000003</v>
      </c>
      <c r="AN17" s="263">
        <f>Résultats!AP298</f>
        <v>61192.646009999997</v>
      </c>
      <c r="AO17" s="263">
        <f>Résultats!AQ298</f>
        <v>61385.834009999999</v>
      </c>
      <c r="AP17" s="263">
        <f>Résultats!AR298</f>
        <v>61576.668100000003</v>
      </c>
      <c r="AQ17" s="263">
        <f>Résultats!AS298</f>
        <v>61729.68316</v>
      </c>
      <c r="AR17" s="263">
        <f>Résultats!AT298</f>
        <v>61883.645170000003</v>
      </c>
      <c r="AS17" s="263">
        <f>Résultats!AU298</f>
        <v>62035.630770000003</v>
      </c>
      <c r="AT17" s="263">
        <f>Résultats!AV298</f>
        <v>62186.211909999998</v>
      </c>
      <c r="AU17" s="264">
        <f>Résultats!AW297</f>
        <v>137704.0502</v>
      </c>
      <c r="AW17" s="253"/>
    </row>
    <row r="18" spans="1:49" x14ac:dyDescent="0.25">
      <c r="B18" s="258" t="s">
        <v>470</v>
      </c>
      <c r="C18" s="259">
        <f>Résultats!E299</f>
        <v>580650.23010000004</v>
      </c>
      <c r="D18" s="212">
        <f>Résultats!F299</f>
        <v>597981.46739999996</v>
      </c>
      <c r="E18" s="212">
        <f>Résultats!G299</f>
        <v>605044.03099999996</v>
      </c>
      <c r="F18" s="212">
        <f>Résultats!H299</f>
        <v>619562.52879999997</v>
      </c>
      <c r="G18" s="212">
        <f>Résultats!I299</f>
        <v>629414.3639</v>
      </c>
      <c r="H18" s="212">
        <f>Résultats!J299</f>
        <v>648126.50650000002</v>
      </c>
      <c r="I18" s="212">
        <f>Résultats!K299</f>
        <v>665400.4375</v>
      </c>
      <c r="J18" s="212">
        <f>Résultats!L299</f>
        <v>685456.40720000002</v>
      </c>
      <c r="K18" s="212">
        <f>Résultats!M299</f>
        <v>713115.25890000002</v>
      </c>
      <c r="L18" s="212">
        <f>Résultats!N299</f>
        <v>741502.24239999999</v>
      </c>
      <c r="M18" s="212">
        <f>Résultats!O299</f>
        <v>744793.31149999995</v>
      </c>
      <c r="N18" s="212">
        <f>Résultats!P299</f>
        <v>743590.89529999997</v>
      </c>
      <c r="O18" s="212">
        <f>Résultats!Q299</f>
        <v>741606.41480000003</v>
      </c>
      <c r="P18" s="212">
        <f>Résultats!R299</f>
        <v>737453.0196</v>
      </c>
      <c r="Q18" s="212">
        <f>Résultats!S299</f>
        <v>741465.30779999995</v>
      </c>
      <c r="R18" s="212">
        <f>Résultats!T299</f>
        <v>744938.91070000001</v>
      </c>
      <c r="S18" s="212">
        <f>Résultats!U299</f>
        <v>746804.35120000003</v>
      </c>
      <c r="T18" s="212">
        <f>Résultats!V299</f>
        <v>748138.13100000005</v>
      </c>
      <c r="U18" s="212">
        <f>Résultats!W299</f>
        <v>748846.50390000001</v>
      </c>
      <c r="V18" s="212">
        <f>Résultats!X299</f>
        <v>749177.22829999996</v>
      </c>
      <c r="W18" s="212">
        <f>Résultats!Y299</f>
        <v>749160.19460000005</v>
      </c>
      <c r="X18" s="212">
        <f>Résultats!Z299</f>
        <v>749969.80649999995</v>
      </c>
      <c r="Y18" s="212">
        <f>Résultats!AA299</f>
        <v>751533.81090000004</v>
      </c>
      <c r="Z18" s="212">
        <f>Résultats!AB299</f>
        <v>753387.00150000001</v>
      </c>
      <c r="AA18" s="212">
        <f>Résultats!AC299</f>
        <v>755206.68579999998</v>
      </c>
      <c r="AB18" s="212">
        <f>Résultats!AD299</f>
        <v>757001.50710000005</v>
      </c>
      <c r="AC18" s="212">
        <f>Résultats!AE299</f>
        <v>759658.35510000004</v>
      </c>
      <c r="AD18" s="212">
        <f>Résultats!AF299</f>
        <v>762425.98809999996</v>
      </c>
      <c r="AE18" s="212">
        <f>Résultats!AG299</f>
        <v>765292.54229999997</v>
      </c>
      <c r="AF18" s="212">
        <f>Résultats!AH299</f>
        <v>768819.21360000002</v>
      </c>
      <c r="AG18" s="212">
        <f>Résultats!AI299</f>
        <v>771805.14749999996</v>
      </c>
      <c r="AH18" s="212">
        <f>Résultats!AJ299</f>
        <v>775027.42689999996</v>
      </c>
      <c r="AI18" s="212">
        <f>Résultats!AK299</f>
        <v>778418.32940000005</v>
      </c>
      <c r="AJ18" s="212">
        <f>Résultats!AL299</f>
        <v>781984.57700000005</v>
      </c>
      <c r="AK18" s="212">
        <f>Résultats!AM299</f>
        <v>785648.07810000004</v>
      </c>
      <c r="AL18" s="212">
        <f>Résultats!AN299</f>
        <v>789285.74100000004</v>
      </c>
      <c r="AM18" s="212">
        <f>Résultats!AO299</f>
        <v>792793.1311</v>
      </c>
      <c r="AN18" s="212">
        <f>Résultats!AP299</f>
        <v>796259.02520000003</v>
      </c>
      <c r="AO18" s="212">
        <f>Résultats!AQ299</f>
        <v>799706.17139999999</v>
      </c>
      <c r="AP18" s="212">
        <f>Résultats!AR299</f>
        <v>803120.83570000005</v>
      </c>
      <c r="AQ18" s="212">
        <f>Résultats!AS299</f>
        <v>806502.33640000003</v>
      </c>
      <c r="AR18" s="212">
        <f>Résultats!AT299</f>
        <v>809768.60389999999</v>
      </c>
      <c r="AS18" s="212">
        <f>Résultats!AU299</f>
        <v>812946.18119999999</v>
      </c>
      <c r="AT18" s="212">
        <f>Résultats!AV299</f>
        <v>816060.77469999995</v>
      </c>
      <c r="AU18" s="260">
        <f>Résultats!AW299</f>
        <v>819145.51560000004</v>
      </c>
    </row>
    <row r="19" spans="1:49" x14ac:dyDescent="0.25">
      <c r="B19" s="258" t="s">
        <v>471</v>
      </c>
      <c r="C19" s="259">
        <f>Résultats!E296</f>
        <v>533482.14110000001</v>
      </c>
      <c r="D19" s="212">
        <f>Résultats!F296</f>
        <v>549432.31420000002</v>
      </c>
      <c r="E19" s="212">
        <f>Résultats!G296</f>
        <v>556204.44770000002</v>
      </c>
      <c r="F19" s="212">
        <f>Résultats!H296</f>
        <v>569220.21149999998</v>
      </c>
      <c r="G19" s="212">
        <f>Résultats!I296</f>
        <v>578262.45039999997</v>
      </c>
      <c r="H19" s="212">
        <f>Résultats!J296</f>
        <v>595078.1128</v>
      </c>
      <c r="I19" s="212">
        <f>Résultats!K296</f>
        <v>611500.81039999996</v>
      </c>
      <c r="J19" s="212">
        <f>Résultats!L296</f>
        <v>630290.20819999999</v>
      </c>
      <c r="K19" s="212">
        <f>Résultats!M296</f>
        <v>655690.02590000001</v>
      </c>
      <c r="L19" s="212">
        <f>Résultats!N296</f>
        <v>682404.91370000003</v>
      </c>
      <c r="M19" s="212">
        <f>Résultats!O296</f>
        <v>685419.03319999995</v>
      </c>
      <c r="N19" s="212">
        <f>Résultats!P296</f>
        <v>683869.21979999996</v>
      </c>
      <c r="O19" s="212">
        <f>Résultats!Q296</f>
        <v>681589.77619999996</v>
      </c>
      <c r="P19" s="212">
        <f>Résultats!R296</f>
        <v>678222.81559999997</v>
      </c>
      <c r="Q19" s="212">
        <f>Résultats!S296</f>
        <v>682859.9706</v>
      </c>
      <c r="R19" s="212">
        <f>Résultats!T296</f>
        <v>684953.14619999996</v>
      </c>
      <c r="S19" s="212">
        <f>Résultats!U296</f>
        <v>686164.37990000006</v>
      </c>
      <c r="T19" s="212">
        <f>Résultats!V296</f>
        <v>686724.05870000005</v>
      </c>
      <c r="U19" s="212">
        <f>Résultats!W296</f>
        <v>686815.98770000006</v>
      </c>
      <c r="V19" s="212">
        <f>Résultats!X296</f>
        <v>686580.22739999997</v>
      </c>
      <c r="W19" s="212">
        <f>Résultats!Y296</f>
        <v>685332.51749999996</v>
      </c>
      <c r="X19" s="212">
        <f>Résultats!Z296</f>
        <v>685129.06709999999</v>
      </c>
      <c r="Y19" s="212">
        <f>Résultats!AA296</f>
        <v>685712.65139999997</v>
      </c>
      <c r="Z19" s="212">
        <f>Résultats!AB296</f>
        <v>686622.78650000005</v>
      </c>
      <c r="AA19" s="212">
        <f>Résultats!AC296</f>
        <v>687548.23030000005</v>
      </c>
      <c r="AB19" s="212">
        <f>Résultats!AD296</f>
        <v>688472.58409999998</v>
      </c>
      <c r="AC19" s="212">
        <f>Résultats!AE296</f>
        <v>690486.32079999999</v>
      </c>
      <c r="AD19" s="212">
        <f>Résultats!AF296</f>
        <v>692454.02170000004</v>
      </c>
      <c r="AE19" s="212">
        <f>Résultats!AG296</f>
        <v>694456.78709999996</v>
      </c>
      <c r="AF19" s="212">
        <f>Résultats!AH296</f>
        <v>697362.91009999998</v>
      </c>
      <c r="AG19" s="212">
        <f>Résultats!AI296</f>
        <v>699286.31869999995</v>
      </c>
      <c r="AH19" s="212">
        <f>Résultats!AJ296</f>
        <v>701502.58440000005</v>
      </c>
      <c r="AI19" s="212">
        <f>Résultats!AK296</f>
        <v>703904.23759999999</v>
      </c>
      <c r="AJ19" s="212">
        <f>Résultats!AL296</f>
        <v>706474.21149999998</v>
      </c>
      <c r="AK19" s="212">
        <f>Résultats!AM296</f>
        <v>709139.96979999996</v>
      </c>
      <c r="AL19" s="212">
        <f>Résultats!AN296</f>
        <v>711831.38210000005</v>
      </c>
      <c r="AM19" s="212">
        <f>Résultats!AO296</f>
        <v>714372.04760000005</v>
      </c>
      <c r="AN19" s="212">
        <f>Résultats!AP296</f>
        <v>716855.44070000004</v>
      </c>
      <c r="AO19" s="212">
        <f>Résultats!AQ296</f>
        <v>719310.93530000001</v>
      </c>
      <c r="AP19" s="212">
        <f>Résultats!AR296</f>
        <v>721731.54949999996</v>
      </c>
      <c r="AQ19" s="212">
        <f>Résultats!AS296</f>
        <v>724152.19990000001</v>
      </c>
      <c r="AR19" s="212">
        <f>Résultats!AT296</f>
        <v>726454.25749999995</v>
      </c>
      <c r="AS19" s="212">
        <f>Résultats!AU296</f>
        <v>728666.79489999998</v>
      </c>
      <c r="AT19" s="212">
        <f>Résultats!AV296</f>
        <v>730814.47210000001</v>
      </c>
      <c r="AU19" s="260">
        <f>Résultats!AW296</f>
        <v>732927.08739999996</v>
      </c>
    </row>
    <row r="20" spans="1:49" x14ac:dyDescent="0.25">
      <c r="B20" s="261" t="s">
        <v>472</v>
      </c>
      <c r="C20" s="262">
        <f>Résultats!E297</f>
        <v>85388.79264</v>
      </c>
      <c r="D20" s="263">
        <f>Résultats!F297</f>
        <v>92887.270680000001</v>
      </c>
      <c r="E20" s="263">
        <f>Résultats!G297</f>
        <v>96741.251709999997</v>
      </c>
      <c r="F20" s="263">
        <f>Résultats!H297</f>
        <v>103844.52680000001</v>
      </c>
      <c r="G20" s="263">
        <f>Résultats!I297</f>
        <v>108060.72500000001</v>
      </c>
      <c r="H20" s="263">
        <f>Résultats!J297</f>
        <v>117789.0845</v>
      </c>
      <c r="I20" s="263">
        <f>Résultats!K297</f>
        <v>125175.65459999999</v>
      </c>
      <c r="J20" s="263">
        <f>Résultats!L297</f>
        <v>132277.93460000001</v>
      </c>
      <c r="K20" s="263">
        <f>Résultats!M297</f>
        <v>142572.45110000001</v>
      </c>
      <c r="L20" s="263">
        <f>Résultats!N297</f>
        <v>149552.3395</v>
      </c>
      <c r="M20" s="263">
        <f>Résultats!O297</f>
        <v>146832.16200000001</v>
      </c>
      <c r="N20" s="263">
        <f>Résultats!P297</f>
        <v>147405.34340000001</v>
      </c>
      <c r="O20" s="263">
        <f>Résultats!Q297</f>
        <v>151299.1765</v>
      </c>
      <c r="P20" s="263">
        <f>Résultats!R297</f>
        <v>149178.201</v>
      </c>
      <c r="Q20" s="263">
        <f>Résultats!S298</f>
        <v>58631.50879</v>
      </c>
      <c r="R20" s="263">
        <f>Résultats!T297</f>
        <v>138142.2678</v>
      </c>
      <c r="S20" s="263">
        <f>Résultats!U297</f>
        <v>137006.66250000001</v>
      </c>
      <c r="T20" s="263">
        <f>Résultats!V297</f>
        <v>136822.63389999999</v>
      </c>
      <c r="U20" s="263">
        <f>Résultats!W297</f>
        <v>136167.7501</v>
      </c>
      <c r="V20" s="263">
        <f>Résultats!X297</f>
        <v>135509.10219999999</v>
      </c>
      <c r="W20" s="263">
        <f>Résultats!Y297</f>
        <v>136598.0031</v>
      </c>
      <c r="X20" s="263">
        <f>Résultats!Z297</f>
        <v>136932.35630000001</v>
      </c>
      <c r="Y20" s="263">
        <f>Résultats!AA297</f>
        <v>137138.99799999999</v>
      </c>
      <c r="Z20" s="263">
        <f>Résultats!AB297</f>
        <v>137191.34090000001</v>
      </c>
      <c r="AA20" s="263">
        <f>Résultats!AC298</f>
        <v>59273.664080000002</v>
      </c>
      <c r="AB20" s="263">
        <f>Résultats!AD297</f>
        <v>136920.58660000001</v>
      </c>
      <c r="AC20" s="263">
        <f>Résultats!AE297</f>
        <v>136083.0717</v>
      </c>
      <c r="AD20" s="263">
        <f>Résultats!AF297</f>
        <v>135715.26610000001</v>
      </c>
      <c r="AE20" s="263">
        <f>Résultats!AG297</f>
        <v>135545.5129</v>
      </c>
      <c r="AF20" s="263">
        <f>Résultats!AH297</f>
        <v>134626.92800000001</v>
      </c>
      <c r="AG20" s="263">
        <f>Résultats!AI297</f>
        <v>135060.9135</v>
      </c>
      <c r="AH20" s="263">
        <f>Résultats!AJ297</f>
        <v>135301.8101</v>
      </c>
      <c r="AI20" s="263">
        <f>Résultats!AK297</f>
        <v>135482.47579999999</v>
      </c>
      <c r="AJ20" s="263">
        <f>Résultats!AL297</f>
        <v>135669.08429999999</v>
      </c>
      <c r="AK20" s="263">
        <f>Résultats!AM297</f>
        <v>135852.61739999999</v>
      </c>
      <c r="AL20" s="263">
        <f>Résultats!AN297</f>
        <v>135924.44140000001</v>
      </c>
      <c r="AM20" s="263">
        <f>Résultats!AO297</f>
        <v>136087.3034</v>
      </c>
      <c r="AN20" s="263">
        <f>Résultats!AP297</f>
        <v>136300.83780000001</v>
      </c>
      <c r="AO20" s="263">
        <f>Résultats!AQ297</f>
        <v>136539.3818</v>
      </c>
      <c r="AP20" s="263">
        <f>Résultats!AR297</f>
        <v>136782.78159999999</v>
      </c>
      <c r="AQ20" s="263">
        <f>Résultats!AS297</f>
        <v>136933.2475</v>
      </c>
      <c r="AR20" s="263">
        <f>Résultats!AT297</f>
        <v>137112.7064</v>
      </c>
      <c r="AS20" s="263">
        <f>Résultats!AU297</f>
        <v>137302.08100000001</v>
      </c>
      <c r="AT20" s="263">
        <f>Résultats!AV297</f>
        <v>137497.09700000001</v>
      </c>
      <c r="AU20" s="264">
        <f>Résultats!AW298</f>
        <v>62337.936249999999</v>
      </c>
    </row>
    <row r="21" spans="1:49" x14ac:dyDescent="0.25">
      <c r="B21" s="249" t="s">
        <v>473</v>
      </c>
      <c r="C21" s="250">
        <f t="shared" ref="C21:AU21" si="6">C16+C19</f>
        <v>696943.44530000002</v>
      </c>
      <c r="D21" s="251">
        <f t="shared" si="6"/>
        <v>722599.85590000008</v>
      </c>
      <c r="E21" s="251">
        <f t="shared" si="6"/>
        <v>736396.38219999999</v>
      </c>
      <c r="F21" s="251">
        <f t="shared" si="6"/>
        <v>756691.57279999997</v>
      </c>
      <c r="G21" s="251">
        <f t="shared" si="6"/>
        <v>772790.62029999995</v>
      </c>
      <c r="H21" s="251">
        <f t="shared" si="6"/>
        <v>798387.8591</v>
      </c>
      <c r="I21" s="251">
        <f t="shared" si="6"/>
        <v>829050.76159999997</v>
      </c>
      <c r="J21" s="251">
        <f t="shared" si="6"/>
        <v>862452.13410000002</v>
      </c>
      <c r="K21" s="251">
        <f t="shared" si="6"/>
        <v>903710.61470000003</v>
      </c>
      <c r="L21" s="251">
        <f t="shared" si="6"/>
        <v>951219.47589999996</v>
      </c>
      <c r="M21" s="251">
        <f t="shared" si="6"/>
        <v>954595.07579999999</v>
      </c>
      <c r="N21" s="251">
        <f t="shared" si="6"/>
        <v>948887.80220000003</v>
      </c>
      <c r="O21" s="251">
        <f t="shared" si="6"/>
        <v>942815.56030000001</v>
      </c>
      <c r="P21" s="251">
        <f t="shared" si="6"/>
        <v>940272.91619999998</v>
      </c>
      <c r="Q21" s="251">
        <f t="shared" si="6"/>
        <v>952339.15529999998</v>
      </c>
      <c r="R21" s="251">
        <f t="shared" si="6"/>
        <v>961374.0085</v>
      </c>
      <c r="S21" s="251">
        <f t="shared" si="6"/>
        <v>964109.94770000014</v>
      </c>
      <c r="T21" s="251">
        <f t="shared" si="6"/>
        <v>965040.96060000011</v>
      </c>
      <c r="U21" s="251">
        <f t="shared" si="6"/>
        <v>966027.98010000004</v>
      </c>
      <c r="V21" s="251">
        <f t="shared" si="6"/>
        <v>966694.99349999998</v>
      </c>
      <c r="W21" s="251">
        <f t="shared" si="6"/>
        <v>961344.90059999994</v>
      </c>
      <c r="X21" s="251">
        <f t="shared" si="6"/>
        <v>959440.21830000007</v>
      </c>
      <c r="Y21" s="251">
        <f t="shared" si="6"/>
        <v>959340.84959999996</v>
      </c>
      <c r="Z21" s="251">
        <f t="shared" si="6"/>
        <v>960132.50860000006</v>
      </c>
      <c r="AA21" s="251">
        <f t="shared" si="6"/>
        <v>961260.68280000007</v>
      </c>
      <c r="AB21" s="251">
        <f t="shared" si="6"/>
        <v>962555.13809999998</v>
      </c>
      <c r="AC21" s="251">
        <f t="shared" si="6"/>
        <v>967399.38529999997</v>
      </c>
      <c r="AD21" s="251">
        <f t="shared" si="6"/>
        <v>971265.61770000006</v>
      </c>
      <c r="AE21" s="251">
        <f t="shared" si="6"/>
        <v>974863.15739999991</v>
      </c>
      <c r="AF21" s="251">
        <f t="shared" si="6"/>
        <v>981748.62250000006</v>
      </c>
      <c r="AG21" s="251">
        <f t="shared" si="6"/>
        <v>984112.08039999986</v>
      </c>
      <c r="AH21" s="251">
        <f t="shared" si="6"/>
        <v>987429.85570000007</v>
      </c>
      <c r="AI21" s="251">
        <f t="shared" si="6"/>
        <v>991263.60309999995</v>
      </c>
      <c r="AJ21" s="251">
        <f t="shared" si="6"/>
        <v>995439.84920000006</v>
      </c>
      <c r="AK21" s="251">
        <f t="shared" si="6"/>
        <v>999844.75429999991</v>
      </c>
      <c r="AL21" s="251">
        <f t="shared" si="6"/>
        <v>1004646.1256</v>
      </c>
      <c r="AM21" s="251">
        <f t="shared" si="6"/>
        <v>1009065.1769000001</v>
      </c>
      <c r="AN21" s="251">
        <f t="shared" si="6"/>
        <v>1013314.5744</v>
      </c>
      <c r="AO21" s="251">
        <f t="shared" si="6"/>
        <v>1017491.0694</v>
      </c>
      <c r="AP21" s="251">
        <f t="shared" si="6"/>
        <v>1021619.5037999999</v>
      </c>
      <c r="AQ21" s="251">
        <f t="shared" si="6"/>
        <v>1025976.3398</v>
      </c>
      <c r="AR21" s="251">
        <f t="shared" si="6"/>
        <v>1030105.4611</v>
      </c>
      <c r="AS21" s="251">
        <f t="shared" si="6"/>
        <v>1034079.7908</v>
      </c>
      <c r="AT21" s="251">
        <f t="shared" si="6"/>
        <v>1037942.3762000001</v>
      </c>
      <c r="AU21" s="252">
        <f t="shared" si="6"/>
        <v>1041733.2179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475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7">C2-C13</f>
        <v>0</v>
      </c>
      <c r="D24" s="247">
        <f t="shared" si="7"/>
        <v>0</v>
      </c>
      <c r="E24" s="247">
        <f t="shared" si="7"/>
        <v>0</v>
      </c>
      <c r="F24" s="247">
        <f t="shared" si="7"/>
        <v>0</v>
      </c>
      <c r="G24" s="247">
        <f t="shared" si="7"/>
        <v>0</v>
      </c>
      <c r="H24" s="247">
        <f t="shared" si="7"/>
        <v>0</v>
      </c>
      <c r="I24" s="247">
        <f t="shared" si="7"/>
        <v>0</v>
      </c>
      <c r="J24" s="247">
        <f t="shared" si="7"/>
        <v>0</v>
      </c>
      <c r="K24" s="247">
        <f t="shared" si="7"/>
        <v>0</v>
      </c>
      <c r="L24" s="247">
        <f t="shared" si="7"/>
        <v>0</v>
      </c>
      <c r="M24" s="247">
        <f t="shared" si="7"/>
        <v>0</v>
      </c>
      <c r="N24" s="247">
        <f t="shared" si="7"/>
        <v>0</v>
      </c>
      <c r="O24" s="247">
        <f t="shared" si="7"/>
        <v>0</v>
      </c>
      <c r="P24" s="247">
        <f t="shared" si="7"/>
        <v>0</v>
      </c>
      <c r="Q24" s="247">
        <f t="shared" si="7"/>
        <v>573.90309000015259</v>
      </c>
      <c r="R24" s="247">
        <f t="shared" si="7"/>
        <v>-1384.779160000151</v>
      </c>
      <c r="S24" s="247">
        <f t="shared" si="7"/>
        <v>-2066.9316899999976</v>
      </c>
      <c r="T24" s="247">
        <f t="shared" si="7"/>
        <v>-2695.2346200000029</v>
      </c>
      <c r="U24" s="247">
        <f t="shared" si="7"/>
        <v>-19192.046679999912</v>
      </c>
      <c r="V24" s="247">
        <f t="shared" si="7"/>
        <v>-32713.571749999654</v>
      </c>
      <c r="W24" s="247">
        <f t="shared" si="7"/>
        <v>-29645.739070000127</v>
      </c>
      <c r="X24" s="247">
        <f t="shared" si="7"/>
        <v>-32106.654379999731</v>
      </c>
      <c r="Y24" s="247">
        <f t="shared" si="7"/>
        <v>-37877.825680000009</v>
      </c>
      <c r="Z24" s="247">
        <f t="shared" si="7"/>
        <v>-46118.047520000022</v>
      </c>
      <c r="AA24" s="247">
        <f t="shared" si="7"/>
        <v>-55599.677930000238</v>
      </c>
      <c r="AB24" s="247">
        <f t="shared" si="7"/>
        <v>-63289.164440000197</v>
      </c>
      <c r="AC24" s="247">
        <f t="shared" si="7"/>
        <v>-72983.683660000097</v>
      </c>
      <c r="AD24" s="247">
        <f t="shared" si="7"/>
        <v>-82036.388570000185</v>
      </c>
      <c r="AE24" s="247">
        <f t="shared" si="7"/>
        <v>-90699.798499999801</v>
      </c>
      <c r="AF24" s="247">
        <f t="shared" si="7"/>
        <v>-101361.84375</v>
      </c>
      <c r="AG24" s="247">
        <f t="shared" si="7"/>
        <v>-109854.28627000004</v>
      </c>
      <c r="AH24" s="247">
        <f t="shared" si="7"/>
        <v>-117976.57018899987</v>
      </c>
      <c r="AI24" s="247">
        <f t="shared" si="7"/>
        <v>-125952.3121900002</v>
      </c>
      <c r="AJ24" s="247">
        <f t="shared" si="7"/>
        <v>-133844.47366099991</v>
      </c>
      <c r="AK24" s="247">
        <f t="shared" si="7"/>
        <v>-141677.02963400004</v>
      </c>
      <c r="AL24" s="247">
        <f t="shared" si="7"/>
        <v>-150012.42655800004</v>
      </c>
      <c r="AM24" s="247">
        <f t="shared" si="7"/>
        <v>-158088.09539399995</v>
      </c>
      <c r="AN24" s="247">
        <f t="shared" si="7"/>
        <v>-165824.83661499992</v>
      </c>
      <c r="AO24" s="247">
        <f t="shared" si="7"/>
        <v>-173110.78306900011</v>
      </c>
      <c r="AP24" s="247">
        <f t="shared" si="7"/>
        <v>-182178.37399500003</v>
      </c>
      <c r="AQ24" s="247">
        <f t="shared" si="7"/>
        <v>-191141.21642800001</v>
      </c>
      <c r="AR24" s="247">
        <f t="shared" si="7"/>
        <v>-199497.57725400012</v>
      </c>
      <c r="AS24" s="247">
        <f t="shared" si="7"/>
        <v>-207260.91660399991</v>
      </c>
      <c r="AT24" s="247">
        <f t="shared" si="7"/>
        <v>-214639.05018200004</v>
      </c>
      <c r="AU24" s="247">
        <f t="shared" si="7"/>
        <v>-222206.09795899992</v>
      </c>
      <c r="AV24" s="268"/>
    </row>
    <row r="25" spans="1:49" x14ac:dyDescent="0.25">
      <c r="B25" s="249" t="s">
        <v>466</v>
      </c>
      <c r="C25" s="251">
        <f t="shared" si="7"/>
        <v>0</v>
      </c>
      <c r="D25" s="251">
        <f t="shared" si="7"/>
        <v>0</v>
      </c>
      <c r="E25" s="251">
        <f t="shared" si="7"/>
        <v>0</v>
      </c>
      <c r="F25" s="251">
        <f t="shared" si="7"/>
        <v>0</v>
      </c>
      <c r="G25" s="251">
        <f t="shared" si="7"/>
        <v>0</v>
      </c>
      <c r="H25" s="251">
        <f t="shared" si="7"/>
        <v>0</v>
      </c>
      <c r="I25" s="251">
        <f t="shared" si="7"/>
        <v>0</v>
      </c>
      <c r="J25" s="251">
        <f t="shared" si="7"/>
        <v>0</v>
      </c>
      <c r="K25" s="251">
        <f t="shared" si="7"/>
        <v>0</v>
      </c>
      <c r="L25" s="251">
        <f t="shared" si="7"/>
        <v>0</v>
      </c>
      <c r="M25" s="251">
        <f t="shared" si="7"/>
        <v>0</v>
      </c>
      <c r="N25" s="251">
        <f t="shared" si="7"/>
        <v>0</v>
      </c>
      <c r="O25" s="251">
        <f t="shared" si="7"/>
        <v>0</v>
      </c>
      <c r="P25" s="251">
        <f t="shared" si="7"/>
        <v>0</v>
      </c>
      <c r="Q25" s="251">
        <f t="shared" si="7"/>
        <v>0</v>
      </c>
      <c r="R25" s="251">
        <f t="shared" si="7"/>
        <v>0</v>
      </c>
      <c r="S25" s="251">
        <f t="shared" si="7"/>
        <v>0</v>
      </c>
      <c r="T25" s="251">
        <f t="shared" si="7"/>
        <v>6.5157600000002276</v>
      </c>
      <c r="U25" s="251">
        <f t="shared" si="7"/>
        <v>-345.91693999999916</v>
      </c>
      <c r="V25" s="251">
        <f t="shared" si="7"/>
        <v>-735.65204000000085</v>
      </c>
      <c r="W25" s="251">
        <f t="shared" si="7"/>
        <v>-1081.966120000001</v>
      </c>
      <c r="X25" s="251">
        <f t="shared" si="7"/>
        <v>-1391.8210999999992</v>
      </c>
      <c r="Y25" s="251">
        <f t="shared" si="7"/>
        <v>-1729.2344499999999</v>
      </c>
      <c r="Z25" s="251">
        <f t="shared" si="7"/>
        <v>-2071.9307600000011</v>
      </c>
      <c r="AA25" s="251">
        <f t="shared" si="7"/>
        <v>-2441.0985199999996</v>
      </c>
      <c r="AB25" s="251">
        <f t="shared" si="7"/>
        <v>-3054.7579300000016</v>
      </c>
      <c r="AC25" s="251">
        <f t="shared" si="7"/>
        <v>-3641.1841600000007</v>
      </c>
      <c r="AD25" s="251">
        <f t="shared" si="7"/>
        <v>-4244.159889999999</v>
      </c>
      <c r="AE25" s="251">
        <f t="shared" si="7"/>
        <v>-4859.9462299999996</v>
      </c>
      <c r="AF25" s="251">
        <f t="shared" si="7"/>
        <v>-5493.9872800000012</v>
      </c>
      <c r="AG25" s="251">
        <f t="shared" si="7"/>
        <v>-6141.4888899999987</v>
      </c>
      <c r="AH25" s="251">
        <f t="shared" si="7"/>
        <v>-6777.1412189999992</v>
      </c>
      <c r="AI25" s="251">
        <f t="shared" si="7"/>
        <v>-7414.9742000000006</v>
      </c>
      <c r="AJ25" s="251">
        <f t="shared" si="7"/>
        <v>-8064.8576410000005</v>
      </c>
      <c r="AK25" s="251">
        <f t="shared" si="7"/>
        <v>-8725.0234239999991</v>
      </c>
      <c r="AL25" s="251">
        <f t="shared" si="7"/>
        <v>-9380.3386979999996</v>
      </c>
      <c r="AM25" s="251">
        <f t="shared" si="7"/>
        <v>-10040.914453999998</v>
      </c>
      <c r="AN25" s="251">
        <f t="shared" si="7"/>
        <v>-10699.124265000002</v>
      </c>
      <c r="AO25" s="251">
        <f t="shared" si="7"/>
        <v>-11343.744928999999</v>
      </c>
      <c r="AP25" s="251">
        <f t="shared" si="7"/>
        <v>-12016.077304999999</v>
      </c>
      <c r="AQ25" s="251">
        <f t="shared" si="7"/>
        <v>-12692.932167999999</v>
      </c>
      <c r="AR25" s="251">
        <f t="shared" si="7"/>
        <v>-13371.037893999999</v>
      </c>
      <c r="AS25" s="251">
        <f t="shared" si="7"/>
        <v>-14042.628614000001</v>
      </c>
      <c r="AT25" s="251">
        <f t="shared" si="7"/>
        <v>-14711.658322000001</v>
      </c>
      <c r="AU25" s="251">
        <f t="shared" si="7"/>
        <v>-15388.010729000001</v>
      </c>
      <c r="AV25" s="268"/>
    </row>
    <row r="26" spans="1:49" x14ac:dyDescent="0.25">
      <c r="B26" s="254" t="s">
        <v>467</v>
      </c>
      <c r="C26" s="256">
        <f t="shared" ref="C26:E26" si="8">SUM(C27:C28)</f>
        <v>0</v>
      </c>
      <c r="D26" s="256">
        <f t="shared" si="8"/>
        <v>0</v>
      </c>
      <c r="E26" s="256">
        <f t="shared" si="8"/>
        <v>0</v>
      </c>
      <c r="F26" s="256">
        <f>SUM(F27:F28)</f>
        <v>0</v>
      </c>
      <c r="G26" s="256">
        <f t="shared" ref="G26:AU26" si="9">SUM(G27:G28)</f>
        <v>0</v>
      </c>
      <c r="H26" s="256">
        <f t="shared" si="9"/>
        <v>0</v>
      </c>
      <c r="I26" s="256">
        <f t="shared" si="9"/>
        <v>0</v>
      </c>
      <c r="J26" s="256">
        <f t="shared" si="9"/>
        <v>0</v>
      </c>
      <c r="K26" s="256">
        <f t="shared" si="9"/>
        <v>0</v>
      </c>
      <c r="L26" s="256">
        <f t="shared" si="9"/>
        <v>0</v>
      </c>
      <c r="M26" s="256">
        <f t="shared" si="9"/>
        <v>0</v>
      </c>
      <c r="N26" s="256">
        <f t="shared" si="9"/>
        <v>0</v>
      </c>
      <c r="O26" s="256">
        <f t="shared" si="9"/>
        <v>0</v>
      </c>
      <c r="P26" s="256">
        <f t="shared" si="9"/>
        <v>0</v>
      </c>
      <c r="Q26" s="256">
        <f t="shared" si="9"/>
        <v>0</v>
      </c>
      <c r="R26" s="256">
        <f t="shared" si="9"/>
        <v>0</v>
      </c>
      <c r="S26" s="256">
        <f t="shared" si="9"/>
        <v>0</v>
      </c>
      <c r="T26" s="256">
        <f t="shared" si="9"/>
        <v>2.8882600000069942</v>
      </c>
      <c r="U26" s="256">
        <f t="shared" si="9"/>
        <v>-15726.814449999991</v>
      </c>
      <c r="V26" s="256">
        <f t="shared" si="9"/>
        <v>-27870.201909999996</v>
      </c>
      <c r="W26" s="256">
        <f t="shared" si="9"/>
        <v>-19606.286139999982</v>
      </c>
      <c r="X26" s="256">
        <f t="shared" si="9"/>
        <v>-17041.484620000032</v>
      </c>
      <c r="Y26" s="256">
        <f t="shared" si="9"/>
        <v>-17139.688399999985</v>
      </c>
      <c r="Z26" s="256">
        <f t="shared" si="9"/>
        <v>-18795.094120000002</v>
      </c>
      <c r="AA26" s="256">
        <f t="shared" si="9"/>
        <v>3157.5331000000006</v>
      </c>
      <c r="AB26" s="256">
        <f t="shared" si="9"/>
        <v>-22952.035360000002</v>
      </c>
      <c r="AC26" s="256">
        <f t="shared" si="9"/>
        <v>-26975.966819999994</v>
      </c>
      <c r="AD26" s="256">
        <f t="shared" si="9"/>
        <v>-30062.373530000012</v>
      </c>
      <c r="AE26" s="256">
        <f t="shared" si="9"/>
        <v>-32767.879300000022</v>
      </c>
      <c r="AF26" s="256">
        <f t="shared" si="9"/>
        <v>-37450.952230000003</v>
      </c>
      <c r="AG26" s="256">
        <f t="shared" si="9"/>
        <v>-39885.126449999974</v>
      </c>
      <c r="AH26" s="256">
        <f t="shared" si="9"/>
        <v>-42410.962700000011</v>
      </c>
      <c r="AI26" s="256">
        <f t="shared" si="9"/>
        <v>-44888.088620000017</v>
      </c>
      <c r="AJ26" s="256">
        <f t="shared" si="9"/>
        <v>-47358.396510000035</v>
      </c>
      <c r="AK26" s="256">
        <f t="shared" si="9"/>
        <v>-49846.77552000001</v>
      </c>
      <c r="AL26" s="256">
        <f t="shared" si="9"/>
        <v>-52537.412689999968</v>
      </c>
      <c r="AM26" s="256">
        <f t="shared" si="9"/>
        <v>-54977.649689999977</v>
      </c>
      <c r="AN26" s="256">
        <f t="shared" si="9"/>
        <v>-57359.82776</v>
      </c>
      <c r="AO26" s="256">
        <f t="shared" si="9"/>
        <v>-59698.091150000015</v>
      </c>
      <c r="AP26" s="256">
        <f t="shared" si="9"/>
        <v>-63372.811189999986</v>
      </c>
      <c r="AQ26" s="256">
        <f t="shared" si="9"/>
        <v>-66826.676120000004</v>
      </c>
      <c r="AR26" s="256">
        <f t="shared" si="9"/>
        <v>-69848.709130000017</v>
      </c>
      <c r="AS26" s="256">
        <f t="shared" si="9"/>
        <v>-72682.447059999977</v>
      </c>
      <c r="AT26" s="256">
        <f t="shared" si="9"/>
        <v>-75357.997569999992</v>
      </c>
      <c r="AU26" s="256">
        <f t="shared" si="9"/>
        <v>2148.0402999999642</v>
      </c>
      <c r="AV26" s="268"/>
    </row>
    <row r="27" spans="1:49" x14ac:dyDescent="0.25">
      <c r="B27" s="258" t="s">
        <v>468</v>
      </c>
      <c r="C27" s="212">
        <f t="shared" ref="C27:AU28" si="10">C5-C16</f>
        <v>0</v>
      </c>
      <c r="D27" s="212">
        <f t="shared" si="10"/>
        <v>0</v>
      </c>
      <c r="E27" s="212">
        <f t="shared" si="10"/>
        <v>0</v>
      </c>
      <c r="F27" s="212">
        <f t="shared" si="10"/>
        <v>0</v>
      </c>
      <c r="G27" s="212">
        <f t="shared" si="10"/>
        <v>0</v>
      </c>
      <c r="H27" s="212">
        <f t="shared" si="10"/>
        <v>0</v>
      </c>
      <c r="I27" s="212">
        <f t="shared" si="10"/>
        <v>0</v>
      </c>
      <c r="J27" s="212">
        <f t="shared" si="10"/>
        <v>0</v>
      </c>
      <c r="K27" s="212">
        <f t="shared" si="10"/>
        <v>0</v>
      </c>
      <c r="L27" s="212">
        <f t="shared" si="10"/>
        <v>0</v>
      </c>
      <c r="M27" s="212">
        <f t="shared" si="10"/>
        <v>0</v>
      </c>
      <c r="N27" s="212">
        <f t="shared" si="10"/>
        <v>0</v>
      </c>
      <c r="O27" s="212">
        <f t="shared" si="10"/>
        <v>0</v>
      </c>
      <c r="P27" s="212">
        <f t="shared" si="10"/>
        <v>0</v>
      </c>
      <c r="Q27" s="212">
        <f t="shared" si="10"/>
        <v>0</v>
      </c>
      <c r="R27" s="212">
        <f t="shared" si="10"/>
        <v>0</v>
      </c>
      <c r="S27" s="212">
        <f t="shared" si="10"/>
        <v>0</v>
      </c>
      <c r="T27" s="212">
        <f t="shared" si="10"/>
        <v>-2.8920999999972992</v>
      </c>
      <c r="U27" s="212">
        <f t="shared" si="10"/>
        <v>-19117.660999999993</v>
      </c>
      <c r="V27" s="212">
        <f t="shared" si="10"/>
        <v>-34118.841199999995</v>
      </c>
      <c r="W27" s="212">
        <f t="shared" si="10"/>
        <v>-25292.993999999977</v>
      </c>
      <c r="X27" s="212">
        <f t="shared" si="10"/>
        <v>-22927.699900000036</v>
      </c>
      <c r="Y27" s="212">
        <f t="shared" si="10"/>
        <v>-23489.148599999986</v>
      </c>
      <c r="Z27" s="212">
        <f t="shared" si="10"/>
        <v>-25649.517200000002</v>
      </c>
      <c r="AA27" s="212">
        <f t="shared" si="10"/>
        <v>-28885.087200000009</v>
      </c>
      <c r="AB27" s="212">
        <f t="shared" si="10"/>
        <v>-30481.10500000001</v>
      </c>
      <c r="AC27" s="212">
        <f t="shared" si="10"/>
        <v>-34991.758899999986</v>
      </c>
      <c r="AD27" s="212">
        <f t="shared" si="10"/>
        <v>-38384.040700000012</v>
      </c>
      <c r="AE27" s="212">
        <f t="shared" si="10"/>
        <v>-41339.126700000023</v>
      </c>
      <c r="AF27" s="212">
        <f t="shared" si="10"/>
        <v>-46509.585300000006</v>
      </c>
      <c r="AG27" s="212">
        <f t="shared" si="10"/>
        <v>-49182.817499999976</v>
      </c>
      <c r="AH27" s="212">
        <f t="shared" si="10"/>
        <v>-52008.13930000001</v>
      </c>
      <c r="AI27" s="212">
        <f t="shared" si="10"/>
        <v>-54771.49920000002</v>
      </c>
      <c r="AJ27" s="212">
        <f t="shared" si="10"/>
        <v>-57526.831500000029</v>
      </c>
      <c r="AK27" s="212">
        <f t="shared" si="10"/>
        <v>-60300.897900000011</v>
      </c>
      <c r="AL27" s="212">
        <f t="shared" si="10"/>
        <v>-63255.453999999969</v>
      </c>
      <c r="AM27" s="212">
        <f t="shared" si="10"/>
        <v>-65907.95239999998</v>
      </c>
      <c r="AN27" s="212">
        <f t="shared" si="10"/>
        <v>-68533.001799999998</v>
      </c>
      <c r="AO27" s="212">
        <f t="shared" si="10"/>
        <v>-71158.162200000021</v>
      </c>
      <c r="AP27" s="212">
        <f t="shared" si="10"/>
        <v>-75245.333099999989</v>
      </c>
      <c r="AQ27" s="212">
        <f t="shared" si="10"/>
        <v>-79019.413</v>
      </c>
      <c r="AR27" s="212">
        <f t="shared" si="10"/>
        <v>-82300.400400000013</v>
      </c>
      <c r="AS27" s="212">
        <f t="shared" si="10"/>
        <v>-85427.171499999968</v>
      </c>
      <c r="AT27" s="212">
        <f t="shared" si="10"/>
        <v>-88388.545099999988</v>
      </c>
      <c r="AU27" s="212">
        <f t="shared" si="10"/>
        <v>-90906.459500000026</v>
      </c>
      <c r="AV27" s="268"/>
    </row>
    <row r="28" spans="1:49" x14ac:dyDescent="0.25">
      <c r="B28" s="261" t="s">
        <v>469</v>
      </c>
      <c r="C28" s="263">
        <f t="shared" si="10"/>
        <v>0</v>
      </c>
      <c r="D28" s="263">
        <f t="shared" si="10"/>
        <v>0</v>
      </c>
      <c r="E28" s="263">
        <f t="shared" si="10"/>
        <v>0</v>
      </c>
      <c r="F28" s="263">
        <f t="shared" si="10"/>
        <v>0</v>
      </c>
      <c r="G28" s="263">
        <f t="shared" si="10"/>
        <v>0</v>
      </c>
      <c r="H28" s="263">
        <f t="shared" si="10"/>
        <v>0</v>
      </c>
      <c r="I28" s="263">
        <f t="shared" si="10"/>
        <v>0</v>
      </c>
      <c r="J28" s="263">
        <f t="shared" si="10"/>
        <v>0</v>
      </c>
      <c r="K28" s="263">
        <f t="shared" si="10"/>
        <v>0</v>
      </c>
      <c r="L28" s="263">
        <f t="shared" si="10"/>
        <v>0</v>
      </c>
      <c r="M28" s="263">
        <f t="shared" si="10"/>
        <v>0</v>
      </c>
      <c r="N28" s="263">
        <f t="shared" si="10"/>
        <v>0</v>
      </c>
      <c r="O28" s="263">
        <f t="shared" si="10"/>
        <v>0</v>
      </c>
      <c r="P28" s="263">
        <f t="shared" si="10"/>
        <v>0</v>
      </c>
      <c r="Q28" s="263">
        <f t="shared" si="10"/>
        <v>0</v>
      </c>
      <c r="R28" s="263">
        <f t="shared" si="10"/>
        <v>0</v>
      </c>
      <c r="S28" s="263">
        <f t="shared" si="10"/>
        <v>0</v>
      </c>
      <c r="T28" s="263">
        <f t="shared" si="10"/>
        <v>5.7803600000042934</v>
      </c>
      <c r="U28" s="263">
        <f t="shared" si="10"/>
        <v>3390.846550000002</v>
      </c>
      <c r="V28" s="263">
        <f t="shared" si="10"/>
        <v>6248.6392899999992</v>
      </c>
      <c r="W28" s="263">
        <f t="shared" si="10"/>
        <v>5686.707859999995</v>
      </c>
      <c r="X28" s="263">
        <f t="shared" si="10"/>
        <v>5886.215280000004</v>
      </c>
      <c r="Y28" s="263">
        <f t="shared" si="10"/>
        <v>6349.4602000000014</v>
      </c>
      <c r="Z28" s="263">
        <f t="shared" si="10"/>
        <v>6854.4230800000005</v>
      </c>
      <c r="AA28" s="263">
        <f t="shared" si="10"/>
        <v>32042.62030000001</v>
      </c>
      <c r="AB28" s="263">
        <f t="shared" si="10"/>
        <v>7529.0696400000088</v>
      </c>
      <c r="AC28" s="263">
        <f t="shared" si="10"/>
        <v>8015.792079999992</v>
      </c>
      <c r="AD28" s="263">
        <f t="shared" si="10"/>
        <v>8321.6671700000006</v>
      </c>
      <c r="AE28" s="263">
        <f t="shared" si="10"/>
        <v>8571.2474000000002</v>
      </c>
      <c r="AF28" s="263">
        <f t="shared" si="10"/>
        <v>9058.6330700000035</v>
      </c>
      <c r="AG28" s="263">
        <f t="shared" si="10"/>
        <v>9297.6910500000013</v>
      </c>
      <c r="AH28" s="263">
        <f t="shared" si="10"/>
        <v>9597.1765999999989</v>
      </c>
      <c r="AI28" s="263">
        <f t="shared" si="10"/>
        <v>9883.4105800000034</v>
      </c>
      <c r="AJ28" s="263">
        <f t="shared" si="10"/>
        <v>10168.434989999994</v>
      </c>
      <c r="AK28" s="263">
        <f t="shared" si="10"/>
        <v>10454.122380000001</v>
      </c>
      <c r="AL28" s="263">
        <f t="shared" si="10"/>
        <v>10718.041310000001</v>
      </c>
      <c r="AM28" s="263">
        <f t="shared" si="10"/>
        <v>10930.302710000004</v>
      </c>
      <c r="AN28" s="263">
        <f t="shared" si="10"/>
        <v>11173.174039999998</v>
      </c>
      <c r="AO28" s="263">
        <f t="shared" si="10"/>
        <v>11460.071050000006</v>
      </c>
      <c r="AP28" s="263">
        <f t="shared" si="10"/>
        <v>11872.521910000003</v>
      </c>
      <c r="AQ28" s="263">
        <f t="shared" si="10"/>
        <v>12192.736879999997</v>
      </c>
      <c r="AR28" s="263">
        <f t="shared" si="10"/>
        <v>12451.691269999996</v>
      </c>
      <c r="AS28" s="263">
        <f t="shared" si="10"/>
        <v>12744.724439999991</v>
      </c>
      <c r="AT28" s="263">
        <f t="shared" si="10"/>
        <v>13030.547529999996</v>
      </c>
      <c r="AU28" s="263">
        <f t="shared" si="10"/>
        <v>93054.499799999991</v>
      </c>
      <c r="AV28" s="268"/>
    </row>
    <row r="29" spans="1:49" x14ac:dyDescent="0.25">
      <c r="B29" s="258" t="s">
        <v>470</v>
      </c>
      <c r="C29" s="212">
        <f t="shared" ref="C29:E29" si="11">SUM(C30:C31)</f>
        <v>0</v>
      </c>
      <c r="D29" s="212">
        <f t="shared" si="11"/>
        <v>0</v>
      </c>
      <c r="E29" s="212">
        <f t="shared" si="11"/>
        <v>0</v>
      </c>
      <c r="F29" s="212">
        <f>SUM(F30:F31)</f>
        <v>0</v>
      </c>
      <c r="G29" s="212">
        <f t="shared" ref="G29:AU29" si="12">SUM(G30:G31)</f>
        <v>0</v>
      </c>
      <c r="H29" s="212">
        <f t="shared" si="12"/>
        <v>0</v>
      </c>
      <c r="I29" s="212">
        <f t="shared" si="12"/>
        <v>0</v>
      </c>
      <c r="J29" s="212">
        <f t="shared" si="12"/>
        <v>0</v>
      </c>
      <c r="K29" s="212">
        <f t="shared" si="12"/>
        <v>0</v>
      </c>
      <c r="L29" s="212">
        <f t="shared" si="12"/>
        <v>0</v>
      </c>
      <c r="M29" s="212">
        <f t="shared" si="12"/>
        <v>0</v>
      </c>
      <c r="N29" s="212">
        <f t="shared" si="12"/>
        <v>0</v>
      </c>
      <c r="O29" s="212">
        <f t="shared" si="12"/>
        <v>0</v>
      </c>
      <c r="P29" s="212">
        <f t="shared" si="12"/>
        <v>0</v>
      </c>
      <c r="Q29" s="212">
        <f t="shared" si="12"/>
        <v>0</v>
      </c>
      <c r="R29" s="212">
        <f t="shared" si="12"/>
        <v>0</v>
      </c>
      <c r="S29" s="212">
        <f t="shared" si="12"/>
        <v>0</v>
      </c>
      <c r="T29" s="212">
        <f t="shared" si="12"/>
        <v>53.738499999977648</v>
      </c>
      <c r="U29" s="212">
        <f t="shared" si="12"/>
        <v>326.02379999999539</v>
      </c>
      <c r="V29" s="212">
        <f t="shared" si="12"/>
        <v>22.770700000051875</v>
      </c>
      <c r="W29" s="212">
        <f t="shared" si="12"/>
        <v>-4162.152700000006</v>
      </c>
      <c r="X29" s="212">
        <f t="shared" si="12"/>
        <v>-8187.9027999999817</v>
      </c>
      <c r="Y29" s="212">
        <f t="shared" si="12"/>
        <v>-12824.36309999993</v>
      </c>
      <c r="Z29" s="212">
        <f t="shared" si="12"/>
        <v>-18362.303200000024</v>
      </c>
      <c r="AA29" s="212">
        <f t="shared" si="12"/>
        <v>-48721.257090000014</v>
      </c>
      <c r="AB29" s="212">
        <f t="shared" si="12"/>
        <v>-28979.469699999987</v>
      </c>
      <c r="AC29" s="212">
        <f t="shared" si="12"/>
        <v>-33357.779799999989</v>
      </c>
      <c r="AD29" s="212">
        <f t="shared" si="12"/>
        <v>-37999.876700000081</v>
      </c>
      <c r="AE29" s="212">
        <f t="shared" si="12"/>
        <v>-42612.63559999998</v>
      </c>
      <c r="AF29" s="212">
        <f t="shared" si="12"/>
        <v>-47235.380800000014</v>
      </c>
      <c r="AG29" s="212">
        <f t="shared" si="12"/>
        <v>-51901.759599999961</v>
      </c>
      <c r="AH29" s="212">
        <f t="shared" si="12"/>
        <v>-56110.280800000066</v>
      </c>
      <c r="AI29" s="212">
        <f t="shared" si="12"/>
        <v>-60211.50199999992</v>
      </c>
      <c r="AJ29" s="212">
        <f t="shared" si="12"/>
        <v>-64215.626299999945</v>
      </c>
      <c r="AK29" s="212">
        <f t="shared" si="12"/>
        <v>-68124.494499999913</v>
      </c>
      <c r="AL29" s="212">
        <f t="shared" si="12"/>
        <v>-72335.020100000111</v>
      </c>
      <c r="AM29" s="212">
        <f t="shared" si="12"/>
        <v>-76526.722399999999</v>
      </c>
      <c r="AN29" s="212">
        <f t="shared" si="12"/>
        <v>-80434.695400000055</v>
      </c>
      <c r="AO29" s="212">
        <f t="shared" si="12"/>
        <v>-83944.041000000027</v>
      </c>
      <c r="AP29" s="212">
        <f t="shared" si="12"/>
        <v>-87866.058399999951</v>
      </c>
      <c r="AQ29" s="212">
        <f t="shared" si="12"/>
        <v>-91895.934900000022</v>
      </c>
      <c r="AR29" s="212">
        <f t="shared" si="12"/>
        <v>-95747.054899999988</v>
      </c>
      <c r="AS29" s="212">
        <f t="shared" si="12"/>
        <v>-99196.91320000001</v>
      </c>
      <c r="AT29" s="212">
        <f t="shared" si="12"/>
        <v>-102418.86379999999</v>
      </c>
      <c r="AU29" s="212">
        <f t="shared" si="12"/>
        <v>-185999.7926799999</v>
      </c>
      <c r="AV29" s="268"/>
    </row>
    <row r="30" spans="1:49" x14ac:dyDescent="0.25">
      <c r="B30" s="258" t="s">
        <v>471</v>
      </c>
      <c r="C30" s="212">
        <f t="shared" ref="C30:AU31" si="13">C8-C19</f>
        <v>0</v>
      </c>
      <c r="D30" s="212">
        <f t="shared" si="13"/>
        <v>0</v>
      </c>
      <c r="E30" s="212">
        <f t="shared" si="13"/>
        <v>0</v>
      </c>
      <c r="F30" s="212">
        <f t="shared" si="13"/>
        <v>0</v>
      </c>
      <c r="G30" s="212">
        <f t="shared" si="13"/>
        <v>0</v>
      </c>
      <c r="H30" s="212">
        <f t="shared" si="13"/>
        <v>0</v>
      </c>
      <c r="I30" s="212">
        <f t="shared" si="13"/>
        <v>0</v>
      </c>
      <c r="J30" s="212">
        <f t="shared" si="13"/>
        <v>0</v>
      </c>
      <c r="K30" s="212">
        <f t="shared" si="13"/>
        <v>0</v>
      </c>
      <c r="L30" s="212">
        <f t="shared" si="13"/>
        <v>0</v>
      </c>
      <c r="M30" s="212">
        <f t="shared" si="13"/>
        <v>0</v>
      </c>
      <c r="N30" s="212">
        <f t="shared" si="13"/>
        <v>0</v>
      </c>
      <c r="O30" s="212">
        <f t="shared" si="13"/>
        <v>0</v>
      </c>
      <c r="P30" s="212">
        <f t="shared" si="13"/>
        <v>0</v>
      </c>
      <c r="Q30" s="212">
        <f t="shared" si="13"/>
        <v>0</v>
      </c>
      <c r="R30" s="212">
        <f t="shared" si="13"/>
        <v>0</v>
      </c>
      <c r="S30" s="212">
        <f t="shared" si="13"/>
        <v>0</v>
      </c>
      <c r="T30" s="212">
        <f t="shared" si="13"/>
        <v>35.567999999970198</v>
      </c>
      <c r="U30" s="212">
        <f t="shared" si="13"/>
        <v>-12047.932700000005</v>
      </c>
      <c r="V30" s="212">
        <f t="shared" si="13"/>
        <v>-22850.454999999958</v>
      </c>
      <c r="W30" s="212">
        <f t="shared" si="13"/>
        <v>-26461.296800000011</v>
      </c>
      <c r="X30" s="212">
        <f t="shared" si="13"/>
        <v>-32073.535999999964</v>
      </c>
      <c r="Y30" s="212">
        <f t="shared" si="13"/>
        <v>-39063.944999999949</v>
      </c>
      <c r="Z30" s="212">
        <f t="shared" si="13"/>
        <v>-47344.017200000002</v>
      </c>
      <c r="AA30" s="212">
        <f t="shared" si="13"/>
        <v>-56162.450100000016</v>
      </c>
      <c r="AB30" s="212">
        <f t="shared" si="13"/>
        <v>-63209.337999999989</v>
      </c>
      <c r="AC30" s="212">
        <f t="shared" si="13"/>
        <v>-70858.077099999995</v>
      </c>
      <c r="AD30" s="212">
        <f t="shared" si="13"/>
        <v>-78386.869200000074</v>
      </c>
      <c r="AE30" s="212">
        <f t="shared" si="13"/>
        <v>-85767.37089999998</v>
      </c>
      <c r="AF30" s="212">
        <f t="shared" si="13"/>
        <v>-93948.972100000014</v>
      </c>
      <c r="AG30" s="212">
        <f t="shared" si="13"/>
        <v>-101145.39399999997</v>
      </c>
      <c r="AH30" s="212">
        <f t="shared" si="13"/>
        <v>-108145.31760000007</v>
      </c>
      <c r="AI30" s="212">
        <f t="shared" si="13"/>
        <v>-115123.33459999994</v>
      </c>
      <c r="AJ30" s="212">
        <f t="shared" si="13"/>
        <v>-122077.53929999995</v>
      </c>
      <c r="AK30" s="212">
        <f t="shared" si="13"/>
        <v>-129012.01429999992</v>
      </c>
      <c r="AL30" s="212">
        <f t="shared" si="13"/>
        <v>-136238.4628000001</v>
      </c>
      <c r="AM30" s="212">
        <f t="shared" si="13"/>
        <v>-143373.3236</v>
      </c>
      <c r="AN30" s="212">
        <f t="shared" si="13"/>
        <v>-150281.53260000004</v>
      </c>
      <c r="AO30" s="212">
        <f t="shared" si="13"/>
        <v>-156918.43680000002</v>
      </c>
      <c r="AP30" s="212">
        <f t="shared" si="13"/>
        <v>-164152.10199999996</v>
      </c>
      <c r="AQ30" s="212">
        <f t="shared" si="13"/>
        <v>-171508.87450000003</v>
      </c>
      <c r="AR30" s="212">
        <f t="shared" si="13"/>
        <v>-178646.652</v>
      </c>
      <c r="AS30" s="212">
        <f t="shared" si="13"/>
        <v>-185440.6838</v>
      </c>
      <c r="AT30" s="212">
        <f t="shared" si="13"/>
        <v>-192063.52069999999</v>
      </c>
      <c r="AU30" s="212">
        <f t="shared" si="13"/>
        <v>-199107.0726999999</v>
      </c>
      <c r="AV30" s="268"/>
    </row>
    <row r="31" spans="1:49" x14ac:dyDescent="0.25">
      <c r="B31" s="261" t="s">
        <v>472</v>
      </c>
      <c r="C31" s="263">
        <f t="shared" si="13"/>
        <v>0</v>
      </c>
      <c r="D31" s="263">
        <f t="shared" si="13"/>
        <v>0</v>
      </c>
      <c r="E31" s="263">
        <f t="shared" si="13"/>
        <v>0</v>
      </c>
      <c r="F31" s="263">
        <f t="shared" si="13"/>
        <v>0</v>
      </c>
      <c r="G31" s="263">
        <f t="shared" si="13"/>
        <v>0</v>
      </c>
      <c r="H31" s="263">
        <f t="shared" si="13"/>
        <v>0</v>
      </c>
      <c r="I31" s="263">
        <f t="shared" si="13"/>
        <v>0</v>
      </c>
      <c r="J31" s="263">
        <f t="shared" si="13"/>
        <v>0</v>
      </c>
      <c r="K31" s="263">
        <f t="shared" si="13"/>
        <v>0</v>
      </c>
      <c r="L31" s="263">
        <f t="shared" si="13"/>
        <v>0</v>
      </c>
      <c r="M31" s="263">
        <f t="shared" si="13"/>
        <v>0</v>
      </c>
      <c r="N31" s="263">
        <f t="shared" si="13"/>
        <v>0</v>
      </c>
      <c r="O31" s="263">
        <f t="shared" si="13"/>
        <v>0</v>
      </c>
      <c r="P31" s="263">
        <f t="shared" si="13"/>
        <v>0</v>
      </c>
      <c r="Q31" s="263">
        <f t="shared" si="13"/>
        <v>0</v>
      </c>
      <c r="R31" s="263">
        <f t="shared" si="13"/>
        <v>0</v>
      </c>
      <c r="S31" s="263">
        <f t="shared" si="13"/>
        <v>0</v>
      </c>
      <c r="T31" s="263">
        <f t="shared" si="13"/>
        <v>18.170500000007451</v>
      </c>
      <c r="U31" s="263">
        <f t="shared" si="13"/>
        <v>12373.9565</v>
      </c>
      <c r="V31" s="263">
        <f t="shared" si="13"/>
        <v>22873.22570000001</v>
      </c>
      <c r="W31" s="263">
        <f t="shared" si="13"/>
        <v>22299.144100000005</v>
      </c>
      <c r="X31" s="263">
        <f t="shared" si="13"/>
        <v>23885.633199999982</v>
      </c>
      <c r="Y31" s="263">
        <f t="shared" si="13"/>
        <v>26239.581900000019</v>
      </c>
      <c r="Z31" s="263">
        <f t="shared" si="13"/>
        <v>28981.713999999978</v>
      </c>
      <c r="AA31" s="263">
        <f t="shared" si="13"/>
        <v>7441.1930100000027</v>
      </c>
      <c r="AB31" s="263">
        <f t="shared" si="13"/>
        <v>34229.868300000002</v>
      </c>
      <c r="AC31" s="263">
        <f t="shared" si="13"/>
        <v>37500.297300000006</v>
      </c>
      <c r="AD31" s="263">
        <f t="shared" si="13"/>
        <v>40386.992499999993</v>
      </c>
      <c r="AE31" s="263">
        <f t="shared" si="13"/>
        <v>43154.7353</v>
      </c>
      <c r="AF31" s="263">
        <f t="shared" si="13"/>
        <v>46713.5913</v>
      </c>
      <c r="AG31" s="263">
        <f t="shared" si="13"/>
        <v>49243.63440000001</v>
      </c>
      <c r="AH31" s="263">
        <f t="shared" si="13"/>
        <v>52035.036800000002</v>
      </c>
      <c r="AI31" s="263">
        <f t="shared" si="13"/>
        <v>54911.832600000023</v>
      </c>
      <c r="AJ31" s="263">
        <f t="shared" si="13"/>
        <v>57861.913</v>
      </c>
      <c r="AK31" s="263">
        <f t="shared" si="13"/>
        <v>60887.519800000009</v>
      </c>
      <c r="AL31" s="263">
        <f t="shared" si="13"/>
        <v>63903.442699999985</v>
      </c>
      <c r="AM31" s="263">
        <f t="shared" si="13"/>
        <v>66846.601200000005</v>
      </c>
      <c r="AN31" s="263">
        <f t="shared" si="13"/>
        <v>69846.83719999998</v>
      </c>
      <c r="AO31" s="263">
        <f t="shared" si="13"/>
        <v>72974.395799999998</v>
      </c>
      <c r="AP31" s="263">
        <f t="shared" si="13"/>
        <v>76286.043600000005</v>
      </c>
      <c r="AQ31" s="263">
        <f t="shared" si="13"/>
        <v>79612.939600000012</v>
      </c>
      <c r="AR31" s="263">
        <f t="shared" si="13"/>
        <v>82899.597100000014</v>
      </c>
      <c r="AS31" s="263">
        <f t="shared" si="13"/>
        <v>86243.770599999989</v>
      </c>
      <c r="AT31" s="263">
        <f t="shared" si="13"/>
        <v>89644.656900000002</v>
      </c>
      <c r="AU31" s="263">
        <f t="shared" si="13"/>
        <v>13107.280020000006</v>
      </c>
      <c r="AV31" s="268"/>
    </row>
    <row r="32" spans="1:49" x14ac:dyDescent="0.25">
      <c r="B32" s="249" t="s">
        <v>473</v>
      </c>
      <c r="C32" s="251">
        <f t="shared" ref="C32:E32" si="14">SUM(C27,C30)</f>
        <v>0</v>
      </c>
      <c r="D32" s="251">
        <f t="shared" si="14"/>
        <v>0</v>
      </c>
      <c r="E32" s="251">
        <f t="shared" si="14"/>
        <v>0</v>
      </c>
      <c r="F32" s="251">
        <f>SUM(F27,F30)</f>
        <v>0</v>
      </c>
      <c r="G32" s="251">
        <f t="shared" ref="G32:AU32" si="15">SUM(G27,G30)</f>
        <v>0</v>
      </c>
      <c r="H32" s="251">
        <f t="shared" si="15"/>
        <v>0</v>
      </c>
      <c r="I32" s="251">
        <f t="shared" si="15"/>
        <v>0</v>
      </c>
      <c r="J32" s="251">
        <f t="shared" si="15"/>
        <v>0</v>
      </c>
      <c r="K32" s="251">
        <f t="shared" si="15"/>
        <v>0</v>
      </c>
      <c r="L32" s="251">
        <f t="shared" si="15"/>
        <v>0</v>
      </c>
      <c r="M32" s="251">
        <f t="shared" si="15"/>
        <v>0</v>
      </c>
      <c r="N32" s="251">
        <f t="shared" si="15"/>
        <v>0</v>
      </c>
      <c r="O32" s="251">
        <f t="shared" si="15"/>
        <v>0</v>
      </c>
      <c r="P32" s="251">
        <f t="shared" si="15"/>
        <v>0</v>
      </c>
      <c r="Q32" s="251">
        <f t="shared" si="15"/>
        <v>0</v>
      </c>
      <c r="R32" s="251">
        <f t="shared" si="15"/>
        <v>0</v>
      </c>
      <c r="S32" s="251">
        <f t="shared" si="15"/>
        <v>0</v>
      </c>
      <c r="T32" s="251">
        <f t="shared" si="15"/>
        <v>32.675899999972899</v>
      </c>
      <c r="U32" s="251">
        <f t="shared" si="15"/>
        <v>-31165.593699999998</v>
      </c>
      <c r="V32" s="251">
        <f t="shared" si="15"/>
        <v>-56969.296199999953</v>
      </c>
      <c r="W32" s="251">
        <f t="shared" si="15"/>
        <v>-51754.290799999988</v>
      </c>
      <c r="X32" s="251">
        <f t="shared" si="15"/>
        <v>-55001.2359</v>
      </c>
      <c r="Y32" s="251">
        <f t="shared" si="15"/>
        <v>-62553.093599999935</v>
      </c>
      <c r="Z32" s="251">
        <f t="shared" si="15"/>
        <v>-72993.534400000004</v>
      </c>
      <c r="AA32" s="251">
        <f t="shared" si="15"/>
        <v>-85047.537300000025</v>
      </c>
      <c r="AB32" s="251">
        <f t="shared" si="15"/>
        <v>-93690.442999999999</v>
      </c>
      <c r="AC32" s="251">
        <f t="shared" si="15"/>
        <v>-105849.83599999998</v>
      </c>
      <c r="AD32" s="251">
        <f t="shared" si="15"/>
        <v>-116770.90990000009</v>
      </c>
      <c r="AE32" s="251">
        <f t="shared" si="15"/>
        <v>-127106.4976</v>
      </c>
      <c r="AF32" s="251">
        <f t="shared" si="15"/>
        <v>-140458.55740000002</v>
      </c>
      <c r="AG32" s="251">
        <f t="shared" si="15"/>
        <v>-150328.21149999995</v>
      </c>
      <c r="AH32" s="251">
        <f t="shared" si="15"/>
        <v>-160153.45690000008</v>
      </c>
      <c r="AI32" s="251">
        <f t="shared" si="15"/>
        <v>-169894.83379999996</v>
      </c>
      <c r="AJ32" s="251">
        <f t="shared" si="15"/>
        <v>-179604.37079999998</v>
      </c>
      <c r="AK32" s="251">
        <f t="shared" si="15"/>
        <v>-189312.91219999993</v>
      </c>
      <c r="AL32" s="251">
        <f t="shared" si="15"/>
        <v>-199493.91680000006</v>
      </c>
      <c r="AM32" s="251">
        <f t="shared" si="15"/>
        <v>-209281.27599999998</v>
      </c>
      <c r="AN32" s="251">
        <f t="shared" si="15"/>
        <v>-218814.53440000003</v>
      </c>
      <c r="AO32" s="251">
        <f t="shared" si="15"/>
        <v>-228076.59900000005</v>
      </c>
      <c r="AP32" s="251">
        <f t="shared" si="15"/>
        <v>-239397.43509999994</v>
      </c>
      <c r="AQ32" s="251">
        <f t="shared" si="15"/>
        <v>-250528.28750000003</v>
      </c>
      <c r="AR32" s="251">
        <f t="shared" si="15"/>
        <v>-260947.05240000002</v>
      </c>
      <c r="AS32" s="251">
        <f t="shared" si="15"/>
        <v>-270867.85529999994</v>
      </c>
      <c r="AT32" s="251">
        <f t="shared" si="15"/>
        <v>-280452.06579999998</v>
      </c>
      <c r="AU32" s="251">
        <f t="shared" si="15"/>
        <v>-290013.5321999999</v>
      </c>
      <c r="AV32" s="268"/>
    </row>
    <row r="36" spans="1:50" s="244" customFormat="1" ht="45" customHeight="1" x14ac:dyDescent="0.25">
      <c r="A36" s="239" t="str">
        <f>[5]Résultats!B1</f>
        <v>SNBC3</v>
      </c>
      <c r="B36" s="240" t="s">
        <v>497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498</v>
      </c>
      <c r="AX36" s="242" t="s">
        <v>499</v>
      </c>
    </row>
    <row r="37" spans="1:50" x14ac:dyDescent="0.25">
      <c r="B37" s="245" t="s">
        <v>500</v>
      </c>
      <c r="C37" s="246">
        <f t="shared" ref="C37:AU37" si="16">C38+C39+C42</f>
        <v>1</v>
      </c>
      <c r="D37" s="247">
        <f t="shared" si="16"/>
        <v>1</v>
      </c>
      <c r="E37" s="247">
        <f t="shared" si="16"/>
        <v>1.0000000000000002</v>
      </c>
      <c r="F37" s="247">
        <f t="shared" si="16"/>
        <v>1</v>
      </c>
      <c r="G37" s="247">
        <f t="shared" si="16"/>
        <v>1</v>
      </c>
      <c r="H37" s="247">
        <f t="shared" si="16"/>
        <v>1</v>
      </c>
      <c r="I37" s="247">
        <f t="shared" si="16"/>
        <v>1</v>
      </c>
      <c r="J37" s="247">
        <f t="shared" si="16"/>
        <v>0.99999999999999978</v>
      </c>
      <c r="K37" s="247">
        <f t="shared" si="16"/>
        <v>1</v>
      </c>
      <c r="L37" s="247">
        <f t="shared" si="16"/>
        <v>1</v>
      </c>
      <c r="M37" s="247">
        <f t="shared" si="16"/>
        <v>0.99999999999999989</v>
      </c>
      <c r="N37" s="247">
        <f t="shared" si="16"/>
        <v>1</v>
      </c>
      <c r="O37" s="247">
        <f t="shared" si="16"/>
        <v>1</v>
      </c>
      <c r="P37" s="247">
        <f t="shared" si="16"/>
        <v>1</v>
      </c>
      <c r="Q37" s="247">
        <f t="shared" si="16"/>
        <v>1</v>
      </c>
      <c r="R37" s="247">
        <f t="shared" si="16"/>
        <v>1</v>
      </c>
      <c r="S37" s="247">
        <f t="shared" si="16"/>
        <v>0.99999999999999989</v>
      </c>
      <c r="T37" s="247">
        <f t="shared" si="16"/>
        <v>1</v>
      </c>
      <c r="U37" s="247">
        <f t="shared" si="16"/>
        <v>1.0000000000000002</v>
      </c>
      <c r="V37" s="247">
        <f t="shared" si="16"/>
        <v>0.99999999999999978</v>
      </c>
      <c r="W37" s="247">
        <f t="shared" si="16"/>
        <v>1</v>
      </c>
      <c r="X37" s="247">
        <f t="shared" si="16"/>
        <v>0.99999999999999978</v>
      </c>
      <c r="Y37" s="247">
        <f t="shared" si="16"/>
        <v>1</v>
      </c>
      <c r="Z37" s="247">
        <f t="shared" si="16"/>
        <v>1</v>
      </c>
      <c r="AA37" s="247">
        <f t="shared" si="16"/>
        <v>1</v>
      </c>
      <c r="AB37" s="247">
        <f t="shared" si="16"/>
        <v>1</v>
      </c>
      <c r="AC37" s="247">
        <f t="shared" si="16"/>
        <v>1</v>
      </c>
      <c r="AD37" s="247">
        <f t="shared" si="16"/>
        <v>1</v>
      </c>
      <c r="AE37" s="247">
        <f t="shared" si="16"/>
        <v>0.99999999999999989</v>
      </c>
      <c r="AF37" s="247">
        <f t="shared" si="16"/>
        <v>1</v>
      </c>
      <c r="AG37" s="247">
        <f t="shared" si="16"/>
        <v>1</v>
      </c>
      <c r="AH37" s="247">
        <f t="shared" si="16"/>
        <v>1</v>
      </c>
      <c r="AI37" s="247">
        <f t="shared" si="16"/>
        <v>1.0000000000000002</v>
      </c>
      <c r="AJ37" s="247">
        <f t="shared" si="16"/>
        <v>1</v>
      </c>
      <c r="AK37" s="247">
        <f t="shared" si="16"/>
        <v>1</v>
      </c>
      <c r="AL37" s="247">
        <f t="shared" si="16"/>
        <v>1</v>
      </c>
      <c r="AM37" s="247">
        <f t="shared" si="16"/>
        <v>1.0000000000000002</v>
      </c>
      <c r="AN37" s="247">
        <f t="shared" si="16"/>
        <v>0.99999999999999989</v>
      </c>
      <c r="AO37" s="247">
        <f t="shared" si="16"/>
        <v>1</v>
      </c>
      <c r="AP37" s="247">
        <f t="shared" si="16"/>
        <v>0.99999999999999989</v>
      </c>
      <c r="AQ37" s="247">
        <f t="shared" si="16"/>
        <v>0.99999999999999978</v>
      </c>
      <c r="AR37" s="247">
        <f t="shared" si="16"/>
        <v>1</v>
      </c>
      <c r="AS37" s="247">
        <f t="shared" si="16"/>
        <v>1</v>
      </c>
      <c r="AT37" s="247">
        <f t="shared" si="16"/>
        <v>1</v>
      </c>
      <c r="AU37" s="248">
        <f t="shared" si="16"/>
        <v>1</v>
      </c>
    </row>
    <row r="38" spans="1:50" x14ac:dyDescent="0.25">
      <c r="B38" s="249" t="s">
        <v>466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467</v>
      </c>
      <c r="C39" s="301">
        <f>C4/(C$2-C$3)</f>
        <v>0.29999999998794452</v>
      </c>
      <c r="D39" s="301">
        <f t="shared" ref="D39:AU45" si="17">D4/(D$2-D$3)</f>
        <v>0.30790398548862546</v>
      </c>
      <c r="E39" s="301">
        <f t="shared" si="17"/>
        <v>0.31397421817225407</v>
      </c>
      <c r="F39" s="301">
        <f t="shared" si="17"/>
        <v>0.31977714008558811</v>
      </c>
      <c r="G39" s="301">
        <f t="shared" si="17"/>
        <v>0.32462303773121032</v>
      </c>
      <c r="H39" s="301">
        <f t="shared" si="17"/>
        <v>0.33120670341000641</v>
      </c>
      <c r="I39" s="301">
        <f t="shared" si="17"/>
        <v>0.3398730954618927</v>
      </c>
      <c r="J39" s="301">
        <f t="shared" si="17"/>
        <v>0.34702648858270274</v>
      </c>
      <c r="K39" s="301">
        <f t="shared" si="17"/>
        <v>0.35379524859347483</v>
      </c>
      <c r="L39" s="301">
        <f t="shared" si="17"/>
        <v>0.36057618141685516</v>
      </c>
      <c r="M39" s="301">
        <f t="shared" si="17"/>
        <v>0.35824463310887822</v>
      </c>
      <c r="N39" s="301">
        <f t="shared" si="17"/>
        <v>0.35661835468639708</v>
      </c>
      <c r="O39" s="301">
        <f t="shared" si="17"/>
        <v>0.35724459365802391</v>
      </c>
      <c r="P39" s="301">
        <f t="shared" si="17"/>
        <v>0.35780357707300253</v>
      </c>
      <c r="Q39" s="301">
        <f t="shared" si="17"/>
        <v>0.35794743175431376</v>
      </c>
      <c r="R39" s="301">
        <f t="shared" si="17"/>
        <v>0.28881820393637392</v>
      </c>
      <c r="S39" s="301">
        <f t="shared" si="17"/>
        <v>0.28971208322781195</v>
      </c>
      <c r="T39" s="301">
        <f t="shared" si="17"/>
        <v>0.28988421239831719</v>
      </c>
      <c r="U39" s="301">
        <f t="shared" si="17"/>
        <v>0.28070861063174596</v>
      </c>
      <c r="V39" s="301">
        <f t="shared" si="17"/>
        <v>0.27378586740129612</v>
      </c>
      <c r="W39" s="301">
        <f t="shared" si="17"/>
        <v>0.27785621146039857</v>
      </c>
      <c r="X39" s="301">
        <f t="shared" si="17"/>
        <v>0.27957213037681045</v>
      </c>
      <c r="Y39" s="301">
        <f t="shared" si="17"/>
        <v>0.28020778506819805</v>
      </c>
      <c r="Z39" s="301">
        <f t="shared" si="17"/>
        <v>0.28036616250921814</v>
      </c>
      <c r="AA39" s="301">
        <f t="shared" si="17"/>
        <v>0.37223879473906873</v>
      </c>
      <c r="AB39" s="301">
        <f t="shared" si="17"/>
        <v>0.28055251145253979</v>
      </c>
      <c r="AC39" s="301">
        <f t="shared" si="17"/>
        <v>0.28053709164979429</v>
      </c>
      <c r="AD39" s="301">
        <f t="shared" si="17"/>
        <v>0.28058289201274778</v>
      </c>
      <c r="AE39" s="301">
        <f t="shared" si="17"/>
        <v>0.28065047828560519</v>
      </c>
      <c r="AF39" s="301">
        <f t="shared" si="17"/>
        <v>0.28078017053899162</v>
      </c>
      <c r="AG39" s="301">
        <f t="shared" si="17"/>
        <v>0.28026648335284871</v>
      </c>
      <c r="AH39" s="301">
        <f t="shared" si="17"/>
        <v>0.27994020387409707</v>
      </c>
      <c r="AI39" s="301">
        <f t="shared" si="17"/>
        <v>0.27978798461354076</v>
      </c>
      <c r="AJ39" s="301">
        <f t="shared" si="17"/>
        <v>0.27968435586839113</v>
      </c>
      <c r="AK39" s="301">
        <f t="shared" si="17"/>
        <v>0.27960413173377524</v>
      </c>
      <c r="AL39" s="301">
        <f t="shared" si="17"/>
        <v>0.27969907950715384</v>
      </c>
      <c r="AM39" s="301">
        <f t="shared" si="17"/>
        <v>0.27982924165961748</v>
      </c>
      <c r="AN39" s="301">
        <f t="shared" si="17"/>
        <v>0.2798584939900195</v>
      </c>
      <c r="AO39" s="301">
        <f t="shared" si="17"/>
        <v>0.27978644204457959</v>
      </c>
      <c r="AP39" s="301">
        <f t="shared" si="17"/>
        <v>0.27891890245140527</v>
      </c>
      <c r="AQ39" s="301">
        <f t="shared" si="17"/>
        <v>0.27837743627713946</v>
      </c>
      <c r="AR39" s="301">
        <f t="shared" si="17"/>
        <v>0.27802957963249975</v>
      </c>
      <c r="AS39" s="301">
        <f t="shared" si="17"/>
        <v>0.27767836864397821</v>
      </c>
      <c r="AT39" s="301">
        <f t="shared" si="17"/>
        <v>0.27735664922727954</v>
      </c>
      <c r="AU39" s="302">
        <f t="shared" si="17"/>
        <v>0.4240932745791165</v>
      </c>
      <c r="AV39" s="253"/>
      <c r="AW39" s="303">
        <f t="shared" ref="AW39:AW44" si="18">AA39-P39</f>
        <v>1.4435217666066202E-2</v>
      </c>
      <c r="AX39" s="303">
        <f t="shared" ref="AX39:AX44" si="19">AU39-P39</f>
        <v>6.6289697506113965E-2</v>
      </c>
    </row>
    <row r="40" spans="1:50" x14ac:dyDescent="0.25">
      <c r="B40" s="258" t="s">
        <v>468</v>
      </c>
      <c r="C40" s="304">
        <f>C5/(C$2-C$3)</f>
        <v>0.1970599631421219</v>
      </c>
      <c r="D40" s="304">
        <f t="shared" si="17"/>
        <v>0.20042187256136737</v>
      </c>
      <c r="E40" s="304">
        <f t="shared" si="17"/>
        <v>0.20430961452525515</v>
      </c>
      <c r="F40" s="304">
        <f t="shared" si="17"/>
        <v>0.20582636878076802</v>
      </c>
      <c r="G40" s="304">
        <f t="shared" si="17"/>
        <v>0.20873347034647971</v>
      </c>
      <c r="H40" s="304">
        <f t="shared" si="17"/>
        <v>0.20979267796209514</v>
      </c>
      <c r="I40" s="304">
        <f t="shared" si="17"/>
        <v>0.21582579116965536</v>
      </c>
      <c r="J40" s="304">
        <f t="shared" si="17"/>
        <v>0.22116007142098729</v>
      </c>
      <c r="K40" s="304">
        <f t="shared" si="17"/>
        <v>0.22474919857475509</v>
      </c>
      <c r="L40" s="304">
        <f t="shared" si="17"/>
        <v>0.23180838037163609</v>
      </c>
      <c r="M40" s="304">
        <f t="shared" si="17"/>
        <v>0.23193705865746514</v>
      </c>
      <c r="N40" s="304">
        <f t="shared" si="17"/>
        <v>0.22930363007524396</v>
      </c>
      <c r="O40" s="304">
        <f t="shared" si="17"/>
        <v>0.22640619290149752</v>
      </c>
      <c r="P40" s="304">
        <f t="shared" si="17"/>
        <v>0.22820116368126109</v>
      </c>
      <c r="Q40" s="304">
        <f t="shared" si="17"/>
        <v>0.23334024386595267</v>
      </c>
      <c r="R40" s="304">
        <f t="shared" si="17"/>
        <v>0.23883681281204452</v>
      </c>
      <c r="S40" s="304">
        <f t="shared" si="17"/>
        <v>0.23983032463475895</v>
      </c>
      <c r="T40" s="304">
        <f t="shared" si="17"/>
        <v>0.23996487229341068</v>
      </c>
      <c r="U40" s="304">
        <f t="shared" si="17"/>
        <v>0.22723356593749042</v>
      </c>
      <c r="V40" s="304">
        <f t="shared" si="17"/>
        <v>0.21730092180723176</v>
      </c>
      <c r="W40" s="304">
        <f t="shared" si="17"/>
        <v>0.22140187443291845</v>
      </c>
      <c r="X40" s="304">
        <f t="shared" si="17"/>
        <v>0.222520624758834</v>
      </c>
      <c r="Y40" s="304">
        <f t="shared" si="17"/>
        <v>0.22227416729988725</v>
      </c>
      <c r="Z40" s="304">
        <f t="shared" si="17"/>
        <v>0.22145159406721784</v>
      </c>
      <c r="AA40" s="304">
        <f t="shared" si="17"/>
        <v>0.22015897667450521</v>
      </c>
      <c r="AB40" s="304">
        <f t="shared" si="17"/>
        <v>0.2200595625985749</v>
      </c>
      <c r="AC40" s="304">
        <f t="shared" si="17"/>
        <v>0.21942871653933224</v>
      </c>
      <c r="AD40" s="304">
        <f t="shared" si="17"/>
        <v>0.2188995095033883</v>
      </c>
      <c r="AE40" s="304">
        <f t="shared" si="17"/>
        <v>0.21840889602263702</v>
      </c>
      <c r="AF40" s="304">
        <f t="shared" si="17"/>
        <v>0.21801115746999039</v>
      </c>
      <c r="AG40" s="304">
        <f t="shared" si="17"/>
        <v>0.21675647804387904</v>
      </c>
      <c r="AH40" s="304">
        <f t="shared" si="17"/>
        <v>0.21575129047609748</v>
      </c>
      <c r="AI40" s="304">
        <f t="shared" si="17"/>
        <v>0.21498704462296417</v>
      </c>
      <c r="AJ40" s="304">
        <f t="shared" si="17"/>
        <v>0.21429883432755775</v>
      </c>
      <c r="AK40" s="304">
        <f t="shared" si="17"/>
        <v>0.21365532900476114</v>
      </c>
      <c r="AL40" s="304">
        <f t="shared" si="17"/>
        <v>0.21324133529757422</v>
      </c>
      <c r="AM40" s="304">
        <f t="shared" si="17"/>
        <v>0.21289242533056266</v>
      </c>
      <c r="AN40" s="304">
        <f t="shared" si="17"/>
        <v>0.21241682835750916</v>
      </c>
      <c r="AO40" s="304">
        <f t="shared" si="17"/>
        <v>0.21181885311549484</v>
      </c>
      <c r="AP40" s="304">
        <f t="shared" si="17"/>
        <v>0.21019387649253496</v>
      </c>
      <c r="AQ40" s="304">
        <f t="shared" si="17"/>
        <v>0.20902640457562111</v>
      </c>
      <c r="AR40" s="304">
        <f t="shared" si="17"/>
        <v>0.20813309287997095</v>
      </c>
      <c r="AS40" s="304">
        <f t="shared" si="17"/>
        <v>0.20723308530515125</v>
      </c>
      <c r="AT40" s="304">
        <f t="shared" si="17"/>
        <v>0.20638732062570153</v>
      </c>
      <c r="AU40" s="305">
        <f t="shared" si="17"/>
        <v>0.20596922262592876</v>
      </c>
      <c r="AW40" s="303">
        <f t="shared" si="18"/>
        <v>-8.0421870067558798E-3</v>
      </c>
      <c r="AX40" s="303">
        <f t="shared" si="19"/>
        <v>-2.2231941055332327E-2</v>
      </c>
    </row>
    <row r="41" spans="1:50" x14ac:dyDescent="0.25">
      <c r="B41" s="261" t="s">
        <v>469</v>
      </c>
      <c r="C41" s="306">
        <f t="shared" ref="C41:R45" si="20">C6/(C$2-C$3)</f>
        <v>5.6863254176067926E-2</v>
      </c>
      <c r="D41" s="306">
        <f t="shared" si="20"/>
        <v>5.6190170011444482E-2</v>
      </c>
      <c r="E41" s="306">
        <f t="shared" si="20"/>
        <v>5.5377499221085758E-2</v>
      </c>
      <c r="F41" s="306">
        <f t="shared" si="20"/>
        <v>5.5273562539664388E-2</v>
      </c>
      <c r="G41" s="306">
        <f t="shared" si="20"/>
        <v>5.4889548134351249E-2</v>
      </c>
      <c r="H41" s="306">
        <f t="shared" si="20"/>
        <v>5.4743730890235626E-2</v>
      </c>
      <c r="I41" s="306">
        <f t="shared" si="20"/>
        <v>5.3479316296288187E-2</v>
      </c>
      <c r="J41" s="306">
        <f t="shared" si="20"/>
        <v>5.2559925614455869E-2</v>
      </c>
      <c r="K41" s="306">
        <f t="shared" si="20"/>
        <v>5.2045020176967258E-2</v>
      </c>
      <c r="L41" s="306">
        <f t="shared" si="20"/>
        <v>5.0972505531916831E-2</v>
      </c>
      <c r="M41" s="306">
        <f t="shared" si="20"/>
        <v>5.1170995641295403E-2</v>
      </c>
      <c r="N41" s="306">
        <f t="shared" si="20"/>
        <v>5.1685749250075914E-2</v>
      </c>
      <c r="O41" s="306">
        <f t="shared" si="20"/>
        <v>5.2030863924417067E-2</v>
      </c>
      <c r="P41" s="306">
        <f t="shared" si="20"/>
        <v>5.1595076228421126E-2</v>
      </c>
      <c r="Q41" s="306">
        <f t="shared" si="20"/>
        <v>0.12460718788836107</v>
      </c>
      <c r="R41" s="306">
        <f t="shared" si="20"/>
        <v>4.9981391124329387E-2</v>
      </c>
      <c r="S41" s="306">
        <f t="shared" si="17"/>
        <v>4.9881758593053015E-2</v>
      </c>
      <c r="T41" s="306">
        <f t="shared" si="17"/>
        <v>4.9919340104906472E-2</v>
      </c>
      <c r="U41" s="306">
        <f t="shared" si="17"/>
        <v>5.3475044694255534E-2</v>
      </c>
      <c r="V41" s="306">
        <f t="shared" si="17"/>
        <v>5.648494559406439E-2</v>
      </c>
      <c r="W41" s="306">
        <f t="shared" si="17"/>
        <v>5.6454337027480102E-2</v>
      </c>
      <c r="X41" s="306">
        <f t="shared" si="17"/>
        <v>5.705150561797645E-2</v>
      </c>
      <c r="Y41" s="306">
        <f t="shared" si="17"/>
        <v>5.7933617768310783E-2</v>
      </c>
      <c r="Z41" s="306">
        <f t="shared" si="17"/>
        <v>5.8914568442000305E-2</v>
      </c>
      <c r="AA41" s="306">
        <f t="shared" si="17"/>
        <v>0.15207981806456353</v>
      </c>
      <c r="AB41" s="306">
        <f t="shared" si="17"/>
        <v>6.0492948853964883E-2</v>
      </c>
      <c r="AC41" s="306">
        <f t="shared" si="17"/>
        <v>6.1108375110462021E-2</v>
      </c>
      <c r="AD41" s="306">
        <f t="shared" si="17"/>
        <v>6.1683382509359466E-2</v>
      </c>
      <c r="AE41" s="306">
        <f t="shared" si="17"/>
        <v>6.2241582262968165E-2</v>
      </c>
      <c r="AF41" s="306">
        <f t="shared" si="17"/>
        <v>6.2769013069001248E-2</v>
      </c>
      <c r="AG41" s="306">
        <f t="shared" si="17"/>
        <v>6.3510005308969664E-2</v>
      </c>
      <c r="AH41" s="306">
        <f t="shared" si="17"/>
        <v>6.418891339799962E-2</v>
      </c>
      <c r="AI41" s="306">
        <f t="shared" si="17"/>
        <v>6.4800939990576595E-2</v>
      </c>
      <c r="AJ41" s="306">
        <f t="shared" si="17"/>
        <v>6.5385521540833366E-2</v>
      </c>
      <c r="AK41" s="306">
        <f t="shared" si="17"/>
        <v>6.59488027290141E-2</v>
      </c>
      <c r="AL41" s="306">
        <f t="shared" si="17"/>
        <v>6.6457744209579589E-2</v>
      </c>
      <c r="AM41" s="306">
        <f t="shared" si="17"/>
        <v>6.6936816329054794E-2</v>
      </c>
      <c r="AN41" s="306">
        <f t="shared" si="17"/>
        <v>6.744166563251032E-2</v>
      </c>
      <c r="AO41" s="306">
        <f t="shared" si="17"/>
        <v>6.7967588929084721E-2</v>
      </c>
      <c r="AP41" s="306">
        <f t="shared" si="17"/>
        <v>6.8725025958870326E-2</v>
      </c>
      <c r="AQ41" s="306">
        <f t="shared" si="17"/>
        <v>6.9351031701518365E-2</v>
      </c>
      <c r="AR41" s="306">
        <f t="shared" si="17"/>
        <v>6.9896486752528797E-2</v>
      </c>
      <c r="AS41" s="306">
        <f t="shared" si="17"/>
        <v>7.0445283338826992E-2</v>
      </c>
      <c r="AT41" s="306">
        <f t="shared" si="17"/>
        <v>7.0969328601578022E-2</v>
      </c>
      <c r="AU41" s="307">
        <f t="shared" si="17"/>
        <v>0.21812405195318774</v>
      </c>
      <c r="AV41" s="253"/>
      <c r="AW41" s="303">
        <f t="shared" si="18"/>
        <v>0.10048474183614239</v>
      </c>
      <c r="AX41" s="303">
        <f t="shared" si="19"/>
        <v>0.1665289757247666</v>
      </c>
    </row>
    <row r="42" spans="1:50" x14ac:dyDescent="0.25">
      <c r="B42" s="258" t="s">
        <v>470</v>
      </c>
      <c r="C42" s="304">
        <f t="shared" si="20"/>
        <v>0.70000000001205542</v>
      </c>
      <c r="D42" s="304">
        <f t="shared" si="17"/>
        <v>0.69209601451137448</v>
      </c>
      <c r="E42" s="304">
        <f t="shared" si="17"/>
        <v>0.6860257818277461</v>
      </c>
      <c r="F42" s="304">
        <f t="shared" si="17"/>
        <v>0.68022285991441189</v>
      </c>
      <c r="G42" s="304">
        <f t="shared" si="17"/>
        <v>0.67537696226878974</v>
      </c>
      <c r="H42" s="304">
        <f t="shared" si="17"/>
        <v>0.66879329658999365</v>
      </c>
      <c r="I42" s="304">
        <f t="shared" si="17"/>
        <v>0.66012690453810741</v>
      </c>
      <c r="J42" s="304">
        <f t="shared" si="17"/>
        <v>0.65297351141729709</v>
      </c>
      <c r="K42" s="304">
        <f t="shared" si="17"/>
        <v>0.64620475140652511</v>
      </c>
      <c r="L42" s="304">
        <f t="shared" si="17"/>
        <v>0.6394238185831449</v>
      </c>
      <c r="M42" s="304">
        <f t="shared" si="17"/>
        <v>0.64175536689112167</v>
      </c>
      <c r="N42" s="304">
        <f t="shared" si="17"/>
        <v>0.64338164531360298</v>
      </c>
      <c r="O42" s="304">
        <f t="shared" si="17"/>
        <v>0.64275540634197603</v>
      </c>
      <c r="P42" s="304">
        <f t="shared" si="17"/>
        <v>0.64219642292699741</v>
      </c>
      <c r="Q42" s="304">
        <f t="shared" si="17"/>
        <v>0.64205256824568624</v>
      </c>
      <c r="R42" s="304">
        <f t="shared" si="17"/>
        <v>0.71118179606362619</v>
      </c>
      <c r="S42" s="304">
        <f t="shared" si="17"/>
        <v>0.71028791677218794</v>
      </c>
      <c r="T42" s="304">
        <f t="shared" si="17"/>
        <v>0.71011578760168292</v>
      </c>
      <c r="U42" s="304">
        <f t="shared" si="17"/>
        <v>0.71929138936825421</v>
      </c>
      <c r="V42" s="304">
        <f t="shared" si="17"/>
        <v>0.72621413259870371</v>
      </c>
      <c r="W42" s="304">
        <f t="shared" si="17"/>
        <v>0.72214378853960148</v>
      </c>
      <c r="X42" s="304">
        <f t="shared" si="17"/>
        <v>0.72042786962318939</v>
      </c>
      <c r="Y42" s="304">
        <f t="shared" si="17"/>
        <v>0.7197922149318019</v>
      </c>
      <c r="Z42" s="304">
        <f t="shared" si="17"/>
        <v>0.71963383749078191</v>
      </c>
      <c r="AA42" s="304">
        <f t="shared" si="17"/>
        <v>0.62776120526093138</v>
      </c>
      <c r="AB42" s="304">
        <f t="shared" si="17"/>
        <v>0.71944748854746021</v>
      </c>
      <c r="AC42" s="304">
        <f t="shared" si="17"/>
        <v>0.71946290835020565</v>
      </c>
      <c r="AD42" s="304">
        <f t="shared" si="17"/>
        <v>0.71941710798725222</v>
      </c>
      <c r="AE42" s="304">
        <f t="shared" si="17"/>
        <v>0.7193495217143947</v>
      </c>
      <c r="AF42" s="304">
        <f t="shared" si="17"/>
        <v>0.71921982946100838</v>
      </c>
      <c r="AG42" s="304">
        <f t="shared" si="17"/>
        <v>0.71973351664715135</v>
      </c>
      <c r="AH42" s="304">
        <f t="shared" si="17"/>
        <v>0.72005979612590287</v>
      </c>
      <c r="AI42" s="304">
        <f t="shared" si="17"/>
        <v>0.7202120153864594</v>
      </c>
      <c r="AJ42" s="304">
        <f t="shared" si="17"/>
        <v>0.72031564413160898</v>
      </c>
      <c r="AK42" s="304">
        <f t="shared" si="17"/>
        <v>0.7203958682662247</v>
      </c>
      <c r="AL42" s="304">
        <f t="shared" si="17"/>
        <v>0.72030092049284622</v>
      </c>
      <c r="AM42" s="304">
        <f t="shared" si="17"/>
        <v>0.72017075834038269</v>
      </c>
      <c r="AN42" s="304">
        <f t="shared" si="17"/>
        <v>0.72014150600998039</v>
      </c>
      <c r="AO42" s="304">
        <f t="shared" si="17"/>
        <v>0.72021355795542052</v>
      </c>
      <c r="AP42" s="304">
        <f t="shared" si="17"/>
        <v>0.72108109754859462</v>
      </c>
      <c r="AQ42" s="304">
        <f t="shared" si="17"/>
        <v>0.72162256372286038</v>
      </c>
      <c r="AR42" s="304">
        <f t="shared" si="17"/>
        <v>0.72197042036750037</v>
      </c>
      <c r="AS42" s="304">
        <f t="shared" si="17"/>
        <v>0.72232163135602179</v>
      </c>
      <c r="AT42" s="304">
        <f t="shared" si="17"/>
        <v>0.72264335077272057</v>
      </c>
      <c r="AU42" s="305">
        <f t="shared" si="17"/>
        <v>0.5759067254208835</v>
      </c>
      <c r="AW42" s="303">
        <f t="shared" si="18"/>
        <v>-1.4435217666066036E-2</v>
      </c>
      <c r="AX42" s="303">
        <f t="shared" si="19"/>
        <v>-6.6289697506113909E-2</v>
      </c>
    </row>
    <row r="43" spans="1:50" x14ac:dyDescent="0.25">
      <c r="B43" s="258" t="s">
        <v>471</v>
      </c>
      <c r="C43" s="304">
        <f t="shared" si="20"/>
        <v>0.64313674466660875</v>
      </c>
      <c r="D43" s="304">
        <f t="shared" si="17"/>
        <v>0.63590585265950883</v>
      </c>
      <c r="E43" s="304">
        <f t="shared" si="17"/>
        <v>0.63064929416593518</v>
      </c>
      <c r="F43" s="304">
        <f t="shared" si="17"/>
        <v>0.62495161051388681</v>
      </c>
      <c r="G43" s="304">
        <f t="shared" si="17"/>
        <v>0.62048971161914523</v>
      </c>
      <c r="H43" s="304">
        <f t="shared" si="17"/>
        <v>0.61405335038255227</v>
      </c>
      <c r="I43" s="304">
        <f t="shared" si="17"/>
        <v>0.60665445097771831</v>
      </c>
      <c r="J43" s="304">
        <f t="shared" si="17"/>
        <v>0.60042156749467657</v>
      </c>
      <c r="K43" s="304">
        <f t="shared" si="17"/>
        <v>0.59416763966042729</v>
      </c>
      <c r="L43" s="304">
        <f t="shared" si="17"/>
        <v>0.58846208519295429</v>
      </c>
      <c r="M43" s="304">
        <f t="shared" si="17"/>
        <v>0.59059518437340841</v>
      </c>
      <c r="N43" s="304">
        <f t="shared" si="17"/>
        <v>0.59170829900592248</v>
      </c>
      <c r="O43" s="304">
        <f t="shared" si="17"/>
        <v>0.59073857077964353</v>
      </c>
      <c r="P43" s="304">
        <f t="shared" si="17"/>
        <v>0.59061696752159665</v>
      </c>
      <c r="Q43" s="304">
        <f t="shared" si="17"/>
        <v>0.59128393253633471</v>
      </c>
      <c r="R43" s="304">
        <f t="shared" si="17"/>
        <v>0.591822285057644</v>
      </c>
      <c r="S43" s="304">
        <f t="shared" si="17"/>
        <v>0.59206925761319906</v>
      </c>
      <c r="T43" s="304">
        <f t="shared" si="17"/>
        <v>0.59213040060671751</v>
      </c>
      <c r="U43" s="304">
        <f t="shared" si="17"/>
        <v>0.58951669762670833</v>
      </c>
      <c r="V43" s="304">
        <f t="shared" si="17"/>
        <v>0.58630683183900223</v>
      </c>
      <c r="W43" s="304">
        <f t="shared" si="17"/>
        <v>0.58182705293168369</v>
      </c>
      <c r="X43" s="304">
        <f t="shared" si="17"/>
        <v>0.57807434829575099</v>
      </c>
      <c r="Y43" s="304">
        <f t="shared" si="17"/>
        <v>0.57461361183091852</v>
      </c>
      <c r="Z43" s="304">
        <f t="shared" si="17"/>
        <v>0.57116592222592089</v>
      </c>
      <c r="AA43" s="304">
        <f t="shared" si="17"/>
        <v>0.56776842362100965</v>
      </c>
      <c r="AB43" s="304">
        <f t="shared" si="17"/>
        <v>0.5648371838943006</v>
      </c>
      <c r="AC43" s="304">
        <f t="shared" si="17"/>
        <v>0.56201842127711954</v>
      </c>
      <c r="AD43" s="304">
        <f t="shared" si="17"/>
        <v>0.55908316464253593</v>
      </c>
      <c r="AE43" s="304">
        <f t="shared" si="17"/>
        <v>0.55609117088136883</v>
      </c>
      <c r="AF43" s="304">
        <f t="shared" si="17"/>
        <v>0.55302300680892924</v>
      </c>
      <c r="AG43" s="304">
        <f t="shared" si="17"/>
        <v>0.55020073124634239</v>
      </c>
      <c r="AH43" s="304">
        <f t="shared" si="17"/>
        <v>0.5472728755913393</v>
      </c>
      <c r="AI43" s="304">
        <f t="shared" si="17"/>
        <v>0.54422557926191417</v>
      </c>
      <c r="AJ43" s="304">
        <f t="shared" si="17"/>
        <v>0.54111722961939424</v>
      </c>
      <c r="AK43" s="304">
        <f t="shared" si="17"/>
        <v>0.53795719779846773</v>
      </c>
      <c r="AL43" s="304">
        <f t="shared" si="17"/>
        <v>0.53467756833844382</v>
      </c>
      <c r="AM43" s="304">
        <f t="shared" si="17"/>
        <v>0.53133382529476525</v>
      </c>
      <c r="AN43" s="304">
        <f t="shared" si="17"/>
        <v>0.52802121277398328</v>
      </c>
      <c r="AO43" s="304">
        <f t="shared" si="17"/>
        <v>0.52473041721926672</v>
      </c>
      <c r="AP43" s="304">
        <f t="shared" si="17"/>
        <v>0.52171660434040057</v>
      </c>
      <c r="AQ43" s="304">
        <f t="shared" si="17"/>
        <v>0.51846766865464122</v>
      </c>
      <c r="AR43" s="304">
        <f t="shared" si="17"/>
        <v>0.51509590020717833</v>
      </c>
      <c r="AS43" s="304">
        <f t="shared" si="17"/>
        <v>0.51173489623075852</v>
      </c>
      <c r="AT43" s="304">
        <f t="shared" si="17"/>
        <v>0.50832811183283</v>
      </c>
      <c r="AU43" s="305">
        <f t="shared" si="17"/>
        <v>0.50459228756669794</v>
      </c>
      <c r="AW43" s="303">
        <f t="shared" si="18"/>
        <v>-2.2848543900586993E-2</v>
      </c>
      <c r="AX43" s="303">
        <f t="shared" si="19"/>
        <v>-8.6024679954898708E-2</v>
      </c>
    </row>
    <row r="44" spans="1:50" x14ac:dyDescent="0.25">
      <c r="B44" s="261" t="s">
        <v>472</v>
      </c>
      <c r="C44" s="306">
        <f t="shared" si="20"/>
        <v>0.10294003472406339</v>
      </c>
      <c r="D44" s="306">
        <f t="shared" si="17"/>
        <v>0.10750652543796084</v>
      </c>
      <c r="E44" s="306">
        <f t="shared" si="17"/>
        <v>0.10968952578485569</v>
      </c>
      <c r="F44" s="306">
        <f t="shared" si="17"/>
        <v>0.11401177076213587</v>
      </c>
      <c r="G44" s="306">
        <f t="shared" si="17"/>
        <v>0.11595179324928506</v>
      </c>
      <c r="H44" s="306">
        <f t="shared" si="17"/>
        <v>0.12154502143490457</v>
      </c>
      <c r="I44" s="306">
        <f t="shared" si="17"/>
        <v>0.1241835934239663</v>
      </c>
      <c r="J44" s="306">
        <f t="shared" si="17"/>
        <v>0.12600945374719899</v>
      </c>
      <c r="K44" s="306">
        <f t="shared" si="17"/>
        <v>0.12919509738525167</v>
      </c>
      <c r="L44" s="306">
        <f t="shared" si="17"/>
        <v>0.12896431397377645</v>
      </c>
      <c r="M44" s="306">
        <f t="shared" si="17"/>
        <v>0.126518762374421</v>
      </c>
      <c r="N44" s="306">
        <f t="shared" si="17"/>
        <v>0.12754041632858687</v>
      </c>
      <c r="O44" s="306">
        <f t="shared" si="17"/>
        <v>0.13113204218532853</v>
      </c>
      <c r="P44" s="306">
        <f t="shared" si="17"/>
        <v>0.12990889523084223</v>
      </c>
      <c r="Q44" s="306">
        <f t="shared" si="17"/>
        <v>5.0768635709351501E-2</v>
      </c>
      <c r="R44" s="306">
        <f t="shared" si="17"/>
        <v>0.11935951100598215</v>
      </c>
      <c r="S44" s="306">
        <f t="shared" si="17"/>
        <v>0.11821865915898895</v>
      </c>
      <c r="T44" s="306">
        <f t="shared" si="17"/>
        <v>0.11798538699496539</v>
      </c>
      <c r="U44" s="306">
        <f t="shared" si="17"/>
        <v>0.12977469174154579</v>
      </c>
      <c r="V44" s="306">
        <f t="shared" si="17"/>
        <v>0.13990730075970148</v>
      </c>
      <c r="W44" s="306">
        <f t="shared" si="17"/>
        <v>0.14031673560791777</v>
      </c>
      <c r="X44" s="306">
        <f t="shared" si="17"/>
        <v>0.14235352132743834</v>
      </c>
      <c r="Y44" s="306">
        <f t="shared" si="17"/>
        <v>0.14517860310088346</v>
      </c>
      <c r="Z44" s="306">
        <f t="shared" si="17"/>
        <v>0.14846791526486106</v>
      </c>
      <c r="AA44" s="306">
        <f t="shared" si="17"/>
        <v>5.999278163992177E-2</v>
      </c>
      <c r="AB44" s="306">
        <f t="shared" si="17"/>
        <v>0.15461030465315961</v>
      </c>
      <c r="AC44" s="306">
        <f t="shared" si="17"/>
        <v>0.15744448707308611</v>
      </c>
      <c r="AD44" s="306">
        <f t="shared" si="17"/>
        <v>0.16033394334471629</v>
      </c>
      <c r="AE44" s="306">
        <f t="shared" si="17"/>
        <v>0.16325835083302576</v>
      </c>
      <c r="AF44" s="306">
        <f t="shared" si="17"/>
        <v>0.16619682265207913</v>
      </c>
      <c r="AG44" s="306">
        <f t="shared" si="17"/>
        <v>0.16953278540080899</v>
      </c>
      <c r="AH44" s="306">
        <f t="shared" si="17"/>
        <v>0.17278692053456365</v>
      </c>
      <c r="AI44" s="306">
        <f t="shared" si="17"/>
        <v>0.17598643612454518</v>
      </c>
      <c r="AJ44" s="306">
        <f t="shared" si="17"/>
        <v>0.17919841451221472</v>
      </c>
      <c r="AK44" s="306">
        <f t="shared" si="17"/>
        <v>0.18243867046775697</v>
      </c>
      <c r="AL44" s="306">
        <f t="shared" si="17"/>
        <v>0.18562335215440234</v>
      </c>
      <c r="AM44" s="306">
        <f t="shared" si="17"/>
        <v>0.18883693304561738</v>
      </c>
      <c r="AN44" s="306">
        <f t="shared" si="17"/>
        <v>0.19212029323599722</v>
      </c>
      <c r="AO44" s="306">
        <f t="shared" si="17"/>
        <v>0.1954831407361538</v>
      </c>
      <c r="AP44" s="306">
        <f t="shared" si="17"/>
        <v>0.1993644932081941</v>
      </c>
      <c r="AQ44" s="306">
        <f t="shared" si="17"/>
        <v>0.20315489506821924</v>
      </c>
      <c r="AR44" s="306">
        <f t="shared" si="17"/>
        <v>0.20687452016032196</v>
      </c>
      <c r="AS44" s="306">
        <f t="shared" si="17"/>
        <v>0.21058673512526327</v>
      </c>
      <c r="AT44" s="306">
        <f t="shared" si="17"/>
        <v>0.21431523893989055</v>
      </c>
      <c r="AU44" s="307">
        <f t="shared" si="17"/>
        <v>7.1314437854185536E-2</v>
      </c>
      <c r="AW44" s="303">
        <f t="shared" si="18"/>
        <v>-6.9916113590920453E-2</v>
      </c>
      <c r="AX44" s="303">
        <f t="shared" si="19"/>
        <v>-5.8594457376656695E-2</v>
      </c>
    </row>
    <row r="45" spans="1:50" x14ac:dyDescent="0.25">
      <c r="B45" s="249" t="s">
        <v>473</v>
      </c>
      <c r="C45" s="308">
        <f t="shared" si="20"/>
        <v>0.84019670780873068</v>
      </c>
      <c r="D45" s="308">
        <f t="shared" si="17"/>
        <v>0.83632772522087628</v>
      </c>
      <c r="E45" s="308">
        <f t="shared" si="17"/>
        <v>0.83495890869119027</v>
      </c>
      <c r="F45" s="308">
        <f t="shared" si="17"/>
        <v>0.83077797929465491</v>
      </c>
      <c r="G45" s="308">
        <f t="shared" si="17"/>
        <v>0.82922318196562483</v>
      </c>
      <c r="H45" s="308">
        <f t="shared" si="17"/>
        <v>0.82384602834464737</v>
      </c>
      <c r="I45" s="308">
        <f t="shared" si="17"/>
        <v>0.8224802421473737</v>
      </c>
      <c r="J45" s="308">
        <f t="shared" ref="J45:AU45" si="21">J10/(J$2-J$3)</f>
        <v>0.82158163891566383</v>
      </c>
      <c r="K45" s="308">
        <f t="shared" si="21"/>
        <v>0.81891683823518235</v>
      </c>
      <c r="L45" s="308">
        <f t="shared" si="21"/>
        <v>0.82027046556459038</v>
      </c>
      <c r="M45" s="308">
        <f t="shared" si="21"/>
        <v>0.82253224303087358</v>
      </c>
      <c r="N45" s="308">
        <f t="shared" si="21"/>
        <v>0.82101192908116649</v>
      </c>
      <c r="O45" s="308">
        <f t="shared" si="21"/>
        <v>0.81714476368114108</v>
      </c>
      <c r="P45" s="308">
        <f t="shared" si="21"/>
        <v>0.81881813120285774</v>
      </c>
      <c r="Q45" s="308">
        <f t="shared" si="21"/>
        <v>0.82462417640228747</v>
      </c>
      <c r="R45" s="308">
        <f t="shared" si="21"/>
        <v>0.83065909786968861</v>
      </c>
      <c r="S45" s="308">
        <f t="shared" si="21"/>
        <v>0.83189958224795801</v>
      </c>
      <c r="T45" s="308">
        <f t="shared" si="21"/>
        <v>0.83209527290012819</v>
      </c>
      <c r="U45" s="308">
        <f t="shared" si="21"/>
        <v>0.81675026356419878</v>
      </c>
      <c r="V45" s="308">
        <f t="shared" si="21"/>
        <v>0.80360775364623394</v>
      </c>
      <c r="W45" s="308">
        <f t="shared" si="21"/>
        <v>0.80322892736460216</v>
      </c>
      <c r="X45" s="308">
        <f t="shared" si="21"/>
        <v>0.80059497305458494</v>
      </c>
      <c r="Y45" s="308">
        <f t="shared" si="21"/>
        <v>0.79688777913080577</v>
      </c>
      <c r="Z45" s="308">
        <f t="shared" si="21"/>
        <v>0.7926175162931387</v>
      </c>
      <c r="AA45" s="308">
        <f t="shared" si="21"/>
        <v>0.787927400295515</v>
      </c>
      <c r="AB45" s="308">
        <f t="shared" si="21"/>
        <v>0.78489674649287555</v>
      </c>
      <c r="AC45" s="308">
        <f t="shared" si="21"/>
        <v>0.78144713781645181</v>
      </c>
      <c r="AD45" s="308">
        <f t="shared" si="21"/>
        <v>0.77798267414592426</v>
      </c>
      <c r="AE45" s="308">
        <f t="shared" si="21"/>
        <v>0.77450006690400597</v>
      </c>
      <c r="AF45" s="308">
        <f t="shared" si="21"/>
        <v>0.77103416427891969</v>
      </c>
      <c r="AG45" s="308">
        <f t="shared" si="21"/>
        <v>0.76695720929022149</v>
      </c>
      <c r="AH45" s="308">
        <f t="shared" si="21"/>
        <v>0.76302416606743673</v>
      </c>
      <c r="AI45" s="308">
        <f t="shared" si="21"/>
        <v>0.75921262388487842</v>
      </c>
      <c r="AJ45" s="308">
        <f t="shared" si="21"/>
        <v>0.75541606394695204</v>
      </c>
      <c r="AK45" s="308">
        <f t="shared" si="21"/>
        <v>0.75161252680322888</v>
      </c>
      <c r="AL45" s="308">
        <f t="shared" si="21"/>
        <v>0.74791890363601798</v>
      </c>
      <c r="AM45" s="308">
        <f t="shared" si="21"/>
        <v>0.74422625062532788</v>
      </c>
      <c r="AN45" s="308">
        <f t="shared" si="21"/>
        <v>0.74043804113149247</v>
      </c>
      <c r="AO45" s="308">
        <f t="shared" si="21"/>
        <v>0.73654927033476159</v>
      </c>
      <c r="AP45" s="308">
        <f t="shared" si="21"/>
        <v>0.73191048083293553</v>
      </c>
      <c r="AQ45" s="308">
        <f t="shared" si="21"/>
        <v>0.72749407323026227</v>
      </c>
      <c r="AR45" s="308">
        <f t="shared" si="21"/>
        <v>0.72322899308714927</v>
      </c>
      <c r="AS45" s="308">
        <f t="shared" si="21"/>
        <v>0.71896798153590968</v>
      </c>
      <c r="AT45" s="308">
        <f t="shared" si="21"/>
        <v>0.71471543245853164</v>
      </c>
      <c r="AU45" s="309">
        <f t="shared" si="21"/>
        <v>0.7105615101926267</v>
      </c>
      <c r="AW45" s="310">
        <f>AA45-P45</f>
        <v>-3.0890730907342734E-2</v>
      </c>
      <c r="AX45" s="310">
        <f>AU45-P45</f>
        <v>-0.10825662101023104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474</v>
      </c>
      <c r="B47" s="240" t="s">
        <v>497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498</v>
      </c>
      <c r="AX47" s="242" t="s">
        <v>499</v>
      </c>
    </row>
    <row r="48" spans="1:50" x14ac:dyDescent="0.25">
      <c r="B48" s="245" t="s">
        <v>1</v>
      </c>
      <c r="C48" s="246">
        <f t="shared" ref="C48:AU48" si="22">C49+C50+C53</f>
        <v>1</v>
      </c>
      <c r="D48" s="247">
        <f t="shared" si="22"/>
        <v>1</v>
      </c>
      <c r="E48" s="247">
        <f t="shared" si="22"/>
        <v>1.0000000000000002</v>
      </c>
      <c r="F48" s="247">
        <f t="shared" si="22"/>
        <v>1</v>
      </c>
      <c r="G48" s="247">
        <f t="shared" si="22"/>
        <v>1</v>
      </c>
      <c r="H48" s="247">
        <f t="shared" si="22"/>
        <v>1</v>
      </c>
      <c r="I48" s="247">
        <f t="shared" si="22"/>
        <v>1</v>
      </c>
      <c r="J48" s="247">
        <f t="shared" si="22"/>
        <v>0.99999999999999978</v>
      </c>
      <c r="K48" s="247">
        <f t="shared" si="22"/>
        <v>1</v>
      </c>
      <c r="L48" s="247">
        <f t="shared" si="22"/>
        <v>1</v>
      </c>
      <c r="M48" s="247">
        <f t="shared" si="22"/>
        <v>0.99999999999999989</v>
      </c>
      <c r="N48" s="247">
        <f t="shared" si="22"/>
        <v>1</v>
      </c>
      <c r="O48" s="247">
        <f t="shared" si="22"/>
        <v>1</v>
      </c>
      <c r="P48" s="247">
        <f t="shared" si="22"/>
        <v>1</v>
      </c>
      <c r="Q48" s="247">
        <f t="shared" si="22"/>
        <v>0.9995030611098028</v>
      </c>
      <c r="R48" s="247">
        <f t="shared" si="22"/>
        <v>1.001196495222072</v>
      </c>
      <c r="S48" s="247">
        <f t="shared" si="22"/>
        <v>1.0017834891275088</v>
      </c>
      <c r="T48" s="247">
        <f t="shared" si="22"/>
        <v>1.0023294737673152</v>
      </c>
      <c r="U48" s="247">
        <f t="shared" si="22"/>
        <v>1.0164650772736556</v>
      </c>
      <c r="V48" s="247">
        <f t="shared" si="22"/>
        <v>1.0282477501742573</v>
      </c>
      <c r="W48" s="247">
        <f t="shared" si="22"/>
        <v>1.0252237088432117</v>
      </c>
      <c r="X48" s="247">
        <f t="shared" si="22"/>
        <v>1.0271882809130204</v>
      </c>
      <c r="Y48" s="247">
        <f t="shared" si="22"/>
        <v>1.0321217260062392</v>
      </c>
      <c r="Z48" s="247">
        <f t="shared" si="22"/>
        <v>1.0393531618877994</v>
      </c>
      <c r="AA48" s="247">
        <f t="shared" si="22"/>
        <v>1.0478024114258442</v>
      </c>
      <c r="AB48" s="247">
        <f t="shared" si="22"/>
        <v>1.0544132935349468</v>
      </c>
      <c r="AC48" s="247">
        <f t="shared" si="22"/>
        <v>1.0628953933146859</v>
      </c>
      <c r="AD48" s="247">
        <f t="shared" si="22"/>
        <v>1.0708266599474399</v>
      </c>
      <c r="AE48" s="247">
        <f t="shared" si="22"/>
        <v>1.0784222342079026</v>
      </c>
      <c r="AF48" s="247">
        <f t="shared" si="22"/>
        <v>1.0878619582721112</v>
      </c>
      <c r="AG48" s="247">
        <f t="shared" si="22"/>
        <v>1.0954003556715333</v>
      </c>
      <c r="AH48" s="247">
        <f t="shared" si="22"/>
        <v>1.102562881861594</v>
      </c>
      <c r="AI48" s="247">
        <f t="shared" si="22"/>
        <v>1.1095671600472632</v>
      </c>
      <c r="AJ48" s="247">
        <f t="shared" si="22"/>
        <v>1.1164645874986103</v>
      </c>
      <c r="AK48" s="247">
        <f t="shared" si="22"/>
        <v>1.1232874368910086</v>
      </c>
      <c r="AL48" s="247">
        <f t="shared" si="22"/>
        <v>1.1306354200096624</v>
      </c>
      <c r="AM48" s="247">
        <f t="shared" si="22"/>
        <v>1.1377629610481519</v>
      </c>
      <c r="AN48" s="247">
        <f t="shared" si="22"/>
        <v>1.1445701356812537</v>
      </c>
      <c r="AO48" s="247">
        <f t="shared" si="22"/>
        <v>1.1509338862839176</v>
      </c>
      <c r="AP48" s="247">
        <f t="shared" si="22"/>
        <v>1.1592176612927803</v>
      </c>
      <c r="AQ48" s="247">
        <f t="shared" si="22"/>
        <v>1.1674129798794506</v>
      </c>
      <c r="AR48" s="247">
        <f t="shared" si="22"/>
        <v>1.1750122057114925</v>
      </c>
      <c r="AS48" s="247">
        <f t="shared" si="22"/>
        <v>1.1820172825533524</v>
      </c>
      <c r="AT48" s="247">
        <f t="shared" si="22"/>
        <v>1.1886376503721496</v>
      </c>
      <c r="AU48" s="248">
        <f t="shared" si="22"/>
        <v>1.1954943780146627</v>
      </c>
    </row>
    <row r="49" spans="1:50" x14ac:dyDescent="0.25">
      <c r="B49" s="249" t="s">
        <v>466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467</v>
      </c>
      <c r="C50" s="301">
        <f>C15/(C$2-C$3)</f>
        <v>0.29999999998794452</v>
      </c>
      <c r="D50" s="301">
        <f t="shared" ref="D50:AU51" si="23">D15/(D$2-D$3)</f>
        <v>0.30790398548862546</v>
      </c>
      <c r="E50" s="301">
        <f t="shared" si="23"/>
        <v>0.31397421817225407</v>
      </c>
      <c r="F50" s="301">
        <f t="shared" si="23"/>
        <v>0.31977714008558811</v>
      </c>
      <c r="G50" s="301">
        <f t="shared" si="23"/>
        <v>0.32462303773121032</v>
      </c>
      <c r="H50" s="301">
        <f t="shared" si="23"/>
        <v>0.33120670341000641</v>
      </c>
      <c r="I50" s="301">
        <f t="shared" si="23"/>
        <v>0.3398730954618927</v>
      </c>
      <c r="J50" s="301">
        <f t="shared" si="23"/>
        <v>0.34702648858270274</v>
      </c>
      <c r="K50" s="301">
        <f t="shared" si="23"/>
        <v>0.35379524859347483</v>
      </c>
      <c r="L50" s="301">
        <f t="shared" si="23"/>
        <v>0.36057618141685516</v>
      </c>
      <c r="M50" s="301">
        <f t="shared" si="23"/>
        <v>0.35824463310887822</v>
      </c>
      <c r="N50" s="301">
        <f t="shared" si="23"/>
        <v>0.35661835468639708</v>
      </c>
      <c r="O50" s="301">
        <f t="shared" si="23"/>
        <v>0.35724459365802391</v>
      </c>
      <c r="P50" s="301">
        <f t="shared" si="23"/>
        <v>0.35780357707300253</v>
      </c>
      <c r="Q50" s="301">
        <f t="shared" si="23"/>
        <v>0.35747315467081525</v>
      </c>
      <c r="R50" s="301">
        <f t="shared" si="23"/>
        <v>0.35754451580610208</v>
      </c>
      <c r="S50" s="301">
        <f t="shared" si="23"/>
        <v>0.35738994328106</v>
      </c>
      <c r="T50" s="301">
        <f t="shared" si="23"/>
        <v>0.35727796812354157</v>
      </c>
      <c r="U50" s="301">
        <f t="shared" si="23"/>
        <v>0.36222912947314229</v>
      </c>
      <c r="V50" s="301">
        <f t="shared" si="23"/>
        <v>0.36646076174038156</v>
      </c>
      <c r="W50" s="301">
        <f t="shared" si="23"/>
        <v>0.36366549457676683</v>
      </c>
      <c r="X50" s="301">
        <f t="shared" si="23"/>
        <v>0.36332696056905128</v>
      </c>
      <c r="Y50" s="301">
        <f t="shared" si="23"/>
        <v>0.36430695545108449</v>
      </c>
      <c r="Z50" s="301">
        <f t="shared" si="23"/>
        <v>0.36623682802933233</v>
      </c>
      <c r="AA50" s="301">
        <f t="shared" si="23"/>
        <v>0.36868906590689626</v>
      </c>
      <c r="AB50" s="301">
        <f t="shared" si="23"/>
        <v>0.37056916525602179</v>
      </c>
      <c r="AC50" s="301">
        <f t="shared" si="23"/>
        <v>0.37386613458711832</v>
      </c>
      <c r="AD50" s="301">
        <f t="shared" si="23"/>
        <v>0.3766688101141345</v>
      </c>
      <c r="AE50" s="301">
        <f t="shared" si="23"/>
        <v>0.37926037170797355</v>
      </c>
      <c r="AF50" s="301">
        <f t="shared" si="23"/>
        <v>0.3832466247138922</v>
      </c>
      <c r="AG50" s="301">
        <f t="shared" si="23"/>
        <v>0.38545435632836011</v>
      </c>
      <c r="AH50" s="301">
        <f t="shared" si="23"/>
        <v>0.38772965689885658</v>
      </c>
      <c r="AI50" s="301">
        <f t="shared" si="23"/>
        <v>0.39005475047815297</v>
      </c>
      <c r="AJ50" s="301">
        <f t="shared" si="23"/>
        <v>0.39239248366821849</v>
      </c>
      <c r="AK50" s="301">
        <f t="shared" si="23"/>
        <v>0.39474981938185238</v>
      </c>
      <c r="AL50" s="301">
        <f t="shared" si="23"/>
        <v>0.39745513482597211</v>
      </c>
      <c r="AM50" s="301">
        <f t="shared" si="23"/>
        <v>0.40004186061575014</v>
      </c>
      <c r="AN50" s="301">
        <f t="shared" si="23"/>
        <v>0.40249280003711729</v>
      </c>
      <c r="AO50" s="301">
        <f t="shared" si="23"/>
        <v>0.40478212556382959</v>
      </c>
      <c r="AP50" s="301">
        <f t="shared" si="23"/>
        <v>0.40775259715691331</v>
      </c>
      <c r="AQ50" s="301">
        <f t="shared" si="23"/>
        <v>0.41078503035128427</v>
      </c>
      <c r="AR50" s="301">
        <f t="shared" si="23"/>
        <v>0.41359800883360592</v>
      </c>
      <c r="AS50" s="301">
        <f t="shared" si="23"/>
        <v>0.41619818590652069</v>
      </c>
      <c r="AT50" s="301">
        <f t="shared" si="23"/>
        <v>0.41865918134834995</v>
      </c>
      <c r="AU50" s="302">
        <f t="shared" si="23"/>
        <v>0.42119873868968355</v>
      </c>
      <c r="AW50" s="303">
        <f t="shared" ref="AW50:AW55" si="24">AA50-P50</f>
        <v>1.0885488833893731E-2</v>
      </c>
      <c r="AX50" s="303">
        <f t="shared" ref="AX50:AX55" si="25">AU50-P50</f>
        <v>6.3395161616681017E-2</v>
      </c>
    </row>
    <row r="51" spans="1:50" x14ac:dyDescent="0.25">
      <c r="B51" s="258" t="s">
        <v>468</v>
      </c>
      <c r="C51" s="304">
        <f>C16/(C$2-C$3)</f>
        <v>0.1970599631421219</v>
      </c>
      <c r="D51" s="304">
        <f t="shared" si="23"/>
        <v>0.20042187256136737</v>
      </c>
      <c r="E51" s="304">
        <f t="shared" si="23"/>
        <v>0.20430961452525515</v>
      </c>
      <c r="F51" s="304">
        <f t="shared" si="23"/>
        <v>0.20582636878076802</v>
      </c>
      <c r="G51" s="304">
        <f t="shared" si="23"/>
        <v>0.20873347034647971</v>
      </c>
      <c r="H51" s="304">
        <f t="shared" si="23"/>
        <v>0.20979267796209514</v>
      </c>
      <c r="I51" s="304">
        <f t="shared" si="23"/>
        <v>0.21582579116965536</v>
      </c>
      <c r="J51" s="304">
        <f t="shared" si="23"/>
        <v>0.22116007142098729</v>
      </c>
      <c r="K51" s="304">
        <f t="shared" si="23"/>
        <v>0.22474919857475509</v>
      </c>
      <c r="L51" s="304">
        <f t="shared" si="23"/>
        <v>0.23180838037163609</v>
      </c>
      <c r="M51" s="304">
        <f t="shared" si="23"/>
        <v>0.23193705865746514</v>
      </c>
      <c r="N51" s="304">
        <f t="shared" si="23"/>
        <v>0.22930363007524396</v>
      </c>
      <c r="O51" s="304">
        <f t="shared" si="23"/>
        <v>0.22640619290149752</v>
      </c>
      <c r="P51" s="304">
        <f t="shared" si="23"/>
        <v>0.22820116368126109</v>
      </c>
      <c r="Q51" s="304">
        <f t="shared" si="23"/>
        <v>0.23334024386595267</v>
      </c>
      <c r="R51" s="304">
        <f t="shared" si="23"/>
        <v>0.23883681281204452</v>
      </c>
      <c r="S51" s="304">
        <f t="shared" si="23"/>
        <v>0.23983032463475895</v>
      </c>
      <c r="T51" s="304">
        <f t="shared" si="23"/>
        <v>0.23996736588835282</v>
      </c>
      <c r="U51" s="304">
        <f t="shared" si="23"/>
        <v>0.24393586874444076</v>
      </c>
      <c r="V51" s="304">
        <f t="shared" si="23"/>
        <v>0.24743985864843532</v>
      </c>
      <c r="W51" s="304">
        <f t="shared" si="23"/>
        <v>0.24373726820410788</v>
      </c>
      <c r="X51" s="304">
        <f t="shared" si="23"/>
        <v>0.24281585930847224</v>
      </c>
      <c r="Y51" s="304">
        <f t="shared" si="23"/>
        <v>0.24314668182329857</v>
      </c>
      <c r="Z51" s="304">
        <f t="shared" si="23"/>
        <v>0.24436824772400872</v>
      </c>
      <c r="AA51" s="304">
        <f t="shared" si="23"/>
        <v>0.24613365165135451</v>
      </c>
      <c r="AB51" s="304">
        <f t="shared" si="23"/>
        <v>0.24759494328434922</v>
      </c>
      <c r="AC51" s="304">
        <f t="shared" si="23"/>
        <v>0.25116712306718109</v>
      </c>
      <c r="AD51" s="304">
        <f t="shared" si="23"/>
        <v>0.25384661725692331</v>
      </c>
      <c r="AE51" s="304">
        <f t="shared" si="23"/>
        <v>0.25617581418811225</v>
      </c>
      <c r="AF51" s="304">
        <f t="shared" si="23"/>
        <v>0.2606367401558885</v>
      </c>
      <c r="AG51" s="304">
        <f t="shared" si="23"/>
        <v>0.26199735863874496</v>
      </c>
      <c r="AH51" s="304">
        <f t="shared" si="23"/>
        <v>0.26372010377194899</v>
      </c>
      <c r="AI51" s="304">
        <f t="shared" si="23"/>
        <v>0.26561377304992789</v>
      </c>
      <c r="AJ51" s="304">
        <f t="shared" si="23"/>
        <v>0.26756532466001542</v>
      </c>
      <c r="AK51" s="304">
        <f t="shared" si="23"/>
        <v>0.26957282401852367</v>
      </c>
      <c r="AL51" s="304">
        <f t="shared" si="23"/>
        <v>0.27200034916799432</v>
      </c>
      <c r="AM51" s="304">
        <f t="shared" si="23"/>
        <v>0.27422202729660361</v>
      </c>
      <c r="AN51" s="304">
        <f t="shared" si="23"/>
        <v>0.2762864810332385</v>
      </c>
      <c r="AO51" s="304">
        <f t="shared" si="23"/>
        <v>0.27821172328953087</v>
      </c>
      <c r="AP51" s="304">
        <f t="shared" si="23"/>
        <v>0.28059951976616787</v>
      </c>
      <c r="AQ51" s="304">
        <f t="shared" si="23"/>
        <v>0.28315922940783117</v>
      </c>
      <c r="AR51" s="304">
        <f t="shared" si="23"/>
        <v>0.28551901889820552</v>
      </c>
      <c r="AS51" s="304">
        <f t="shared" si="23"/>
        <v>0.2877079812086587</v>
      </c>
      <c r="AT51" s="304">
        <f t="shared" si="23"/>
        <v>0.28978463458232229</v>
      </c>
      <c r="AU51" s="305">
        <f t="shared" si="23"/>
        <v>0.29189836932432134</v>
      </c>
      <c r="AW51" s="303">
        <f t="shared" si="24"/>
        <v>1.7932487970093419E-2</v>
      </c>
      <c r="AX51" s="303">
        <f t="shared" si="25"/>
        <v>6.3697205643060251E-2</v>
      </c>
    </row>
    <row r="52" spans="1:50" x14ac:dyDescent="0.25">
      <c r="B52" s="261" t="s">
        <v>469</v>
      </c>
      <c r="C52" s="306">
        <f t="shared" ref="C52:AU56" si="26">C17/(C$2-C$3)</f>
        <v>5.6863254176067926E-2</v>
      </c>
      <c r="D52" s="306">
        <f t="shared" si="26"/>
        <v>5.6190170011444482E-2</v>
      </c>
      <c r="E52" s="306">
        <f t="shared" si="26"/>
        <v>5.5377499221085758E-2</v>
      </c>
      <c r="F52" s="306">
        <f t="shared" si="26"/>
        <v>5.5273562539664388E-2</v>
      </c>
      <c r="G52" s="306">
        <f t="shared" si="26"/>
        <v>5.4889548134351249E-2</v>
      </c>
      <c r="H52" s="306">
        <f t="shared" si="26"/>
        <v>5.4743730890235626E-2</v>
      </c>
      <c r="I52" s="306">
        <f t="shared" si="26"/>
        <v>5.3479316296288187E-2</v>
      </c>
      <c r="J52" s="306">
        <f t="shared" si="26"/>
        <v>5.2559925614455869E-2</v>
      </c>
      <c r="K52" s="306">
        <f t="shared" si="26"/>
        <v>5.2045020176967258E-2</v>
      </c>
      <c r="L52" s="306">
        <f t="shared" si="26"/>
        <v>5.0972505531916831E-2</v>
      </c>
      <c r="M52" s="306">
        <f t="shared" si="26"/>
        <v>5.1170995641295403E-2</v>
      </c>
      <c r="N52" s="306">
        <f t="shared" si="26"/>
        <v>5.1685749250075914E-2</v>
      </c>
      <c r="O52" s="306">
        <f t="shared" si="26"/>
        <v>5.2030863924417067E-2</v>
      </c>
      <c r="P52" s="306">
        <f t="shared" si="26"/>
        <v>5.1595076228421126E-2</v>
      </c>
      <c r="Q52" s="306">
        <f t="shared" si="26"/>
        <v>0.12460718788836107</v>
      </c>
      <c r="R52" s="306">
        <f t="shared" si="26"/>
        <v>4.9981391124329387E-2</v>
      </c>
      <c r="S52" s="306">
        <f t="shared" si="26"/>
        <v>4.9881758593053015E-2</v>
      </c>
      <c r="T52" s="306">
        <f t="shared" si="26"/>
        <v>4.991435622590517E-2</v>
      </c>
      <c r="U52" s="306">
        <f t="shared" si="26"/>
        <v>5.0512603533174015E-2</v>
      </c>
      <c r="V52" s="306">
        <f t="shared" si="26"/>
        <v>5.0965199369366311E-2</v>
      </c>
      <c r="W52" s="306">
        <f t="shared" si="26"/>
        <v>5.1432596251563344E-2</v>
      </c>
      <c r="X52" s="306">
        <f t="shared" si="26"/>
        <v>5.1841121661526268E-2</v>
      </c>
      <c r="Y52" s="306">
        <f t="shared" si="26"/>
        <v>5.2291472005721401E-2</v>
      </c>
      <c r="Z52" s="306">
        <f t="shared" si="26"/>
        <v>5.2790459418167533E-2</v>
      </c>
      <c r="AA52" s="306">
        <f t="shared" si="26"/>
        <v>0.12326575764867205</v>
      </c>
      <c r="AB52" s="306">
        <f t="shared" si="26"/>
        <v>5.3691495994985329E-2</v>
      </c>
      <c r="AC52" s="306">
        <f t="shared" si="26"/>
        <v>5.3837849830358116E-2</v>
      </c>
      <c r="AD52" s="306">
        <f t="shared" si="26"/>
        <v>5.4106843042032234E-2</v>
      </c>
      <c r="AE52" s="306">
        <f t="shared" si="26"/>
        <v>5.4410995964398828E-2</v>
      </c>
      <c r="AF52" s="306">
        <f t="shared" si="26"/>
        <v>5.4466863943055471E-2</v>
      </c>
      <c r="AG52" s="306">
        <f t="shared" si="26"/>
        <v>5.4957511735355187E-2</v>
      </c>
      <c r="AH52" s="306">
        <f t="shared" si="26"/>
        <v>5.5337122530474493E-2</v>
      </c>
      <c r="AI52" s="306">
        <f t="shared" si="26"/>
        <v>5.566544524104014E-2</v>
      </c>
      <c r="AJ52" s="306">
        <f t="shared" si="26"/>
        <v>5.5970143881956771E-2</v>
      </c>
      <c r="AK52" s="306">
        <f t="shared" si="26"/>
        <v>5.6254613149510121E-2</v>
      </c>
      <c r="AL52" s="306">
        <f t="shared" si="26"/>
        <v>5.6501582358333913E-2</v>
      </c>
      <c r="AM52" s="306">
        <f t="shared" si="26"/>
        <v>5.6765796138589286E-2</v>
      </c>
      <c r="AN52" s="306">
        <f t="shared" si="26"/>
        <v>5.7028773646502565E-2</v>
      </c>
      <c r="AO52" s="306">
        <f t="shared" si="26"/>
        <v>5.7274971443133413E-2</v>
      </c>
      <c r="AP52" s="306">
        <f t="shared" si="26"/>
        <v>5.7616130457763808E-2</v>
      </c>
      <c r="AQ52" s="306">
        <f t="shared" si="26"/>
        <v>5.7912297939344416E-2</v>
      </c>
      <c r="AR52" s="306">
        <f t="shared" si="26"/>
        <v>5.818833400067272E-2</v>
      </c>
      <c r="AS52" s="306">
        <f t="shared" si="26"/>
        <v>5.843937989359952E-2</v>
      </c>
      <c r="AT52" s="306">
        <f t="shared" si="26"/>
        <v>5.8674605771186286E-2</v>
      </c>
      <c r="AU52" s="307">
        <f t="shared" si="26"/>
        <v>0.13016447451238175</v>
      </c>
      <c r="AW52" s="303">
        <f t="shared" si="24"/>
        <v>7.1670681420250931E-2</v>
      </c>
      <c r="AX52" s="303">
        <f t="shared" si="25"/>
        <v>7.8569398283960618E-2</v>
      </c>
    </row>
    <row r="53" spans="1:50" x14ac:dyDescent="0.25">
      <c r="B53" s="258" t="s">
        <v>470</v>
      </c>
      <c r="C53" s="304">
        <f t="shared" si="26"/>
        <v>0.70000000001205542</v>
      </c>
      <c r="D53" s="304">
        <f t="shared" si="26"/>
        <v>0.69209601451137448</v>
      </c>
      <c r="E53" s="304">
        <f t="shared" si="26"/>
        <v>0.6860257818277461</v>
      </c>
      <c r="F53" s="304">
        <f t="shared" si="26"/>
        <v>0.68022285991441189</v>
      </c>
      <c r="G53" s="304">
        <f t="shared" si="26"/>
        <v>0.67537696226878974</v>
      </c>
      <c r="H53" s="304">
        <f t="shared" si="26"/>
        <v>0.66879329658999365</v>
      </c>
      <c r="I53" s="304">
        <f t="shared" si="26"/>
        <v>0.66012690453810741</v>
      </c>
      <c r="J53" s="304">
        <f t="shared" si="26"/>
        <v>0.65297351141729709</v>
      </c>
      <c r="K53" s="304">
        <f t="shared" si="26"/>
        <v>0.64620475140652511</v>
      </c>
      <c r="L53" s="304">
        <f t="shared" si="26"/>
        <v>0.6394238185831449</v>
      </c>
      <c r="M53" s="304">
        <f t="shared" si="26"/>
        <v>0.64175536689112167</v>
      </c>
      <c r="N53" s="304">
        <f t="shared" si="26"/>
        <v>0.64338164531360298</v>
      </c>
      <c r="O53" s="304">
        <f t="shared" si="26"/>
        <v>0.64275540634197603</v>
      </c>
      <c r="P53" s="304">
        <f t="shared" si="26"/>
        <v>0.64219642292699741</v>
      </c>
      <c r="Q53" s="304">
        <f t="shared" si="26"/>
        <v>0.64202990643898761</v>
      </c>
      <c r="R53" s="304">
        <f t="shared" si="26"/>
        <v>0.64365197941596997</v>
      </c>
      <c r="S53" s="304">
        <f t="shared" si="26"/>
        <v>0.6443935458464487</v>
      </c>
      <c r="T53" s="304">
        <f t="shared" si="26"/>
        <v>0.64505150564377367</v>
      </c>
      <c r="U53" s="304">
        <f t="shared" si="26"/>
        <v>0.65423594780051342</v>
      </c>
      <c r="V53" s="304">
        <f t="shared" si="26"/>
        <v>0.66178698843387584</v>
      </c>
      <c r="W53" s="304">
        <f t="shared" si="26"/>
        <v>0.6615582142664449</v>
      </c>
      <c r="X53" s="304">
        <f t="shared" si="26"/>
        <v>0.66386132034396905</v>
      </c>
      <c r="Y53" s="304">
        <f t="shared" si="26"/>
        <v>0.66781477055515459</v>
      </c>
      <c r="Z53" s="304">
        <f t="shared" si="26"/>
        <v>0.67311633385846692</v>
      </c>
      <c r="AA53" s="304">
        <f t="shared" si="26"/>
        <v>0.67911334551894798</v>
      </c>
      <c r="AB53" s="304">
        <f t="shared" si="26"/>
        <v>0.68384412827892505</v>
      </c>
      <c r="AC53" s="304">
        <f t="shared" si="26"/>
        <v>0.68902925872756748</v>
      </c>
      <c r="AD53" s="304">
        <f t="shared" si="26"/>
        <v>0.69415784983330542</v>
      </c>
      <c r="AE53" s="304">
        <f t="shared" si="26"/>
        <v>0.69916186249992907</v>
      </c>
      <c r="AF53" s="304">
        <f t="shared" si="26"/>
        <v>0.70461533355821893</v>
      </c>
      <c r="AG53" s="304">
        <f t="shared" si="26"/>
        <v>0.70994599934317315</v>
      </c>
      <c r="AH53" s="304">
        <f t="shared" si="26"/>
        <v>0.71483322496273749</v>
      </c>
      <c r="AI53" s="304">
        <f t="shared" si="26"/>
        <v>0.71951240956911022</v>
      </c>
      <c r="AJ53" s="304">
        <f t="shared" si="26"/>
        <v>0.72407210383039189</v>
      </c>
      <c r="AK53" s="304">
        <f t="shared" si="26"/>
        <v>0.72853761750915613</v>
      </c>
      <c r="AL53" s="304">
        <f t="shared" si="26"/>
        <v>0.73318028518369027</v>
      </c>
      <c r="AM53" s="304">
        <f t="shared" si="26"/>
        <v>0.7377211004324018</v>
      </c>
      <c r="AN53" s="304">
        <f t="shared" si="26"/>
        <v>0.74207733564413625</v>
      </c>
      <c r="AO53" s="304">
        <f t="shared" si="26"/>
        <v>0.74615176072008793</v>
      </c>
      <c r="AP53" s="304">
        <f t="shared" si="26"/>
        <v>0.751465064135867</v>
      </c>
      <c r="AQ53" s="304">
        <f t="shared" si="26"/>
        <v>0.75662794952816637</v>
      </c>
      <c r="AR53" s="304">
        <f t="shared" si="26"/>
        <v>0.76141419687788647</v>
      </c>
      <c r="AS53" s="304">
        <f t="shared" si="26"/>
        <v>0.76581909664683157</v>
      </c>
      <c r="AT53" s="304">
        <f t="shared" si="26"/>
        <v>0.76997846902379963</v>
      </c>
      <c r="AU53" s="305">
        <f t="shared" si="26"/>
        <v>0.77429563932497913</v>
      </c>
      <c r="AW53" s="303">
        <f t="shared" si="24"/>
        <v>3.6916922591950563E-2</v>
      </c>
      <c r="AX53" s="303">
        <f t="shared" si="25"/>
        <v>0.13209921639798172</v>
      </c>
    </row>
    <row r="54" spans="1:50" x14ac:dyDescent="0.25">
      <c r="B54" s="258" t="s">
        <v>471</v>
      </c>
      <c r="C54" s="304">
        <f t="shared" si="26"/>
        <v>0.64313674466660875</v>
      </c>
      <c r="D54" s="304">
        <f t="shared" si="26"/>
        <v>0.63590585265950883</v>
      </c>
      <c r="E54" s="304">
        <f t="shared" si="26"/>
        <v>0.63064929416593518</v>
      </c>
      <c r="F54" s="304">
        <f t="shared" si="26"/>
        <v>0.62495161051388681</v>
      </c>
      <c r="G54" s="304">
        <f t="shared" si="26"/>
        <v>0.62048971161914523</v>
      </c>
      <c r="H54" s="304">
        <f t="shared" si="26"/>
        <v>0.61405335038255227</v>
      </c>
      <c r="I54" s="304">
        <f t="shared" si="26"/>
        <v>0.60665445097771831</v>
      </c>
      <c r="J54" s="304">
        <f t="shared" si="26"/>
        <v>0.60042156749467657</v>
      </c>
      <c r="K54" s="304">
        <f t="shared" si="26"/>
        <v>0.59416763966042729</v>
      </c>
      <c r="L54" s="304">
        <f t="shared" si="26"/>
        <v>0.58846208519295429</v>
      </c>
      <c r="M54" s="304">
        <f t="shared" si="26"/>
        <v>0.59059518437340841</v>
      </c>
      <c r="N54" s="304">
        <f t="shared" si="26"/>
        <v>0.59170829900592248</v>
      </c>
      <c r="O54" s="304">
        <f t="shared" si="26"/>
        <v>0.59073857077964353</v>
      </c>
      <c r="P54" s="304">
        <f t="shared" si="26"/>
        <v>0.59061696752159665</v>
      </c>
      <c r="Q54" s="304">
        <f t="shared" si="26"/>
        <v>0.59128393253633471</v>
      </c>
      <c r="R54" s="304">
        <f t="shared" si="26"/>
        <v>0.591822285057644</v>
      </c>
      <c r="S54" s="304">
        <f t="shared" si="26"/>
        <v>0.59206925761319906</v>
      </c>
      <c r="T54" s="304">
        <f t="shared" si="26"/>
        <v>0.5920997335533994</v>
      </c>
      <c r="U54" s="304">
        <f t="shared" si="26"/>
        <v>0.60004247377438458</v>
      </c>
      <c r="V54" s="304">
        <f t="shared" si="26"/>
        <v>0.60649182042055361</v>
      </c>
      <c r="W54" s="304">
        <f t="shared" si="26"/>
        <v>0.60519413567895808</v>
      </c>
      <c r="X54" s="304">
        <f t="shared" si="26"/>
        <v>0.60646533120268731</v>
      </c>
      <c r="Y54" s="304">
        <f t="shared" si="26"/>
        <v>0.6093259282813428</v>
      </c>
      <c r="Z54" s="304">
        <f t="shared" si="26"/>
        <v>0.61346560515693327</v>
      </c>
      <c r="AA54" s="304">
        <f t="shared" si="26"/>
        <v>0.61827204083879039</v>
      </c>
      <c r="AB54" s="304">
        <f t="shared" si="26"/>
        <v>0.62193790858016029</v>
      </c>
      <c r="AC54" s="304">
        <f t="shared" si="26"/>
        <v>0.62628848164214612</v>
      </c>
      <c r="AD54" s="304">
        <f t="shared" si="26"/>
        <v>0.63045122059592229</v>
      </c>
      <c r="AE54" s="304">
        <f t="shared" si="26"/>
        <v>0.63444718700031255</v>
      </c>
      <c r="AF54" s="304">
        <f t="shared" si="26"/>
        <v>0.63912632621443854</v>
      </c>
      <c r="AG54" s="304">
        <f t="shared" si="26"/>
        <v>0.64323945747780864</v>
      </c>
      <c r="AH54" s="304">
        <f t="shared" si="26"/>
        <v>0.64701885032908513</v>
      </c>
      <c r="AI54" s="304">
        <f t="shared" si="26"/>
        <v>0.65063708673441134</v>
      </c>
      <c r="AJ54" s="304">
        <f t="shared" si="26"/>
        <v>0.65415391002362722</v>
      </c>
      <c r="AK54" s="304">
        <f t="shared" si="26"/>
        <v>0.6575910493258379</v>
      </c>
      <c r="AL54" s="304">
        <f t="shared" si="26"/>
        <v>0.66123167899821267</v>
      </c>
      <c r="AM54" s="304">
        <f t="shared" si="26"/>
        <v>0.66474760236935682</v>
      </c>
      <c r="AN54" s="304">
        <f t="shared" si="26"/>
        <v>0.66807679240187423</v>
      </c>
      <c r="AO54" s="304">
        <f t="shared" si="26"/>
        <v>0.67114040140482067</v>
      </c>
      <c r="AP54" s="304">
        <f t="shared" si="26"/>
        <v>0.67531063947703296</v>
      </c>
      <c r="AQ54" s="304">
        <f t="shared" si="26"/>
        <v>0.67937037430341629</v>
      </c>
      <c r="AR54" s="304">
        <f t="shared" si="26"/>
        <v>0.68307487148660961</v>
      </c>
      <c r="AS54" s="304">
        <f t="shared" si="26"/>
        <v>0.68642544799601568</v>
      </c>
      <c r="AT54" s="304">
        <f t="shared" si="26"/>
        <v>0.68954595762167115</v>
      </c>
      <c r="AU54" s="305">
        <f t="shared" si="26"/>
        <v>0.6927978447166363</v>
      </c>
      <c r="AW54" s="303">
        <f t="shared" si="24"/>
        <v>2.7655073317193746E-2</v>
      </c>
      <c r="AX54" s="303">
        <f t="shared" si="25"/>
        <v>0.10218087719503965</v>
      </c>
    </row>
    <row r="55" spans="1:50" x14ac:dyDescent="0.25">
      <c r="B55" s="261" t="s">
        <v>472</v>
      </c>
      <c r="C55" s="306">
        <f t="shared" si="26"/>
        <v>0.10294003472406339</v>
      </c>
      <c r="D55" s="306">
        <f t="shared" si="26"/>
        <v>0.10750652543796084</v>
      </c>
      <c r="E55" s="306">
        <f t="shared" si="26"/>
        <v>0.10968952578485569</v>
      </c>
      <c r="F55" s="306">
        <f t="shared" si="26"/>
        <v>0.11401177076213587</v>
      </c>
      <c r="G55" s="306">
        <f t="shared" si="26"/>
        <v>0.11595179324928506</v>
      </c>
      <c r="H55" s="306">
        <f t="shared" si="26"/>
        <v>0.12154502143490457</v>
      </c>
      <c r="I55" s="306">
        <f t="shared" si="26"/>
        <v>0.1241835934239663</v>
      </c>
      <c r="J55" s="306">
        <f t="shared" si="26"/>
        <v>0.12600945374719899</v>
      </c>
      <c r="K55" s="306">
        <f t="shared" si="26"/>
        <v>0.12919509738525167</v>
      </c>
      <c r="L55" s="306">
        <f t="shared" si="26"/>
        <v>0.12896431397377645</v>
      </c>
      <c r="M55" s="306">
        <f t="shared" si="26"/>
        <v>0.126518762374421</v>
      </c>
      <c r="N55" s="306">
        <f t="shared" si="26"/>
        <v>0.12754041632858687</v>
      </c>
      <c r="O55" s="306">
        <f t="shared" si="26"/>
        <v>0.13113204218532853</v>
      </c>
      <c r="P55" s="306">
        <f t="shared" si="26"/>
        <v>0.12990889523084223</v>
      </c>
      <c r="Q55" s="306">
        <f t="shared" si="26"/>
        <v>5.0768635709351501E-2</v>
      </c>
      <c r="R55" s="306">
        <f t="shared" si="26"/>
        <v>0.11935951100598215</v>
      </c>
      <c r="S55" s="306">
        <f t="shared" si="26"/>
        <v>0.11821865915898895</v>
      </c>
      <c r="T55" s="306">
        <f t="shared" si="26"/>
        <v>0.11796972022448861</v>
      </c>
      <c r="U55" s="306">
        <f t="shared" si="26"/>
        <v>0.11896408220186251</v>
      </c>
      <c r="V55" s="306">
        <f t="shared" si="26"/>
        <v>0.11970219764128448</v>
      </c>
      <c r="W55" s="306">
        <f t="shared" si="26"/>
        <v>0.12062511016278479</v>
      </c>
      <c r="X55" s="306">
        <f t="shared" si="26"/>
        <v>0.12121033948735217</v>
      </c>
      <c r="Y55" s="306">
        <f t="shared" si="26"/>
        <v>0.1218620468636773</v>
      </c>
      <c r="Z55" s="306">
        <f t="shared" si="26"/>
        <v>0.12257409835831254</v>
      </c>
      <c r="AA55" s="306">
        <f t="shared" si="26"/>
        <v>5.3301350572517794E-2</v>
      </c>
      <c r="AB55" s="306">
        <f t="shared" si="26"/>
        <v>0.12368844488251093</v>
      </c>
      <c r="AC55" s="306">
        <f t="shared" si="26"/>
        <v>0.12343077304333516</v>
      </c>
      <c r="AD55" s="306">
        <f t="shared" si="26"/>
        <v>0.12356322944906566</v>
      </c>
      <c r="AE55" s="306">
        <f t="shared" si="26"/>
        <v>0.12383271496133612</v>
      </c>
      <c r="AF55" s="306">
        <f t="shared" si="26"/>
        <v>0.12338427045085795</v>
      </c>
      <c r="AG55" s="306">
        <f t="shared" si="26"/>
        <v>0.1242359622989679</v>
      </c>
      <c r="AH55" s="306">
        <f t="shared" si="26"/>
        <v>0.1247932987919384</v>
      </c>
      <c r="AI55" s="306">
        <f t="shared" si="26"/>
        <v>0.1252299938676735</v>
      </c>
      <c r="AJ55" s="306">
        <f t="shared" si="26"/>
        <v>0.12562165825662286</v>
      </c>
      <c r="AK55" s="306">
        <f t="shared" si="26"/>
        <v>0.12597719637058821</v>
      </c>
      <c r="AL55" s="306">
        <f t="shared" si="26"/>
        <v>0.12626241110453026</v>
      </c>
      <c r="AM55" s="306">
        <f t="shared" si="26"/>
        <v>0.1266338862949391</v>
      </c>
      <c r="AN55" s="306">
        <f t="shared" si="26"/>
        <v>0.1270262054929705</v>
      </c>
      <c r="AO55" s="306">
        <f t="shared" si="26"/>
        <v>0.12739566578478242</v>
      </c>
      <c r="AP55" s="306">
        <f t="shared" si="26"/>
        <v>0.12798507668915937</v>
      </c>
      <c r="AQ55" s="306">
        <f t="shared" si="26"/>
        <v>0.1284652475287707</v>
      </c>
      <c r="AR55" s="306">
        <f t="shared" si="26"/>
        <v>0.12892517778844628</v>
      </c>
      <c r="AS55" s="306">
        <f t="shared" si="26"/>
        <v>0.12934257896868279</v>
      </c>
      <c r="AT55" s="306">
        <f t="shared" si="26"/>
        <v>0.12973274482185068</v>
      </c>
      <c r="AU55" s="307">
        <f t="shared" si="26"/>
        <v>5.892480796594321E-2</v>
      </c>
      <c r="AW55" s="303">
        <f t="shared" si="24"/>
        <v>-7.6607544658324436E-2</v>
      </c>
      <c r="AX55" s="303">
        <f t="shared" si="25"/>
        <v>-7.0984087264899021E-2</v>
      </c>
    </row>
    <row r="56" spans="1:50" x14ac:dyDescent="0.25">
      <c r="B56" s="249" t="s">
        <v>473</v>
      </c>
      <c r="C56" s="308">
        <f t="shared" si="26"/>
        <v>0.84019670780873068</v>
      </c>
      <c r="D56" s="308">
        <f t="shared" si="26"/>
        <v>0.83632772522087628</v>
      </c>
      <c r="E56" s="308">
        <f t="shared" si="26"/>
        <v>0.83495890869119027</v>
      </c>
      <c r="F56" s="308">
        <f t="shared" si="26"/>
        <v>0.83077797929465491</v>
      </c>
      <c r="G56" s="308">
        <f t="shared" si="26"/>
        <v>0.82922318196562483</v>
      </c>
      <c r="H56" s="308">
        <f t="shared" si="26"/>
        <v>0.82384602834464737</v>
      </c>
      <c r="I56" s="308">
        <f t="shared" si="26"/>
        <v>0.8224802421473737</v>
      </c>
      <c r="J56" s="308">
        <f t="shared" si="26"/>
        <v>0.82158163891566383</v>
      </c>
      <c r="K56" s="308">
        <f t="shared" si="26"/>
        <v>0.81891683823518235</v>
      </c>
      <c r="L56" s="308">
        <f t="shared" si="26"/>
        <v>0.82027046556459038</v>
      </c>
      <c r="M56" s="308">
        <f t="shared" si="26"/>
        <v>0.82253224303087358</v>
      </c>
      <c r="N56" s="308">
        <f t="shared" si="26"/>
        <v>0.82101192908116649</v>
      </c>
      <c r="O56" s="308">
        <f t="shared" si="26"/>
        <v>0.81714476368114108</v>
      </c>
      <c r="P56" s="308">
        <f t="shared" si="26"/>
        <v>0.81881813120285774</v>
      </c>
      <c r="Q56" s="308">
        <f t="shared" si="26"/>
        <v>0.82462417640228747</v>
      </c>
      <c r="R56" s="308">
        <f t="shared" si="26"/>
        <v>0.83065909786968861</v>
      </c>
      <c r="S56" s="308">
        <f t="shared" si="26"/>
        <v>0.83189958224795801</v>
      </c>
      <c r="T56" s="308">
        <f t="shared" si="26"/>
        <v>0.83206709944175228</v>
      </c>
      <c r="U56" s="308">
        <f t="shared" si="26"/>
        <v>0.84397834251882531</v>
      </c>
      <c r="V56" s="308">
        <f t="shared" si="26"/>
        <v>0.85393167906898892</v>
      </c>
      <c r="W56" s="308">
        <f t="shared" si="26"/>
        <v>0.84893140388306598</v>
      </c>
      <c r="X56" s="308">
        <f t="shared" si="26"/>
        <v>0.84928119051115958</v>
      </c>
      <c r="Y56" s="308">
        <f t="shared" si="26"/>
        <v>0.85247261010464137</v>
      </c>
      <c r="Z56" s="308">
        <f t="shared" si="26"/>
        <v>0.85783385288094205</v>
      </c>
      <c r="AA56" s="308">
        <f t="shared" si="26"/>
        <v>0.86440569249014487</v>
      </c>
      <c r="AB56" s="308">
        <f t="shared" si="26"/>
        <v>0.86953285186450946</v>
      </c>
      <c r="AC56" s="308">
        <f t="shared" si="26"/>
        <v>0.87745560470932726</v>
      </c>
      <c r="AD56" s="308">
        <f t="shared" si="26"/>
        <v>0.88429783785284555</v>
      </c>
      <c r="AE56" s="308">
        <f t="shared" si="26"/>
        <v>0.89062300118842475</v>
      </c>
      <c r="AF56" s="308">
        <f t="shared" si="26"/>
        <v>0.8997630663703271</v>
      </c>
      <c r="AG56" s="308">
        <f t="shared" si="26"/>
        <v>0.9052368161165536</v>
      </c>
      <c r="AH56" s="308">
        <f t="shared" si="26"/>
        <v>0.91073895410103411</v>
      </c>
      <c r="AI56" s="308">
        <f t="shared" si="26"/>
        <v>0.91625085978433929</v>
      </c>
      <c r="AJ56" s="308">
        <f t="shared" si="26"/>
        <v>0.9217192346836427</v>
      </c>
      <c r="AK56" s="308">
        <f t="shared" si="26"/>
        <v>0.92716387334436157</v>
      </c>
      <c r="AL56" s="308">
        <f t="shared" si="26"/>
        <v>0.93323202816620698</v>
      </c>
      <c r="AM56" s="308">
        <f t="shared" si="26"/>
        <v>0.93896962966596054</v>
      </c>
      <c r="AN56" s="308">
        <f t="shared" si="26"/>
        <v>0.94436327343511262</v>
      </c>
      <c r="AO56" s="308">
        <f t="shared" si="26"/>
        <v>0.94935212469435148</v>
      </c>
      <c r="AP56" s="308">
        <f t="shared" si="26"/>
        <v>0.95591015924320077</v>
      </c>
      <c r="AQ56" s="308">
        <f t="shared" si="26"/>
        <v>0.96252960371124741</v>
      </c>
      <c r="AR56" s="308">
        <f t="shared" si="26"/>
        <v>0.96859389038481514</v>
      </c>
      <c r="AS56" s="308">
        <f t="shared" si="26"/>
        <v>0.97413342920467438</v>
      </c>
      <c r="AT56" s="308">
        <f t="shared" si="26"/>
        <v>0.97933059220399354</v>
      </c>
      <c r="AU56" s="309">
        <f t="shared" si="26"/>
        <v>0.98469621404095775</v>
      </c>
      <c r="AW56" s="310">
        <f>AA56-P56</f>
        <v>4.5587561287287137E-2</v>
      </c>
      <c r="AX56" s="310">
        <f>AU56-P56</f>
        <v>0.16587808283810002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"&amp;[5]Résultats!B1&amp;"  - TEND"</f>
        <v>Ecarts SNBC3  - TEND</v>
      </c>
      <c r="B58" s="266" t="s">
        <v>501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466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467</v>
      </c>
      <c r="C61" s="301">
        <f t="shared" ref="C61:AU66" si="27">C39-C50</f>
        <v>0</v>
      </c>
      <c r="D61" s="301">
        <f t="shared" si="27"/>
        <v>0</v>
      </c>
      <c r="E61" s="301">
        <f t="shared" si="27"/>
        <v>0</v>
      </c>
      <c r="F61" s="301">
        <f t="shared" si="27"/>
        <v>0</v>
      </c>
      <c r="G61" s="301">
        <f t="shared" si="27"/>
        <v>0</v>
      </c>
      <c r="H61" s="301">
        <f t="shared" si="27"/>
        <v>0</v>
      </c>
      <c r="I61" s="301">
        <f t="shared" si="27"/>
        <v>0</v>
      </c>
      <c r="J61" s="301">
        <f t="shared" si="27"/>
        <v>0</v>
      </c>
      <c r="K61" s="301">
        <f t="shared" si="27"/>
        <v>0</v>
      </c>
      <c r="L61" s="301">
        <f t="shared" si="27"/>
        <v>0</v>
      </c>
      <c r="M61" s="301">
        <f t="shared" si="27"/>
        <v>0</v>
      </c>
      <c r="N61" s="301">
        <f t="shared" si="27"/>
        <v>0</v>
      </c>
      <c r="O61" s="301">
        <f t="shared" si="27"/>
        <v>0</v>
      </c>
      <c r="P61" s="301">
        <f t="shared" si="27"/>
        <v>0</v>
      </c>
      <c r="Q61" s="301">
        <f t="shared" si="27"/>
        <v>4.7427708349850883E-4</v>
      </c>
      <c r="R61" s="301">
        <f t="shared" si="27"/>
        <v>-6.8726311869728163E-2</v>
      </c>
      <c r="S61" s="301">
        <f t="shared" si="27"/>
        <v>-6.7677860053248051E-2</v>
      </c>
      <c r="T61" s="301">
        <f t="shared" si="27"/>
        <v>-6.739375572522438E-2</v>
      </c>
      <c r="U61" s="301">
        <f t="shared" si="27"/>
        <v>-8.1520518841396328E-2</v>
      </c>
      <c r="V61" s="301">
        <f t="shared" si="27"/>
        <v>-9.2674894339085434E-2</v>
      </c>
      <c r="W61" s="301">
        <f t="shared" si="27"/>
        <v>-8.5809283116368262E-2</v>
      </c>
      <c r="X61" s="301">
        <f t="shared" si="27"/>
        <v>-8.3754830192240837E-2</v>
      </c>
      <c r="Y61" s="301">
        <f t="shared" si="27"/>
        <v>-8.4099170382886446E-2</v>
      </c>
      <c r="Z61" s="301">
        <f t="shared" si="27"/>
        <v>-8.5870665520114187E-2</v>
      </c>
      <c r="AA61" s="301">
        <f t="shared" si="27"/>
        <v>3.5497288321724718E-3</v>
      </c>
      <c r="AB61" s="301">
        <f t="shared" si="27"/>
        <v>-9.0016653803482005E-2</v>
      </c>
      <c r="AC61" s="301">
        <f t="shared" si="27"/>
        <v>-9.3329042937324025E-2</v>
      </c>
      <c r="AD61" s="301">
        <f t="shared" si="27"/>
        <v>-9.6085918101386725E-2</v>
      </c>
      <c r="AE61" s="301">
        <f t="shared" si="27"/>
        <v>-9.8609893422368367E-2</v>
      </c>
      <c r="AF61" s="301">
        <f t="shared" si="27"/>
        <v>-0.10246645417490058</v>
      </c>
      <c r="AG61" s="301">
        <f t="shared" si="27"/>
        <v>-0.10518787297551141</v>
      </c>
      <c r="AH61" s="301">
        <f t="shared" si="27"/>
        <v>-0.10778945302475951</v>
      </c>
      <c r="AI61" s="301">
        <f t="shared" si="27"/>
        <v>-0.1102667658646122</v>
      </c>
      <c r="AJ61" s="301">
        <f t="shared" si="27"/>
        <v>-0.11270812779982736</v>
      </c>
      <c r="AK61" s="301">
        <f t="shared" si="27"/>
        <v>-0.11514568764807714</v>
      </c>
      <c r="AL61" s="301">
        <f t="shared" si="27"/>
        <v>-0.11775605531881828</v>
      </c>
      <c r="AM61" s="301">
        <f t="shared" si="27"/>
        <v>-0.12021261895613267</v>
      </c>
      <c r="AN61" s="301">
        <f t="shared" si="27"/>
        <v>-0.1226343060470978</v>
      </c>
      <c r="AO61" s="301">
        <f t="shared" si="27"/>
        <v>-0.12499568351925</v>
      </c>
      <c r="AP61" s="301">
        <f t="shared" si="27"/>
        <v>-0.12883369470550804</v>
      </c>
      <c r="AQ61" s="301">
        <f t="shared" si="27"/>
        <v>-0.13240759407414482</v>
      </c>
      <c r="AR61" s="301">
        <f t="shared" si="27"/>
        <v>-0.13556842920110618</v>
      </c>
      <c r="AS61" s="301">
        <f t="shared" si="27"/>
        <v>-0.13851981726254248</v>
      </c>
      <c r="AT61" s="301">
        <f t="shared" si="27"/>
        <v>-0.14130253212107041</v>
      </c>
      <c r="AU61" s="302">
        <f t="shared" si="27"/>
        <v>2.8945358894329476E-3</v>
      </c>
      <c r="AV61" s="268"/>
    </row>
    <row r="62" spans="1:50" x14ac:dyDescent="0.25">
      <c r="B62" s="258" t="s">
        <v>468</v>
      </c>
      <c r="C62" s="304">
        <f t="shared" si="27"/>
        <v>0</v>
      </c>
      <c r="D62" s="304">
        <f t="shared" si="27"/>
        <v>0</v>
      </c>
      <c r="E62" s="304">
        <f t="shared" si="27"/>
        <v>0</v>
      </c>
      <c r="F62" s="304">
        <f t="shared" si="27"/>
        <v>0</v>
      </c>
      <c r="G62" s="304">
        <f t="shared" si="27"/>
        <v>0</v>
      </c>
      <c r="H62" s="304">
        <f t="shared" si="27"/>
        <v>0</v>
      </c>
      <c r="I62" s="304">
        <f t="shared" si="27"/>
        <v>0</v>
      </c>
      <c r="J62" s="304">
        <f t="shared" si="27"/>
        <v>0</v>
      </c>
      <c r="K62" s="304">
        <f t="shared" si="27"/>
        <v>0</v>
      </c>
      <c r="L62" s="304">
        <f t="shared" si="27"/>
        <v>0</v>
      </c>
      <c r="M62" s="304">
        <f t="shared" si="27"/>
        <v>0</v>
      </c>
      <c r="N62" s="304">
        <f t="shared" si="27"/>
        <v>0</v>
      </c>
      <c r="O62" s="304">
        <f t="shared" si="27"/>
        <v>0</v>
      </c>
      <c r="P62" s="304">
        <f t="shared" si="27"/>
        <v>0</v>
      </c>
      <c r="Q62" s="304">
        <f t="shared" si="27"/>
        <v>0</v>
      </c>
      <c r="R62" s="304">
        <f t="shared" si="27"/>
        <v>0</v>
      </c>
      <c r="S62" s="304">
        <f t="shared" si="27"/>
        <v>0</v>
      </c>
      <c r="T62" s="304">
        <f t="shared" si="27"/>
        <v>-2.4935949421434067E-6</v>
      </c>
      <c r="U62" s="304">
        <f t="shared" si="27"/>
        <v>-1.6702302806950342E-2</v>
      </c>
      <c r="V62" s="304">
        <f t="shared" si="27"/>
        <v>-3.0138936841203556E-2</v>
      </c>
      <c r="W62" s="304">
        <f t="shared" si="27"/>
        <v>-2.2335393771189427E-2</v>
      </c>
      <c r="X62" s="304">
        <f t="shared" si="27"/>
        <v>-2.0295234549638247E-2</v>
      </c>
      <c r="Y62" s="304">
        <f t="shared" si="27"/>
        <v>-2.0872514523411323E-2</v>
      </c>
      <c r="Z62" s="304">
        <f t="shared" si="27"/>
        <v>-2.2916653656790881E-2</v>
      </c>
      <c r="AA62" s="304">
        <f t="shared" si="27"/>
        <v>-2.5974674976849299E-2</v>
      </c>
      <c r="AB62" s="304">
        <f t="shared" si="27"/>
        <v>-2.7535380685774324E-2</v>
      </c>
      <c r="AC62" s="304">
        <f t="shared" si="27"/>
        <v>-3.1738406527848845E-2</v>
      </c>
      <c r="AD62" s="304">
        <f t="shared" si="27"/>
        <v>-3.4947107753535017E-2</v>
      </c>
      <c r="AE62" s="304">
        <f t="shared" si="27"/>
        <v>-3.7766918165475227E-2</v>
      </c>
      <c r="AF62" s="304">
        <f t="shared" si="27"/>
        <v>-4.2625582685898111E-2</v>
      </c>
      <c r="AG62" s="304">
        <f t="shared" si="27"/>
        <v>-4.5240880594865918E-2</v>
      </c>
      <c r="AH62" s="304">
        <f t="shared" si="27"/>
        <v>-4.7968813295851509E-2</v>
      </c>
      <c r="AI62" s="304">
        <f t="shared" si="27"/>
        <v>-5.0626728426963724E-2</v>
      </c>
      <c r="AJ62" s="304">
        <f t="shared" si="27"/>
        <v>-5.3266490332457672E-2</v>
      </c>
      <c r="AK62" s="304">
        <f t="shared" si="27"/>
        <v>-5.591749501376253E-2</v>
      </c>
      <c r="AL62" s="304">
        <f t="shared" si="27"/>
        <v>-5.8759013870420096E-2</v>
      </c>
      <c r="AM62" s="304">
        <f t="shared" si="27"/>
        <v>-6.1329601966040953E-2</v>
      </c>
      <c r="AN62" s="304">
        <f t="shared" si="27"/>
        <v>-6.3869652675729333E-2</v>
      </c>
      <c r="AO62" s="304">
        <f t="shared" si="27"/>
        <v>-6.6392870174036028E-2</v>
      </c>
      <c r="AP62" s="304">
        <f t="shared" si="27"/>
        <v>-7.0405643273632912E-2</v>
      </c>
      <c r="AQ62" s="304">
        <f t="shared" si="27"/>
        <v>-7.4132824832210065E-2</v>
      </c>
      <c r="AR62" s="304">
        <f t="shared" si="27"/>
        <v>-7.7385926018234574E-2</v>
      </c>
      <c r="AS62" s="304">
        <f t="shared" si="27"/>
        <v>-8.0474895903507454E-2</v>
      </c>
      <c r="AT62" s="304">
        <f t="shared" si="27"/>
        <v>-8.3397313956620756E-2</v>
      </c>
      <c r="AU62" s="305">
        <f t="shared" si="27"/>
        <v>-8.5929146698392578E-2</v>
      </c>
      <c r="AV62" s="268"/>
    </row>
    <row r="63" spans="1:50" x14ac:dyDescent="0.25">
      <c r="B63" s="261" t="s">
        <v>469</v>
      </c>
      <c r="C63" s="306">
        <f t="shared" si="27"/>
        <v>0</v>
      </c>
      <c r="D63" s="306">
        <f t="shared" si="27"/>
        <v>0</v>
      </c>
      <c r="E63" s="306">
        <f t="shared" si="27"/>
        <v>0</v>
      </c>
      <c r="F63" s="306">
        <f t="shared" si="27"/>
        <v>0</v>
      </c>
      <c r="G63" s="306">
        <f t="shared" si="27"/>
        <v>0</v>
      </c>
      <c r="H63" s="306">
        <f t="shared" si="27"/>
        <v>0</v>
      </c>
      <c r="I63" s="306">
        <f t="shared" si="27"/>
        <v>0</v>
      </c>
      <c r="J63" s="306">
        <f t="shared" si="27"/>
        <v>0</v>
      </c>
      <c r="K63" s="306">
        <f t="shared" si="27"/>
        <v>0</v>
      </c>
      <c r="L63" s="306">
        <f t="shared" si="27"/>
        <v>0</v>
      </c>
      <c r="M63" s="306">
        <f t="shared" si="27"/>
        <v>0</v>
      </c>
      <c r="N63" s="306">
        <f t="shared" si="27"/>
        <v>0</v>
      </c>
      <c r="O63" s="306">
        <f t="shared" si="27"/>
        <v>0</v>
      </c>
      <c r="P63" s="306">
        <f t="shared" si="27"/>
        <v>0</v>
      </c>
      <c r="Q63" s="306">
        <f t="shared" si="27"/>
        <v>0</v>
      </c>
      <c r="R63" s="306">
        <f t="shared" si="27"/>
        <v>0</v>
      </c>
      <c r="S63" s="306">
        <f t="shared" si="27"/>
        <v>0</v>
      </c>
      <c r="T63" s="306">
        <f t="shared" si="27"/>
        <v>4.9838790013023715E-6</v>
      </c>
      <c r="U63" s="306">
        <f t="shared" si="27"/>
        <v>2.9624411610815193E-3</v>
      </c>
      <c r="V63" s="306">
        <f t="shared" si="27"/>
        <v>5.5197462246980786E-3</v>
      </c>
      <c r="W63" s="306">
        <f t="shared" si="27"/>
        <v>5.0217407759167582E-3</v>
      </c>
      <c r="X63" s="306">
        <f t="shared" si="27"/>
        <v>5.2103839564501819E-3</v>
      </c>
      <c r="Y63" s="306">
        <f t="shared" si="27"/>
        <v>5.6421457625893817E-3</v>
      </c>
      <c r="Z63" s="306">
        <f t="shared" si="27"/>
        <v>6.1241090238327717E-3</v>
      </c>
      <c r="AA63" s="306">
        <f t="shared" si="27"/>
        <v>2.8814060415891476E-2</v>
      </c>
      <c r="AB63" s="306">
        <f t="shared" si="27"/>
        <v>6.8014528589795537E-3</v>
      </c>
      <c r="AC63" s="306">
        <f t="shared" si="27"/>
        <v>7.2705252801039053E-3</v>
      </c>
      <c r="AD63" s="306">
        <f t="shared" si="27"/>
        <v>7.5765394673272327E-3</v>
      </c>
      <c r="AE63" s="306">
        <f t="shared" si="27"/>
        <v>7.8305862985693364E-3</v>
      </c>
      <c r="AF63" s="306">
        <f t="shared" si="27"/>
        <v>8.3021491259457764E-3</v>
      </c>
      <c r="AG63" s="306">
        <f t="shared" si="27"/>
        <v>8.5524935736144767E-3</v>
      </c>
      <c r="AH63" s="306">
        <f t="shared" si="27"/>
        <v>8.8517908675251264E-3</v>
      </c>
      <c r="AI63" s="306">
        <f t="shared" si="27"/>
        <v>9.1354947495364547E-3</v>
      </c>
      <c r="AJ63" s="306">
        <f t="shared" si="27"/>
        <v>9.4153776588765947E-3</v>
      </c>
      <c r="AK63" s="306">
        <f t="shared" si="27"/>
        <v>9.6941895795039784E-3</v>
      </c>
      <c r="AL63" s="306">
        <f t="shared" si="27"/>
        <v>9.9561618512456762E-3</v>
      </c>
      <c r="AM63" s="306">
        <f t="shared" si="27"/>
        <v>1.0171020190465507E-2</v>
      </c>
      <c r="AN63" s="306">
        <f t="shared" si="27"/>
        <v>1.0412891986007755E-2</v>
      </c>
      <c r="AO63" s="306">
        <f t="shared" si="27"/>
        <v>1.0692617485951308E-2</v>
      </c>
      <c r="AP63" s="306">
        <f t="shared" si="27"/>
        <v>1.1108895501106518E-2</v>
      </c>
      <c r="AQ63" s="306">
        <f t="shared" si="27"/>
        <v>1.1438733762173948E-2</v>
      </c>
      <c r="AR63" s="306">
        <f t="shared" si="27"/>
        <v>1.1708152751856077E-2</v>
      </c>
      <c r="AS63" s="306">
        <f t="shared" si="27"/>
        <v>1.2005903445227471E-2</v>
      </c>
      <c r="AT63" s="306">
        <f t="shared" si="27"/>
        <v>1.2294722830391736E-2</v>
      </c>
      <c r="AU63" s="307">
        <f t="shared" si="27"/>
        <v>8.7959577440805986E-2</v>
      </c>
      <c r="AV63" s="268"/>
    </row>
    <row r="64" spans="1:50" x14ac:dyDescent="0.25">
      <c r="B64" s="258" t="s">
        <v>470</v>
      </c>
      <c r="C64" s="304">
        <f t="shared" si="27"/>
        <v>0</v>
      </c>
      <c r="D64" s="304">
        <f t="shared" si="27"/>
        <v>0</v>
      </c>
      <c r="E64" s="304">
        <f t="shared" si="27"/>
        <v>0</v>
      </c>
      <c r="F64" s="304">
        <f t="shared" si="27"/>
        <v>0</v>
      </c>
      <c r="G64" s="304">
        <f t="shared" si="27"/>
        <v>0</v>
      </c>
      <c r="H64" s="304">
        <f t="shared" si="27"/>
        <v>0</v>
      </c>
      <c r="I64" s="304">
        <f t="shared" si="27"/>
        <v>0</v>
      </c>
      <c r="J64" s="304">
        <f t="shared" si="27"/>
        <v>0</v>
      </c>
      <c r="K64" s="304">
        <f t="shared" si="27"/>
        <v>0</v>
      </c>
      <c r="L64" s="304">
        <f t="shared" si="27"/>
        <v>0</v>
      </c>
      <c r="M64" s="304">
        <f t="shared" si="27"/>
        <v>0</v>
      </c>
      <c r="N64" s="304">
        <f t="shared" si="27"/>
        <v>0</v>
      </c>
      <c r="O64" s="304">
        <f t="shared" si="27"/>
        <v>0</v>
      </c>
      <c r="P64" s="304">
        <f t="shared" si="27"/>
        <v>0</v>
      </c>
      <c r="Q64" s="304">
        <f t="shared" si="27"/>
        <v>2.2661806698631715E-5</v>
      </c>
      <c r="R64" s="304">
        <f t="shared" si="27"/>
        <v>6.7529816647656227E-2</v>
      </c>
      <c r="S64" s="304">
        <f t="shared" si="27"/>
        <v>6.5894370925739243E-2</v>
      </c>
      <c r="T64" s="304">
        <f t="shared" si="27"/>
        <v>6.5064281957909254E-2</v>
      </c>
      <c r="U64" s="304">
        <f t="shared" si="27"/>
        <v>6.505544156774079E-2</v>
      </c>
      <c r="V64" s="304">
        <f t="shared" si="27"/>
        <v>6.4427144164827865E-2</v>
      </c>
      <c r="W64" s="304">
        <f t="shared" si="27"/>
        <v>6.0585574273156584E-2</v>
      </c>
      <c r="X64" s="304">
        <f t="shared" si="27"/>
        <v>5.6566549279220335E-2</v>
      </c>
      <c r="Y64" s="304">
        <f t="shared" si="27"/>
        <v>5.1977444376647308E-2</v>
      </c>
      <c r="Z64" s="304">
        <f t="shared" si="27"/>
        <v>4.6517503632314994E-2</v>
      </c>
      <c r="AA64" s="304">
        <f t="shared" si="27"/>
        <v>-5.1352140258016599E-2</v>
      </c>
      <c r="AB64" s="304">
        <f t="shared" si="27"/>
        <v>3.5603360268535167E-2</v>
      </c>
      <c r="AC64" s="304">
        <f t="shared" si="27"/>
        <v>3.043364962263817E-2</v>
      </c>
      <c r="AD64" s="304">
        <f t="shared" si="27"/>
        <v>2.5259258153946806E-2</v>
      </c>
      <c r="AE64" s="304">
        <f t="shared" si="27"/>
        <v>2.0187659214465636E-2</v>
      </c>
      <c r="AF64" s="304">
        <f t="shared" si="27"/>
        <v>1.4604495902789449E-2</v>
      </c>
      <c r="AG64" s="304">
        <f t="shared" si="27"/>
        <v>9.7875173039781993E-3</v>
      </c>
      <c r="AH64" s="304">
        <f t="shared" si="27"/>
        <v>5.2265711631653833E-3</v>
      </c>
      <c r="AI64" s="304">
        <f t="shared" si="27"/>
        <v>6.9960581734918037E-4</v>
      </c>
      <c r="AJ64" s="304">
        <f t="shared" si="27"/>
        <v>-3.7564596987829102E-3</v>
      </c>
      <c r="AK64" s="304">
        <f t="shared" si="27"/>
        <v>-8.1417492429314287E-3</v>
      </c>
      <c r="AL64" s="304">
        <f t="shared" si="27"/>
        <v>-1.2879364690844053E-2</v>
      </c>
      <c r="AM64" s="304">
        <f t="shared" si="27"/>
        <v>-1.7550342092019111E-2</v>
      </c>
      <c r="AN64" s="304">
        <f t="shared" si="27"/>
        <v>-2.1935829634155857E-2</v>
      </c>
      <c r="AO64" s="304">
        <f t="shared" si="27"/>
        <v>-2.5938202764667406E-2</v>
      </c>
      <c r="AP64" s="304">
        <f t="shared" si="27"/>
        <v>-3.0383966587272382E-2</v>
      </c>
      <c r="AQ64" s="304">
        <f t="shared" si="27"/>
        <v>-3.5005385805305989E-2</v>
      </c>
      <c r="AR64" s="304">
        <f t="shared" si="27"/>
        <v>-3.9443776510386108E-2</v>
      </c>
      <c r="AS64" s="304">
        <f t="shared" si="27"/>
        <v>-4.3497465290809778E-2</v>
      </c>
      <c r="AT64" s="304">
        <f t="shared" si="27"/>
        <v>-4.7335118251079056E-2</v>
      </c>
      <c r="AU64" s="305">
        <f t="shared" si="27"/>
        <v>-0.19838891390409563</v>
      </c>
      <c r="AV64" s="268"/>
    </row>
    <row r="65" spans="2:48" x14ac:dyDescent="0.25">
      <c r="B65" s="258" t="s">
        <v>471</v>
      </c>
      <c r="C65" s="304">
        <f t="shared" si="27"/>
        <v>0</v>
      </c>
      <c r="D65" s="304">
        <f t="shared" si="27"/>
        <v>0</v>
      </c>
      <c r="E65" s="304">
        <f t="shared" si="27"/>
        <v>0</v>
      </c>
      <c r="F65" s="304">
        <f t="shared" si="27"/>
        <v>0</v>
      </c>
      <c r="G65" s="304">
        <f t="shared" si="27"/>
        <v>0</v>
      </c>
      <c r="H65" s="304">
        <f t="shared" si="27"/>
        <v>0</v>
      </c>
      <c r="I65" s="304">
        <f t="shared" si="27"/>
        <v>0</v>
      </c>
      <c r="J65" s="304">
        <f t="shared" si="27"/>
        <v>0</v>
      </c>
      <c r="K65" s="304">
        <f t="shared" si="27"/>
        <v>0</v>
      </c>
      <c r="L65" s="304">
        <f t="shared" si="27"/>
        <v>0</v>
      </c>
      <c r="M65" s="304">
        <f t="shared" si="27"/>
        <v>0</v>
      </c>
      <c r="N65" s="304">
        <f t="shared" si="27"/>
        <v>0</v>
      </c>
      <c r="O65" s="304">
        <f t="shared" si="27"/>
        <v>0</v>
      </c>
      <c r="P65" s="304">
        <f t="shared" si="27"/>
        <v>0</v>
      </c>
      <c r="Q65" s="304">
        <f t="shared" si="27"/>
        <v>0</v>
      </c>
      <c r="R65" s="304">
        <f t="shared" si="27"/>
        <v>0</v>
      </c>
      <c r="S65" s="304">
        <f t="shared" si="27"/>
        <v>0</v>
      </c>
      <c r="T65" s="304">
        <f t="shared" si="27"/>
        <v>3.0667053318111925E-5</v>
      </c>
      <c r="U65" s="304">
        <f t="shared" si="27"/>
        <v>-1.0525776147676247E-2</v>
      </c>
      <c r="V65" s="304">
        <f t="shared" si="27"/>
        <v>-2.0184988581551377E-2</v>
      </c>
      <c r="W65" s="304">
        <f t="shared" si="27"/>
        <v>-2.3367082747274392E-2</v>
      </c>
      <c r="X65" s="304">
        <f t="shared" si="27"/>
        <v>-2.8390982906936313E-2</v>
      </c>
      <c r="Y65" s="304">
        <f t="shared" si="27"/>
        <v>-3.4712316450424274E-2</v>
      </c>
      <c r="Z65" s="304">
        <f t="shared" si="27"/>
        <v>-4.2299682931012383E-2</v>
      </c>
      <c r="AA65" s="304">
        <f t="shared" si="27"/>
        <v>-5.0503617217780739E-2</v>
      </c>
      <c r="AB65" s="304">
        <f t="shared" si="27"/>
        <v>-5.7100724685859694E-2</v>
      </c>
      <c r="AC65" s="304">
        <f t="shared" si="27"/>
        <v>-6.4270060365026582E-2</v>
      </c>
      <c r="AD65" s="304">
        <f t="shared" si="27"/>
        <v>-7.1368055953386356E-2</v>
      </c>
      <c r="AE65" s="304">
        <f t="shared" si="27"/>
        <v>-7.8356016118943717E-2</v>
      </c>
      <c r="AF65" s="304">
        <f t="shared" si="27"/>
        <v>-8.6103319405509304E-2</v>
      </c>
      <c r="AG65" s="304">
        <f t="shared" si="27"/>
        <v>-9.3038726231466251E-2</v>
      </c>
      <c r="AH65" s="304">
        <f t="shared" si="27"/>
        <v>-9.9745974737745824E-2</v>
      </c>
      <c r="AI65" s="304">
        <f t="shared" si="27"/>
        <v>-0.10641150747249717</v>
      </c>
      <c r="AJ65" s="304">
        <f t="shared" si="27"/>
        <v>-0.11303668040423298</v>
      </c>
      <c r="AK65" s="304">
        <f t="shared" si="27"/>
        <v>-0.11963385152737016</v>
      </c>
      <c r="AL65" s="304">
        <f t="shared" si="27"/>
        <v>-0.12655411065976885</v>
      </c>
      <c r="AM65" s="304">
        <f t="shared" si="27"/>
        <v>-0.13341377707459157</v>
      </c>
      <c r="AN65" s="304">
        <f t="shared" si="27"/>
        <v>-0.14005557962789095</v>
      </c>
      <c r="AO65" s="304">
        <f t="shared" si="27"/>
        <v>-0.14640998418555395</v>
      </c>
      <c r="AP65" s="304">
        <f t="shared" si="27"/>
        <v>-0.15359403513663239</v>
      </c>
      <c r="AQ65" s="304">
        <f t="shared" si="27"/>
        <v>-0.16090270564877507</v>
      </c>
      <c r="AR65" s="304">
        <f t="shared" si="27"/>
        <v>-0.16797897127943129</v>
      </c>
      <c r="AS65" s="304">
        <f t="shared" si="27"/>
        <v>-0.17469055176525716</v>
      </c>
      <c r="AT65" s="304">
        <f t="shared" si="27"/>
        <v>-0.18121784578884115</v>
      </c>
      <c r="AU65" s="305">
        <f t="shared" si="27"/>
        <v>-0.18820555714993836</v>
      </c>
      <c r="AV65" s="268"/>
    </row>
    <row r="66" spans="2:48" x14ac:dyDescent="0.25">
      <c r="B66" s="261" t="s">
        <v>472</v>
      </c>
      <c r="C66" s="306">
        <f t="shared" si="27"/>
        <v>0</v>
      </c>
      <c r="D66" s="306">
        <f t="shared" si="27"/>
        <v>0</v>
      </c>
      <c r="E66" s="306">
        <f t="shared" si="27"/>
        <v>0</v>
      </c>
      <c r="F66" s="306">
        <f t="shared" si="27"/>
        <v>0</v>
      </c>
      <c r="G66" s="306">
        <f t="shared" si="27"/>
        <v>0</v>
      </c>
      <c r="H66" s="306">
        <f t="shared" si="27"/>
        <v>0</v>
      </c>
      <c r="I66" s="306">
        <f t="shared" si="27"/>
        <v>0</v>
      </c>
      <c r="J66" s="306">
        <f t="shared" si="27"/>
        <v>0</v>
      </c>
      <c r="K66" s="306">
        <f t="shared" si="27"/>
        <v>0</v>
      </c>
      <c r="L66" s="306">
        <f t="shared" si="27"/>
        <v>0</v>
      </c>
      <c r="M66" s="306">
        <f t="shared" si="27"/>
        <v>0</v>
      </c>
      <c r="N66" s="306">
        <f t="shared" si="27"/>
        <v>0</v>
      </c>
      <c r="O66" s="306">
        <f t="shared" si="27"/>
        <v>0</v>
      </c>
      <c r="P66" s="306">
        <f t="shared" si="27"/>
        <v>0</v>
      </c>
      <c r="Q66" s="306">
        <f t="shared" si="27"/>
        <v>0</v>
      </c>
      <c r="R66" s="306">
        <f t="shared" si="27"/>
        <v>0</v>
      </c>
      <c r="S66" s="306">
        <f t="shared" si="27"/>
        <v>0</v>
      </c>
      <c r="T66" s="306">
        <f t="shared" si="27"/>
        <v>1.5666770476777114E-5</v>
      </c>
      <c r="U66" s="306">
        <f t="shared" si="27"/>
        <v>1.0810609539683283E-2</v>
      </c>
      <c r="V66" s="306">
        <f t="shared" si="27"/>
        <v>2.0205103118417E-2</v>
      </c>
      <c r="W66" s="306">
        <f t="shared" si="27"/>
        <v>1.9691625445132976E-2</v>
      </c>
      <c r="X66" s="306">
        <f t="shared" si="27"/>
        <v>2.1143181840086164E-2</v>
      </c>
      <c r="Y66" s="306">
        <f t="shared" si="27"/>
        <v>2.331655623720616E-2</v>
      </c>
      <c r="Z66" s="306">
        <f t="shared" si="27"/>
        <v>2.5893816906548517E-2</v>
      </c>
      <c r="AA66" s="306">
        <f t="shared" si="27"/>
        <v>6.6914310674039759E-3</v>
      </c>
      <c r="AB66" s="306">
        <f t="shared" si="27"/>
        <v>3.092185977064868E-2</v>
      </c>
      <c r="AC66" s="306">
        <f t="shared" si="27"/>
        <v>3.4013714029750952E-2</v>
      </c>
      <c r="AD66" s="306">
        <f t="shared" si="27"/>
        <v>3.6770713895650634E-2</v>
      </c>
      <c r="AE66" s="306">
        <f t="shared" si="27"/>
        <v>3.9425635871689638E-2</v>
      </c>
      <c r="AF66" s="306">
        <f t="shared" si="27"/>
        <v>4.2812552201221182E-2</v>
      </c>
      <c r="AG66" s="306">
        <f t="shared" ref="AG66:AU66" si="28">AG44-AG55</f>
        <v>4.5296823101841091E-2</v>
      </c>
      <c r="AH66" s="306">
        <f t="shared" si="28"/>
        <v>4.7993621742625253E-2</v>
      </c>
      <c r="AI66" s="306">
        <f t="shared" si="28"/>
        <v>5.0756442256871676E-2</v>
      </c>
      <c r="AJ66" s="306">
        <f t="shared" si="28"/>
        <v>5.3576756255591856E-2</v>
      </c>
      <c r="AK66" s="306">
        <f t="shared" si="28"/>
        <v>5.6461474097168757E-2</v>
      </c>
      <c r="AL66" s="306">
        <f t="shared" si="28"/>
        <v>5.9360941049872079E-2</v>
      </c>
      <c r="AM66" s="306">
        <f t="shared" si="28"/>
        <v>6.2203046750678281E-2</v>
      </c>
      <c r="AN66" s="306">
        <f t="shared" si="28"/>
        <v>6.5094087743026718E-2</v>
      </c>
      <c r="AO66" s="306">
        <f t="shared" si="28"/>
        <v>6.808747495137138E-2</v>
      </c>
      <c r="AP66" s="306">
        <f t="shared" si="28"/>
        <v>7.1379416519034733E-2</v>
      </c>
      <c r="AQ66" s="306">
        <f t="shared" si="28"/>
        <v>7.4689647539448539E-2</v>
      </c>
      <c r="AR66" s="306">
        <f t="shared" si="28"/>
        <v>7.7949342371875674E-2</v>
      </c>
      <c r="AS66" s="306">
        <f t="shared" si="28"/>
        <v>8.1244156156580483E-2</v>
      </c>
      <c r="AT66" s="306">
        <f t="shared" si="28"/>
        <v>8.4582494118039864E-2</v>
      </c>
      <c r="AU66" s="307">
        <f t="shared" si="28"/>
        <v>1.2389629888242326E-2</v>
      </c>
      <c r="AV66" s="268"/>
    </row>
    <row r="67" spans="2:48" x14ac:dyDescent="0.25">
      <c r="B67" s="249" t="s">
        <v>473</v>
      </c>
      <c r="C67" s="308">
        <f t="shared" ref="C67:AU67" si="29">C45-C56</f>
        <v>0</v>
      </c>
      <c r="D67" s="308">
        <f t="shared" si="29"/>
        <v>0</v>
      </c>
      <c r="E67" s="308">
        <f t="shared" si="29"/>
        <v>0</v>
      </c>
      <c r="F67" s="308">
        <f t="shared" si="29"/>
        <v>0</v>
      </c>
      <c r="G67" s="308">
        <f t="shared" si="29"/>
        <v>0</v>
      </c>
      <c r="H67" s="308">
        <f t="shared" si="29"/>
        <v>0</v>
      </c>
      <c r="I67" s="308">
        <f t="shared" si="29"/>
        <v>0</v>
      </c>
      <c r="J67" s="308">
        <f t="shared" si="29"/>
        <v>0</v>
      </c>
      <c r="K67" s="308">
        <f t="shared" si="29"/>
        <v>0</v>
      </c>
      <c r="L67" s="308">
        <f t="shared" si="29"/>
        <v>0</v>
      </c>
      <c r="M67" s="308">
        <f t="shared" si="29"/>
        <v>0</v>
      </c>
      <c r="N67" s="308">
        <f t="shared" si="29"/>
        <v>0</v>
      </c>
      <c r="O67" s="308">
        <f t="shared" si="29"/>
        <v>0</v>
      </c>
      <c r="P67" s="308">
        <f t="shared" si="29"/>
        <v>0</v>
      </c>
      <c r="Q67" s="308">
        <f t="shared" si="29"/>
        <v>0</v>
      </c>
      <c r="R67" s="308">
        <f t="shared" si="29"/>
        <v>0</v>
      </c>
      <c r="S67" s="308">
        <f t="shared" si="29"/>
        <v>0</v>
      </c>
      <c r="T67" s="308">
        <f t="shared" si="29"/>
        <v>2.8173458375913008E-5</v>
      </c>
      <c r="U67" s="308">
        <f t="shared" si="29"/>
        <v>-2.7228078954626533E-2</v>
      </c>
      <c r="V67" s="308">
        <f t="shared" si="29"/>
        <v>-5.0323925422754989E-2</v>
      </c>
      <c r="W67" s="308">
        <f t="shared" si="29"/>
        <v>-4.5702476518463819E-2</v>
      </c>
      <c r="X67" s="308">
        <f t="shared" si="29"/>
        <v>-4.8686217456574643E-2</v>
      </c>
      <c r="Y67" s="308">
        <f t="shared" si="29"/>
        <v>-5.5584830973835597E-2</v>
      </c>
      <c r="Z67" s="308">
        <f t="shared" si="29"/>
        <v>-6.5216336587803347E-2</v>
      </c>
      <c r="AA67" s="308">
        <f t="shared" si="29"/>
        <v>-7.6478292194629871E-2</v>
      </c>
      <c r="AB67" s="308">
        <f t="shared" si="29"/>
        <v>-8.4636105371633907E-2</v>
      </c>
      <c r="AC67" s="308">
        <f t="shared" si="29"/>
        <v>-9.6008466892875455E-2</v>
      </c>
      <c r="AD67" s="308">
        <f t="shared" si="29"/>
        <v>-0.10631516370692129</v>
      </c>
      <c r="AE67" s="308">
        <f t="shared" si="29"/>
        <v>-0.11612293428441878</v>
      </c>
      <c r="AF67" s="308">
        <f t="shared" si="29"/>
        <v>-0.12872890209140742</v>
      </c>
      <c r="AG67" s="308">
        <f t="shared" si="29"/>
        <v>-0.13827960682633211</v>
      </c>
      <c r="AH67" s="308">
        <f t="shared" si="29"/>
        <v>-0.14771478803359739</v>
      </c>
      <c r="AI67" s="308">
        <f t="shared" si="29"/>
        <v>-0.15703823589946087</v>
      </c>
      <c r="AJ67" s="308">
        <f t="shared" si="29"/>
        <v>-0.16630317073669065</v>
      </c>
      <c r="AK67" s="308">
        <f t="shared" si="29"/>
        <v>-0.17555134654113269</v>
      </c>
      <c r="AL67" s="308">
        <f t="shared" si="29"/>
        <v>-0.185313124530189</v>
      </c>
      <c r="AM67" s="308">
        <f t="shared" si="29"/>
        <v>-0.19474337904063266</v>
      </c>
      <c r="AN67" s="308">
        <f t="shared" si="29"/>
        <v>-0.20392523230362014</v>
      </c>
      <c r="AO67" s="308">
        <f t="shared" si="29"/>
        <v>-0.2128028543595899</v>
      </c>
      <c r="AP67" s="308">
        <f t="shared" si="29"/>
        <v>-0.22399967841026525</v>
      </c>
      <c r="AQ67" s="308">
        <f t="shared" si="29"/>
        <v>-0.23503553048098513</v>
      </c>
      <c r="AR67" s="308">
        <f t="shared" si="29"/>
        <v>-0.24536489729766586</v>
      </c>
      <c r="AS67" s="308">
        <f t="shared" si="29"/>
        <v>-0.2551654476687647</v>
      </c>
      <c r="AT67" s="308">
        <f t="shared" si="29"/>
        <v>-0.2646151597454619</v>
      </c>
      <c r="AU67" s="309">
        <f t="shared" si="29"/>
        <v>-0.27413470384833105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484</v>
      </c>
      <c r="B1" s="269" t="s">
        <v>492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78.155731330970795</v>
      </c>
      <c r="D3" s="39">
        <v>79.410546877677106</v>
      </c>
      <c r="E3" s="39">
        <v>80.670725329999996</v>
      </c>
      <c r="F3" s="39">
        <v>81.183764370000006</v>
      </c>
      <c r="G3">
        <v>78.357272460000004</v>
      </c>
      <c r="H3">
        <v>76.354830160000006</v>
      </c>
      <c r="I3">
        <v>75.130478190000005</v>
      </c>
      <c r="J3">
        <v>73.702344839999995</v>
      </c>
      <c r="K3">
        <v>71.805986779999998</v>
      </c>
      <c r="L3">
        <v>70.426573540000007</v>
      </c>
      <c r="M3">
        <v>70.372435479999893</v>
      </c>
      <c r="N3">
        <v>70.952969350000004</v>
      </c>
      <c r="O3">
        <v>69.342000249999998</v>
      </c>
      <c r="P3">
        <v>67.691964859999999</v>
      </c>
      <c r="Q3">
        <v>65.399222510000001</v>
      </c>
      <c r="R3">
        <v>64.190624529999994</v>
      </c>
      <c r="S3">
        <v>62.790653149999997</v>
      </c>
      <c r="T3">
        <v>62.338374960000003</v>
      </c>
      <c r="U3">
        <v>61.739245629999999</v>
      </c>
      <c r="V3">
        <v>61.151055169999999</v>
      </c>
      <c r="W3">
        <v>59.275838469999997</v>
      </c>
      <c r="X3">
        <v>57.321665619999997</v>
      </c>
      <c r="Y3">
        <v>55.521342650000001</v>
      </c>
      <c r="Z3">
        <v>53.903749959999999</v>
      </c>
      <c r="AA3">
        <v>52.32190568</v>
      </c>
      <c r="AB3">
        <v>50.609388699999997</v>
      </c>
      <c r="AC3">
        <v>48.849789010000002</v>
      </c>
      <c r="AD3">
        <v>47.220456290000001</v>
      </c>
      <c r="AE3">
        <v>45.661463929999996</v>
      </c>
      <c r="AF3">
        <v>44.129361099999997</v>
      </c>
      <c r="AG3">
        <v>42.637567339999997</v>
      </c>
      <c r="AH3">
        <v>41.188561460000003</v>
      </c>
      <c r="AI3">
        <v>39.705872050000004</v>
      </c>
      <c r="AJ3">
        <v>38.273857229999997</v>
      </c>
      <c r="AK3">
        <v>36.895663949999999</v>
      </c>
      <c r="AL3">
        <v>35.572703740000001</v>
      </c>
      <c r="AM3">
        <v>34.281932769999997</v>
      </c>
      <c r="AN3">
        <v>33.236099179999997</v>
      </c>
      <c r="AO3">
        <v>32.180000849999999</v>
      </c>
      <c r="AP3">
        <v>31.14919927</v>
      </c>
      <c r="AQ3">
        <v>30.169514370000002</v>
      </c>
      <c r="AR3">
        <v>29.143620240000001</v>
      </c>
      <c r="AS3">
        <v>28.489156550000001</v>
      </c>
      <c r="AT3">
        <v>27.884935649999999</v>
      </c>
      <c r="AU3">
        <v>27.30964852</v>
      </c>
      <c r="AV3">
        <v>26.758543419999999</v>
      </c>
      <c r="AW3">
        <v>26.231567949999999</v>
      </c>
    </row>
    <row r="4" spans="1:49" x14ac:dyDescent="0.25">
      <c r="B4" s="13" t="s">
        <v>104</v>
      </c>
      <c r="C4">
        <v>77.477678819662401</v>
      </c>
      <c r="D4" s="39">
        <v>78.721608013977402</v>
      </c>
      <c r="E4" s="39">
        <v>80.003263910000001</v>
      </c>
      <c r="F4" s="39">
        <v>80.181552719999999</v>
      </c>
      <c r="G4">
        <v>77.072264750000002</v>
      </c>
      <c r="H4">
        <v>74.794361600000002</v>
      </c>
      <c r="I4">
        <v>73.292921079999999</v>
      </c>
      <c r="J4">
        <v>71.604565940000001</v>
      </c>
      <c r="K4">
        <v>69.475806930000005</v>
      </c>
      <c r="L4">
        <v>67.861434779999996</v>
      </c>
      <c r="M4">
        <v>67.530908679999996</v>
      </c>
      <c r="N4">
        <v>67.808497389999999</v>
      </c>
      <c r="O4">
        <v>66.219473269999995</v>
      </c>
      <c r="P4">
        <v>64.592399779999994</v>
      </c>
      <c r="Q4">
        <v>62.351783130000001</v>
      </c>
      <c r="R4">
        <v>61.144101550000002</v>
      </c>
      <c r="S4">
        <v>59.752573750000003</v>
      </c>
      <c r="T4">
        <v>59.136502159999999</v>
      </c>
      <c r="U4">
        <v>58.38620177</v>
      </c>
      <c r="V4">
        <v>57.65164412</v>
      </c>
      <c r="W4">
        <v>55.883737979999999</v>
      </c>
      <c r="X4">
        <v>54.041394009999998</v>
      </c>
      <c r="Y4">
        <v>52.344095760000002</v>
      </c>
      <c r="Z4">
        <v>50.819070920000001</v>
      </c>
      <c r="AA4">
        <v>49.327748759999999</v>
      </c>
      <c r="AB4">
        <v>47.713231739999998</v>
      </c>
      <c r="AC4">
        <v>46.054326349999997</v>
      </c>
      <c r="AD4">
        <v>44.518233309999999</v>
      </c>
      <c r="AE4">
        <v>43.048455359999998</v>
      </c>
      <c r="AF4">
        <v>41.604028159999999</v>
      </c>
      <c r="AG4">
        <v>40.197603319999999</v>
      </c>
      <c r="AH4">
        <v>38.831517789999999</v>
      </c>
      <c r="AI4">
        <v>37.433676310000003</v>
      </c>
      <c r="AJ4">
        <v>36.083609510000002</v>
      </c>
      <c r="AK4">
        <v>34.784284290000002</v>
      </c>
      <c r="AL4">
        <v>33.537031380000002</v>
      </c>
      <c r="AM4">
        <v>32.320125670000003</v>
      </c>
      <c r="AN4">
        <v>31.334140619999999</v>
      </c>
      <c r="AO4">
        <v>30.338478240000001</v>
      </c>
      <c r="AP4">
        <v>29.36666499</v>
      </c>
      <c r="AQ4">
        <v>28.443043230000001</v>
      </c>
      <c r="AR4">
        <v>27.475856589999999</v>
      </c>
      <c r="AS4">
        <v>26.858845039999999</v>
      </c>
      <c r="AT4">
        <v>26.289201089999999</v>
      </c>
      <c r="AU4">
        <v>25.746835170000001</v>
      </c>
      <c r="AV4">
        <v>25.227267430000001</v>
      </c>
      <c r="AW4">
        <v>24.730448490000001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0.66746142460000002</v>
      </c>
      <c r="F5">
        <v>1.0022116539999999</v>
      </c>
      <c r="G5">
        <v>1.285007703</v>
      </c>
      <c r="H5">
        <v>1.560468561</v>
      </c>
      <c r="I5">
        <v>1.837557112</v>
      </c>
      <c r="J5">
        <v>2.0977788980000001</v>
      </c>
      <c r="K5">
        <v>2.3301798480000002</v>
      </c>
      <c r="L5">
        <v>2.565138761</v>
      </c>
      <c r="M5">
        <v>2.8415268060000001</v>
      </c>
      <c r="N5">
        <v>3.144471958</v>
      </c>
      <c r="O5">
        <v>3.122526981</v>
      </c>
      <c r="P5">
        <v>3.0995650750000001</v>
      </c>
      <c r="Q5">
        <v>3.0474393740000001</v>
      </c>
      <c r="R5">
        <v>3.046522983</v>
      </c>
      <c r="S5">
        <v>3.0380793979999998</v>
      </c>
      <c r="T5">
        <v>3.201872797</v>
      </c>
      <c r="U5">
        <v>3.3530438569999998</v>
      </c>
      <c r="V5">
        <v>3.49941105</v>
      </c>
      <c r="W5">
        <v>3.3921004890000002</v>
      </c>
      <c r="X5">
        <v>3.2802716080000001</v>
      </c>
      <c r="Y5">
        <v>3.1772468919999999</v>
      </c>
      <c r="Z5">
        <v>3.0846790419999999</v>
      </c>
      <c r="AA5">
        <v>2.9941569189999999</v>
      </c>
      <c r="AB5">
        <v>2.896156961</v>
      </c>
      <c r="AC5">
        <v>2.7954626619999998</v>
      </c>
      <c r="AD5">
        <v>2.7022229800000002</v>
      </c>
      <c r="AE5">
        <v>2.6130085740000002</v>
      </c>
      <c r="AF5">
        <v>2.5253329390000001</v>
      </c>
      <c r="AG5">
        <v>2.439964018</v>
      </c>
      <c r="AH5">
        <v>2.3570436629999998</v>
      </c>
      <c r="AI5">
        <v>2.272195746</v>
      </c>
      <c r="AJ5">
        <v>2.190247716</v>
      </c>
      <c r="AK5">
        <v>2.111379661</v>
      </c>
      <c r="AL5">
        <v>2.0356723560000001</v>
      </c>
      <c r="AM5">
        <v>1.9618071029999999</v>
      </c>
      <c r="AN5">
        <v>1.901958558</v>
      </c>
      <c r="AO5">
        <v>1.8415226069999999</v>
      </c>
      <c r="AP5">
        <v>1.782534281</v>
      </c>
      <c r="AQ5">
        <v>1.7264711399999999</v>
      </c>
      <c r="AR5">
        <v>1.667763645</v>
      </c>
      <c r="AS5">
        <v>1.630311512</v>
      </c>
      <c r="AT5">
        <v>1.5957345570000001</v>
      </c>
      <c r="AU5">
        <v>1.562813357</v>
      </c>
      <c r="AV5">
        <v>1.5312759899999999</v>
      </c>
      <c r="AW5">
        <v>1.5011194569999999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29.720935699999998</v>
      </c>
      <c r="F6" s="39">
        <v>30.55822839</v>
      </c>
      <c r="G6" s="39">
        <v>31.21509073</v>
      </c>
      <c r="H6" s="39">
        <v>29.26439895</v>
      </c>
      <c r="I6" s="39">
        <v>30.572530329999999</v>
      </c>
      <c r="J6" s="39">
        <v>31.708534709999999</v>
      </c>
      <c r="K6" s="39">
        <v>32.114695650000002</v>
      </c>
      <c r="L6" s="39">
        <v>32.167827950000003</v>
      </c>
      <c r="M6">
        <v>32.319504139999999</v>
      </c>
      <c r="N6">
        <v>32.12353572</v>
      </c>
      <c r="O6">
        <v>30.722583799999999</v>
      </c>
      <c r="P6">
        <v>30.243560349999999</v>
      </c>
      <c r="Q6">
        <v>29.885940260000002</v>
      </c>
      <c r="R6">
        <v>28.750746840000001</v>
      </c>
      <c r="S6">
        <v>27.87429302</v>
      </c>
      <c r="T6">
        <v>28.117435350000001</v>
      </c>
      <c r="U6">
        <v>28.433311249999999</v>
      </c>
      <c r="V6">
        <v>28.80348837</v>
      </c>
      <c r="W6">
        <v>30.165385669999999</v>
      </c>
      <c r="X6">
        <v>30.958369959999999</v>
      </c>
      <c r="Y6">
        <v>31.251387770000001</v>
      </c>
      <c r="Z6">
        <v>31.378390620000001</v>
      </c>
      <c r="AA6">
        <v>31.441121249999998</v>
      </c>
      <c r="AB6">
        <v>31.592998659999999</v>
      </c>
      <c r="AC6">
        <v>31.748486320000001</v>
      </c>
      <c r="AD6">
        <v>32.041259789999998</v>
      </c>
      <c r="AE6">
        <v>32.33907705</v>
      </c>
      <c r="AF6">
        <v>32.647991869999998</v>
      </c>
      <c r="AG6">
        <v>32.979507249999997</v>
      </c>
      <c r="AH6">
        <v>33.325478740000001</v>
      </c>
      <c r="AI6">
        <v>33.73152442</v>
      </c>
      <c r="AJ6">
        <v>34.145478859999997</v>
      </c>
      <c r="AK6">
        <v>34.565383019999999</v>
      </c>
      <c r="AL6">
        <v>35.022357769999999</v>
      </c>
      <c r="AM6">
        <v>35.4872947</v>
      </c>
      <c r="AN6">
        <v>35.863182979999998</v>
      </c>
      <c r="AO6">
        <v>36.223727080000003</v>
      </c>
      <c r="AP6">
        <v>36.588078670000002</v>
      </c>
      <c r="AQ6">
        <v>36.976265529999999</v>
      </c>
      <c r="AR6">
        <v>37.341149520000002</v>
      </c>
      <c r="AS6">
        <v>37.629964370000003</v>
      </c>
      <c r="AT6">
        <v>37.933077859999997</v>
      </c>
      <c r="AU6">
        <v>38.23498884</v>
      </c>
      <c r="AV6">
        <v>38.534472970000003</v>
      </c>
      <c r="AW6">
        <v>38.83441002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0.381432787</v>
      </c>
      <c r="F7">
        <v>0.37157036370000002</v>
      </c>
      <c r="G7">
        <v>0.35961255749999999</v>
      </c>
      <c r="H7">
        <v>0.31942375299999998</v>
      </c>
      <c r="I7">
        <v>0.31616685249999998</v>
      </c>
      <c r="J7">
        <v>0.31068370569999998</v>
      </c>
      <c r="K7">
        <v>0.29812848009999998</v>
      </c>
      <c r="L7">
        <v>0.28292983399999999</v>
      </c>
      <c r="M7">
        <v>0.26932647599999998</v>
      </c>
      <c r="N7">
        <v>0.25362674740000002</v>
      </c>
      <c r="O7">
        <v>0.2232719104</v>
      </c>
      <c r="P7">
        <v>0.1992925445</v>
      </c>
      <c r="Q7">
        <v>0.17500879259999999</v>
      </c>
      <c r="R7">
        <v>0.1454513928</v>
      </c>
      <c r="S7">
        <v>0.1168082857</v>
      </c>
      <c r="T7">
        <v>0.1923143906</v>
      </c>
      <c r="U7">
        <v>0.26687913880000003</v>
      </c>
      <c r="V7">
        <v>0.34091151289999999</v>
      </c>
      <c r="W7">
        <v>0.3570306184</v>
      </c>
      <c r="X7">
        <v>0.36641619959999999</v>
      </c>
      <c r="Y7">
        <v>0.36988429140000001</v>
      </c>
      <c r="Z7">
        <v>0.37138746820000001</v>
      </c>
      <c r="AA7">
        <v>0.37212993360000002</v>
      </c>
      <c r="AB7">
        <v>0.3739275199</v>
      </c>
      <c r="AC7">
        <v>0.37576783629999999</v>
      </c>
      <c r="AD7">
        <v>0.37923303629999999</v>
      </c>
      <c r="AE7">
        <v>0.38275793340000003</v>
      </c>
      <c r="AF7">
        <v>0.3864141787</v>
      </c>
      <c r="AG7">
        <v>0.39033791909999999</v>
      </c>
      <c r="AH7">
        <v>0.39443275859999999</v>
      </c>
      <c r="AI7">
        <v>0.39923862269999999</v>
      </c>
      <c r="AJ7">
        <v>0.40413809290000002</v>
      </c>
      <c r="AK7">
        <v>0.40910798269999998</v>
      </c>
      <c r="AL7">
        <v>0.41451663150000001</v>
      </c>
      <c r="AM7">
        <v>0.42001951879999999</v>
      </c>
      <c r="AN7">
        <v>0.4244684467</v>
      </c>
      <c r="AO7">
        <v>0.42873576429999999</v>
      </c>
      <c r="AP7" s="39">
        <v>0.43304814660000002</v>
      </c>
      <c r="AQ7" s="39">
        <v>0.4376426377</v>
      </c>
      <c r="AR7" s="39">
        <v>0.44196132129999999</v>
      </c>
      <c r="AS7" s="39">
        <v>0.4453796679</v>
      </c>
      <c r="AT7" s="39">
        <v>0.44896724999999998</v>
      </c>
      <c r="AU7" s="39">
        <v>0.45254059940000002</v>
      </c>
      <c r="AV7" s="39">
        <v>0.45608522530000001</v>
      </c>
      <c r="AW7" s="39">
        <v>0.45963521169999999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1.52327919</v>
      </c>
      <c r="F8" s="39">
        <v>1.568470695</v>
      </c>
      <c r="G8" s="39">
        <v>1.604515967</v>
      </c>
      <c r="H8" s="39">
        <v>1.506434509</v>
      </c>
      <c r="I8" s="39">
        <v>1.576061779</v>
      </c>
      <c r="J8" s="39">
        <v>1.63700208</v>
      </c>
      <c r="K8" s="39">
        <v>1.6603822189999999</v>
      </c>
      <c r="L8" s="39">
        <v>1.6655482020000001</v>
      </c>
      <c r="M8">
        <v>1.6758354120000001</v>
      </c>
      <c r="N8">
        <v>1.6680966880000001</v>
      </c>
      <c r="O8">
        <v>1.7867158670000001</v>
      </c>
      <c r="P8">
        <v>1.9621697929999999</v>
      </c>
      <c r="Q8">
        <v>2.1564541510000002</v>
      </c>
      <c r="R8">
        <v>2.3017758050000001</v>
      </c>
      <c r="S8">
        <v>2.471726764</v>
      </c>
      <c r="T8">
        <v>1.897970333</v>
      </c>
      <c r="U8">
        <v>1.3406229599999999</v>
      </c>
      <c r="V8">
        <v>0.79416417589999999</v>
      </c>
      <c r="W8">
        <v>0.83171414330000004</v>
      </c>
      <c r="X8">
        <v>0.85357815199999998</v>
      </c>
      <c r="Y8">
        <v>0.86165718189999996</v>
      </c>
      <c r="Z8">
        <v>0.86515887989999996</v>
      </c>
      <c r="AA8">
        <v>0.8668884765</v>
      </c>
      <c r="AB8">
        <v>0.87107601089999998</v>
      </c>
      <c r="AC8">
        <v>0.87536308630000004</v>
      </c>
      <c r="AD8">
        <v>0.88343537949999995</v>
      </c>
      <c r="AE8">
        <v>0.89164673910000003</v>
      </c>
      <c r="AF8">
        <v>0.90016407840000001</v>
      </c>
      <c r="AG8">
        <v>0.90930455600000004</v>
      </c>
      <c r="AH8">
        <v>0.91884361449999996</v>
      </c>
      <c r="AI8">
        <v>0.93003902709999997</v>
      </c>
      <c r="AJ8">
        <v>0.94145249819999999</v>
      </c>
      <c r="AK8">
        <v>0.95303001409999999</v>
      </c>
      <c r="AL8">
        <v>0.96562963300000004</v>
      </c>
      <c r="AM8">
        <v>0.97844878349999997</v>
      </c>
      <c r="AN8">
        <v>0.98881270210000005</v>
      </c>
      <c r="AO8">
        <v>0.99875355359999995</v>
      </c>
      <c r="AP8">
        <v>1.0087993850000001</v>
      </c>
      <c r="AQ8">
        <v>1.0195023969999999</v>
      </c>
      <c r="AR8">
        <v>1.0295629079999999</v>
      </c>
      <c r="AS8">
        <v>1.0375260550000001</v>
      </c>
      <c r="AT8">
        <v>1.045883441</v>
      </c>
      <c r="AU8">
        <v>1.054207672</v>
      </c>
      <c r="AV8">
        <v>1.0624649900000001</v>
      </c>
      <c r="AW8">
        <v>1.070734796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1.519907747</v>
      </c>
      <c r="F9">
        <v>1.4389962650000001</v>
      </c>
      <c r="G9">
        <v>1.353545438</v>
      </c>
      <c r="H9">
        <v>1.1684888980000001</v>
      </c>
      <c r="I9">
        <v>1.12406936</v>
      </c>
      <c r="J9">
        <v>1.0735311299999999</v>
      </c>
      <c r="K9">
        <v>1.0011958110000001</v>
      </c>
      <c r="L9">
        <v>0.92345065579999996</v>
      </c>
      <c r="M9">
        <v>0.85434521159999999</v>
      </c>
      <c r="N9">
        <v>0.78193163669999999</v>
      </c>
      <c r="O9">
        <v>0.66408009540000001</v>
      </c>
      <c r="P9">
        <v>0.56474775150000001</v>
      </c>
      <c r="Q9">
        <v>0.4628885143</v>
      </c>
      <c r="R9">
        <v>0.3458593163</v>
      </c>
      <c r="S9">
        <v>0.2302294097</v>
      </c>
      <c r="T9">
        <v>0.19007465500000001</v>
      </c>
      <c r="U9">
        <v>0.15122602239999999</v>
      </c>
      <c r="V9">
        <v>0.11325604490000001</v>
      </c>
      <c r="W9">
        <v>0.1186110595</v>
      </c>
      <c r="X9">
        <v>0.12172909379999999</v>
      </c>
      <c r="Y9">
        <v>0.1228812472</v>
      </c>
      <c r="Z9">
        <v>0.1233806257</v>
      </c>
      <c r="AA9">
        <v>0.1236272841</v>
      </c>
      <c r="AB9">
        <v>0.1242244699</v>
      </c>
      <c r="AC9">
        <v>0.12483585129999999</v>
      </c>
      <c r="AD9">
        <v>0.12598704399999999</v>
      </c>
      <c r="AE9">
        <v>0.12715806900000001</v>
      </c>
      <c r="AF9">
        <v>0.12837272990000001</v>
      </c>
      <c r="AG9">
        <v>0.1296762568</v>
      </c>
      <c r="AH9">
        <v>0.1310366254</v>
      </c>
      <c r="AI9">
        <v>0.1326332073</v>
      </c>
      <c r="AJ9">
        <v>0.13426088659999999</v>
      </c>
      <c r="AK9">
        <v>0.1359119604</v>
      </c>
      <c r="AL9">
        <v>0.1377087967</v>
      </c>
      <c r="AM9">
        <v>0.1395369404</v>
      </c>
      <c r="AN9">
        <v>0.14101494270000001</v>
      </c>
      <c r="AO9">
        <v>0.1424326112</v>
      </c>
      <c r="AP9">
        <v>0.14386525080000001</v>
      </c>
      <c r="AQ9">
        <v>0.14539161140000001</v>
      </c>
      <c r="AR9">
        <v>0.14682634450000001</v>
      </c>
      <c r="AS9">
        <v>0.14796197180000001</v>
      </c>
      <c r="AT9">
        <v>0.14915382169999999</v>
      </c>
      <c r="AU9">
        <v>0.1503409433</v>
      </c>
      <c r="AV9">
        <v>0.1515185225</v>
      </c>
      <c r="AW9">
        <v>0.15269788249999999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0.30706935400000002</v>
      </c>
      <c r="F10">
        <v>0.65544403449999999</v>
      </c>
      <c r="G10">
        <v>0.98999544370000003</v>
      </c>
      <c r="H10">
        <v>1.2017643650000001</v>
      </c>
      <c r="I10">
        <v>1.510405564</v>
      </c>
      <c r="J10">
        <v>1.7944778960000001</v>
      </c>
      <c r="K10">
        <v>2.005313068</v>
      </c>
      <c r="L10">
        <v>2.145352377</v>
      </c>
      <c r="M10">
        <v>2.2298248410000001</v>
      </c>
      <c r="N10">
        <v>2.2124726199999998</v>
      </c>
      <c r="O10">
        <v>2.3872083759999998</v>
      </c>
      <c r="P10">
        <v>2.6381417140000001</v>
      </c>
      <c r="Q10">
        <v>2.915190033</v>
      </c>
      <c r="R10">
        <v>3.1265160220000001</v>
      </c>
      <c r="S10">
        <v>3.3715270890000002</v>
      </c>
      <c r="T10">
        <v>3.5766260569999999</v>
      </c>
      <c r="U10">
        <v>3.7875832530000002</v>
      </c>
      <c r="V10">
        <v>4.003316034</v>
      </c>
      <c r="W10">
        <v>4.1926023189999997</v>
      </c>
      <c r="X10">
        <v>4.3028169810000003</v>
      </c>
      <c r="Y10">
        <v>4.3435427039999999</v>
      </c>
      <c r="Z10">
        <v>4.3611944749999996</v>
      </c>
      <c r="AA10">
        <v>4.3699132279999997</v>
      </c>
      <c r="AB10">
        <v>4.3910222430000001</v>
      </c>
      <c r="AC10">
        <v>4.4126330359999999</v>
      </c>
      <c r="AD10">
        <v>4.4533247999999999</v>
      </c>
      <c r="AE10">
        <v>4.4947175850000001</v>
      </c>
      <c r="AF10">
        <v>4.5376527900000001</v>
      </c>
      <c r="AG10">
        <v>4.5837291819999999</v>
      </c>
      <c r="AH10">
        <v>4.6318147879999998</v>
      </c>
      <c r="AI10">
        <v>4.6882499390000003</v>
      </c>
      <c r="AJ10">
        <v>4.7457843039999998</v>
      </c>
      <c r="AK10">
        <v>4.8041456059999996</v>
      </c>
      <c r="AL10">
        <v>4.8676592449999996</v>
      </c>
      <c r="AM10">
        <v>4.9322795240000001</v>
      </c>
      <c r="AN10">
        <v>4.9845231810000001</v>
      </c>
      <c r="AO10">
        <v>5.0346341929999996</v>
      </c>
      <c r="AP10">
        <v>5.0852743990000002</v>
      </c>
      <c r="AQ10">
        <v>5.1392274020000004</v>
      </c>
      <c r="AR10">
        <v>5.1899416040000004</v>
      </c>
      <c r="AS10">
        <v>5.2300831690000003</v>
      </c>
      <c r="AT10">
        <v>5.2722120629999996</v>
      </c>
      <c r="AU10">
        <v>5.314173823</v>
      </c>
      <c r="AV10">
        <v>5.3557982820000003</v>
      </c>
      <c r="AW10">
        <v>5.397485691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6.9090604599999994E-2</v>
      </c>
      <c r="F11" s="39">
        <v>9.4507786999999996E-2</v>
      </c>
      <c r="G11" s="39">
        <v>0.12843604650000001</v>
      </c>
      <c r="H11" s="39">
        <v>0.16019348210000001</v>
      </c>
      <c r="I11">
        <v>0.22264837169999999</v>
      </c>
      <c r="J11">
        <v>0.30721839649999999</v>
      </c>
      <c r="K11">
        <v>0.41395941190000002</v>
      </c>
      <c r="L11">
        <v>0.55164361260000006</v>
      </c>
      <c r="M11">
        <v>0.73736828070000004</v>
      </c>
      <c r="N11">
        <v>0.97504802960000003</v>
      </c>
      <c r="O11">
        <v>1.0520549729999999</v>
      </c>
      <c r="P11">
        <v>1.1626425819999999</v>
      </c>
      <c r="Q11">
        <v>1.2847391969999999</v>
      </c>
      <c r="R11">
        <v>1.3778716440000001</v>
      </c>
      <c r="S11">
        <v>1.4858492780000001</v>
      </c>
      <c r="T11">
        <v>1.5762374450000001</v>
      </c>
      <c r="U11">
        <v>1.6692073629999999</v>
      </c>
      <c r="V11">
        <v>1.7642819059999999</v>
      </c>
      <c r="W11">
        <v>1.8477013419999999</v>
      </c>
      <c r="X11">
        <v>1.896273509</v>
      </c>
      <c r="Y11">
        <v>1.9142215440000001</v>
      </c>
      <c r="Z11">
        <v>1.9220007699999999</v>
      </c>
      <c r="AA11">
        <v>1.925843169</v>
      </c>
      <c r="AB11">
        <v>1.935146021</v>
      </c>
      <c r="AC11">
        <v>1.9446700079999999</v>
      </c>
      <c r="AD11">
        <v>1.962603077</v>
      </c>
      <c r="AE11">
        <v>1.9808450900000001</v>
      </c>
      <c r="AF11">
        <v>1.999766854</v>
      </c>
      <c r="AG11">
        <v>2.020072957</v>
      </c>
      <c r="AH11">
        <v>2.0412645299999999</v>
      </c>
      <c r="AI11">
        <v>2.0661357910000002</v>
      </c>
      <c r="AJ11">
        <v>2.0914914800000002</v>
      </c>
      <c r="AK11">
        <v>2.1172116050000001</v>
      </c>
      <c r="AL11">
        <v>2.1452023919999998</v>
      </c>
      <c r="AM11">
        <v>2.17368088</v>
      </c>
      <c r="AN11">
        <v>2.1967049279999999</v>
      </c>
      <c r="AO11">
        <v>2.2187891080000002</v>
      </c>
      <c r="AP11">
        <v>2.2411065059999999</v>
      </c>
      <c r="AQ11">
        <v>2.2648838709999999</v>
      </c>
      <c r="AR11">
        <v>2.2872338800000001</v>
      </c>
      <c r="AS11">
        <v>2.3049244729999998</v>
      </c>
      <c r="AT11">
        <v>2.3234908929999998</v>
      </c>
      <c r="AU11">
        <v>2.341983656</v>
      </c>
      <c r="AV11">
        <v>2.360327769</v>
      </c>
      <c r="AW11">
        <v>2.3786996230000002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3.4538956060000001</v>
      </c>
      <c r="F12" s="39">
        <v>3.4261323369999999</v>
      </c>
      <c r="G12" s="39">
        <v>3.376523647</v>
      </c>
      <c r="H12" s="39">
        <v>3.0540351810000002</v>
      </c>
      <c r="I12">
        <v>3.0781873129999999</v>
      </c>
      <c r="J12">
        <v>3.0801301319999999</v>
      </c>
      <c r="K12">
        <v>3.0097188990000001</v>
      </c>
      <c r="L12">
        <v>2.9085269660000002</v>
      </c>
      <c r="M12" s="39">
        <v>2.8193258870000002</v>
      </c>
      <c r="N12">
        <v>2.7035422640000002</v>
      </c>
      <c r="O12">
        <v>2.917061517</v>
      </c>
      <c r="P12">
        <v>3.2236907970000002</v>
      </c>
      <c r="Q12">
        <v>3.562231411</v>
      </c>
      <c r="R12">
        <v>3.8204622869999998</v>
      </c>
      <c r="S12">
        <v>4.1198548160000001</v>
      </c>
      <c r="T12">
        <v>4.3704765520000004</v>
      </c>
      <c r="U12">
        <v>4.628256779</v>
      </c>
      <c r="V12">
        <v>4.8918725570000001</v>
      </c>
      <c r="W12">
        <v>5.1231719040000003</v>
      </c>
      <c r="X12">
        <v>5.257849276</v>
      </c>
      <c r="Y12">
        <v>5.3076142820000003</v>
      </c>
      <c r="Z12">
        <v>5.3291839530000003</v>
      </c>
      <c r="AA12">
        <v>5.3398378790000001</v>
      </c>
      <c r="AB12">
        <v>5.3656321480000004</v>
      </c>
      <c r="AC12">
        <v>5.3920395680000004</v>
      </c>
      <c r="AD12">
        <v>5.441763076</v>
      </c>
      <c r="AE12">
        <v>5.4923432029999999</v>
      </c>
      <c r="AF12">
        <v>5.5448080959999997</v>
      </c>
      <c r="AG12">
        <v>5.6011113799999999</v>
      </c>
      <c r="AH12">
        <v>5.6598698340000002</v>
      </c>
      <c r="AI12">
        <v>5.7288310559999998</v>
      </c>
      <c r="AJ12">
        <v>5.7991354680000002</v>
      </c>
      <c r="AK12">
        <v>5.8704503600000004</v>
      </c>
      <c r="AL12">
        <v>5.9480611760000004</v>
      </c>
      <c r="AM12">
        <v>6.027024258</v>
      </c>
      <c r="AN12">
        <v>6.0908636630000004</v>
      </c>
      <c r="AO12">
        <v>6.152097071</v>
      </c>
      <c r="AP12">
        <v>6.21397713</v>
      </c>
      <c r="AQ12">
        <v>6.2799052790000003</v>
      </c>
      <c r="AR12">
        <v>6.3418757579999996</v>
      </c>
      <c r="AS12">
        <v>6.3909269489999998</v>
      </c>
      <c r="AT12">
        <v>6.4424065669999999</v>
      </c>
      <c r="AU12">
        <v>6.4936819549999996</v>
      </c>
      <c r="AV12">
        <v>6.5445451769999998</v>
      </c>
      <c r="AW12">
        <v>6.5954853189999998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0.22374120889999999</v>
      </c>
      <c r="F13" s="39">
        <v>0.25786479359999998</v>
      </c>
      <c r="G13" s="39">
        <v>0.29526288439999998</v>
      </c>
      <c r="H13" s="39">
        <v>0.31028747290000003</v>
      </c>
      <c r="I13" s="39">
        <v>0.36335939610000001</v>
      </c>
      <c r="J13" s="39">
        <v>0.42243662180000002</v>
      </c>
      <c r="K13" s="39">
        <v>0.47958939969999997</v>
      </c>
      <c r="L13" s="39">
        <v>0.53847789410000002</v>
      </c>
      <c r="M13">
        <v>0.60644470439999998</v>
      </c>
      <c r="N13">
        <v>0.67566315470000005</v>
      </c>
      <c r="O13">
        <v>0.62815410940000005</v>
      </c>
      <c r="P13">
        <v>0.59919135570000004</v>
      </c>
      <c r="Q13">
        <v>0.5716011151</v>
      </c>
      <c r="R13">
        <v>0.5284653909</v>
      </c>
      <c r="S13">
        <v>0.48971645609999997</v>
      </c>
      <c r="T13">
        <v>0.64881728289999996</v>
      </c>
      <c r="U13">
        <v>0.80660570109999996</v>
      </c>
      <c r="V13">
        <v>0.9637685426</v>
      </c>
      <c r="W13">
        <v>1.0093378070000001</v>
      </c>
      <c r="X13">
        <v>1.035871167</v>
      </c>
      <c r="Y13">
        <v>1.045675581</v>
      </c>
      <c r="Z13">
        <v>1.0499251140000001</v>
      </c>
      <c r="AA13">
        <v>1.0520240890000001</v>
      </c>
      <c r="AB13">
        <v>1.0571059270000001</v>
      </c>
      <c r="AC13">
        <v>1.0623085649999999</v>
      </c>
      <c r="AD13">
        <v>1.0721048040000001</v>
      </c>
      <c r="AE13">
        <v>1.082069809</v>
      </c>
      <c r="AF13">
        <v>1.09240614</v>
      </c>
      <c r="AG13">
        <v>1.103498689</v>
      </c>
      <c r="AH13">
        <v>1.11507494</v>
      </c>
      <c r="AI13">
        <v>1.128661283</v>
      </c>
      <c r="AJ13">
        <v>1.142512253</v>
      </c>
      <c r="AK13">
        <v>1.156562302</v>
      </c>
      <c r="AL13">
        <v>1.1718527379999999</v>
      </c>
      <c r="AM13">
        <v>1.187409589</v>
      </c>
      <c r="AN13">
        <v>1.199986861</v>
      </c>
      <c r="AO13">
        <v>1.2120507140000001</v>
      </c>
      <c r="AP13">
        <v>1.224241967</v>
      </c>
      <c r="AQ13">
        <v>1.237230751</v>
      </c>
      <c r="AR13">
        <v>1.2494398179999999</v>
      </c>
      <c r="AS13">
        <v>1.2591036010000001</v>
      </c>
      <c r="AT13">
        <v>1.269245819</v>
      </c>
      <c r="AU13">
        <v>1.2793478</v>
      </c>
      <c r="AV13">
        <v>1.289368579</v>
      </c>
      <c r="AW13">
        <v>1.299404512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37.1993522</v>
      </c>
      <c r="F14">
        <v>38.371214670000001</v>
      </c>
      <c r="G14">
        <v>39.322982709999998</v>
      </c>
      <c r="H14">
        <v>36.985026619999999</v>
      </c>
      <c r="I14">
        <v>38.76342897</v>
      </c>
      <c r="J14">
        <v>40.334014670000002</v>
      </c>
      <c r="K14">
        <v>40.982982939999999</v>
      </c>
      <c r="L14">
        <v>41.183757489999998</v>
      </c>
      <c r="M14">
        <v>41.511974960000003</v>
      </c>
      <c r="N14">
        <v>41.393916859999997</v>
      </c>
      <c r="O14">
        <v>40.381130650000003</v>
      </c>
      <c r="P14">
        <v>40.59343689</v>
      </c>
      <c r="Q14">
        <v>41.014053480000001</v>
      </c>
      <c r="R14">
        <v>40.397148700000002</v>
      </c>
      <c r="S14">
        <v>40.16000511</v>
      </c>
      <c r="T14">
        <v>40.569952069999999</v>
      </c>
      <c r="U14">
        <v>41.083692470000003</v>
      </c>
      <c r="V14">
        <v>41.675059140000002</v>
      </c>
      <c r="W14">
        <v>43.645554859999997</v>
      </c>
      <c r="X14">
        <v>44.79290434</v>
      </c>
      <c r="Y14">
        <v>45.216864600000001</v>
      </c>
      <c r="Z14">
        <v>45.400621909999998</v>
      </c>
      <c r="AA14">
        <v>45.491385309999998</v>
      </c>
      <c r="AB14">
        <v>45.711132999999997</v>
      </c>
      <c r="AC14">
        <v>45.936104270000001</v>
      </c>
      <c r="AD14">
        <v>46.359710999999997</v>
      </c>
      <c r="AE14">
        <v>46.79061548</v>
      </c>
      <c r="AF14">
        <v>47.237576740000002</v>
      </c>
      <c r="AG14">
        <v>47.717238190000003</v>
      </c>
      <c r="AH14">
        <v>48.217815829999999</v>
      </c>
      <c r="AI14">
        <v>48.805313349999999</v>
      </c>
      <c r="AJ14">
        <v>49.404253840000003</v>
      </c>
      <c r="AK14">
        <v>50.011802850000002</v>
      </c>
      <c r="AL14">
        <v>50.67298839</v>
      </c>
      <c r="AM14">
        <v>51.345694190000003</v>
      </c>
      <c r="AN14">
        <v>51.889557709999998</v>
      </c>
      <c r="AO14">
        <v>52.41122009</v>
      </c>
      <c r="AP14">
        <v>52.938391449999997</v>
      </c>
      <c r="AQ14">
        <v>53.500049480000001</v>
      </c>
      <c r="AR14">
        <v>54.027991159999999</v>
      </c>
      <c r="AS14">
        <v>54.445870249999999</v>
      </c>
      <c r="AT14">
        <v>54.884437720000001</v>
      </c>
      <c r="AU14">
        <v>55.321265289999999</v>
      </c>
      <c r="AV14">
        <v>55.754581520000002</v>
      </c>
      <c r="AW14">
        <v>56.188553059999997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37.372059729999997</v>
      </c>
      <c r="F15" s="39">
        <v>38.226732040000002</v>
      </c>
      <c r="G15" s="39">
        <v>37.844228340000001</v>
      </c>
      <c r="H15" s="39">
        <v>36.706254989999998</v>
      </c>
      <c r="I15" s="39">
        <v>37.778836210000001</v>
      </c>
      <c r="J15" s="39">
        <v>38.080200060000003</v>
      </c>
      <c r="K15" s="39">
        <v>37.25281055</v>
      </c>
      <c r="L15" s="39">
        <v>37.002003000000002</v>
      </c>
      <c r="M15">
        <v>37.358462150000001</v>
      </c>
      <c r="N15">
        <v>38.0197766</v>
      </c>
      <c r="O15">
        <v>38.204983409999997</v>
      </c>
      <c r="P15" s="39">
        <v>38.079908439999997</v>
      </c>
      <c r="Q15">
        <v>36.807424939999997</v>
      </c>
      <c r="R15">
        <v>35.806958899999998</v>
      </c>
      <c r="S15">
        <v>35.210313159999998</v>
      </c>
      <c r="T15">
        <v>34.622646750000001</v>
      </c>
      <c r="U15">
        <v>34.107511039999999</v>
      </c>
      <c r="V15">
        <v>33.575686050000002</v>
      </c>
      <c r="W15">
        <v>32.366622649999996</v>
      </c>
      <c r="X15">
        <v>31.405120830000001</v>
      </c>
      <c r="Y15">
        <v>30.809751819999999</v>
      </c>
      <c r="Z15">
        <v>30.303095970000001</v>
      </c>
      <c r="AA15">
        <v>29.783388049999999</v>
      </c>
      <c r="AB15">
        <v>28.92651876</v>
      </c>
      <c r="AC15">
        <v>28.040276460000001</v>
      </c>
      <c r="AD15">
        <v>27.595423660000002</v>
      </c>
      <c r="AE15">
        <v>27.16945801</v>
      </c>
      <c r="AF15">
        <v>26.778592769999999</v>
      </c>
      <c r="AG15">
        <v>26.377838000000001</v>
      </c>
      <c r="AH15">
        <v>26.00376653</v>
      </c>
      <c r="AI15">
        <v>25.711106180000002</v>
      </c>
      <c r="AJ15">
        <v>25.453410649999999</v>
      </c>
      <c r="AK15">
        <v>25.230812060000002</v>
      </c>
      <c r="AL15">
        <v>24.925480579999999</v>
      </c>
      <c r="AM15">
        <v>24.632003940000001</v>
      </c>
      <c r="AN15">
        <v>24.44439758</v>
      </c>
      <c r="AO15">
        <v>24.289387099999999</v>
      </c>
      <c r="AP15">
        <v>24.158573100000002</v>
      </c>
      <c r="AQ15">
        <v>24.068845620000001</v>
      </c>
      <c r="AR15">
        <v>23.990874130000002</v>
      </c>
      <c r="AS15">
        <v>23.73621545</v>
      </c>
      <c r="AT15">
        <v>23.48569019</v>
      </c>
      <c r="AU15">
        <v>23.24703585</v>
      </c>
      <c r="AV15">
        <v>23.02027004</v>
      </c>
      <c r="AW15">
        <v>22.808875879999999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34.363956780000002</v>
      </c>
      <c r="F16">
        <v>34.096318590000003</v>
      </c>
      <c r="G16">
        <v>32.74342918</v>
      </c>
      <c r="H16">
        <v>30.80695484</v>
      </c>
      <c r="I16">
        <v>30.75682192</v>
      </c>
      <c r="J16">
        <v>30.072968029999998</v>
      </c>
      <c r="K16">
        <v>28.537787739999999</v>
      </c>
      <c r="L16">
        <v>27.49607361</v>
      </c>
      <c r="M16">
        <v>26.92890079</v>
      </c>
      <c r="N16">
        <v>26.584187109999998</v>
      </c>
      <c r="O16">
        <v>26.600211680000001</v>
      </c>
      <c r="P16">
        <v>26.40022811</v>
      </c>
      <c r="Q16">
        <v>25.40910371</v>
      </c>
      <c r="R16">
        <v>24.612677519999998</v>
      </c>
      <c r="S16">
        <v>24.09873112</v>
      </c>
      <c r="T16">
        <v>23.58790991</v>
      </c>
      <c r="U16">
        <v>23.1321279</v>
      </c>
      <c r="V16">
        <v>22.3963337</v>
      </c>
      <c r="W16">
        <v>19.032907510000001</v>
      </c>
      <c r="X16">
        <v>18.087372370000001</v>
      </c>
      <c r="Y16">
        <v>16.978609649999999</v>
      </c>
      <c r="Z16">
        <v>15.956635459999999</v>
      </c>
      <c r="AA16">
        <v>14.961274700000001</v>
      </c>
      <c r="AB16">
        <v>13.862317000000001</v>
      </c>
      <c r="AC16">
        <v>12.792733500000001</v>
      </c>
      <c r="AD16">
        <v>11.29418143</v>
      </c>
      <c r="AE16">
        <v>9.8756338800000005</v>
      </c>
      <c r="AF16">
        <v>8.5387462220000003</v>
      </c>
      <c r="AG16">
        <v>7.76474741</v>
      </c>
      <c r="AH16">
        <v>7.0335778380000002</v>
      </c>
      <c r="AI16">
        <v>6.3266969749999999</v>
      </c>
      <c r="AJ16">
        <v>5.6592250430000002</v>
      </c>
      <c r="AK16">
        <v>5.0277454219999997</v>
      </c>
      <c r="AL16">
        <v>5.8290547459999997</v>
      </c>
      <c r="AM16">
        <v>6.5875888209999998</v>
      </c>
      <c r="AN16">
        <v>5.6019502210000001</v>
      </c>
      <c r="AO16">
        <v>4.6608197430000002</v>
      </c>
      <c r="AP16">
        <v>3.7573416530000001</v>
      </c>
      <c r="AQ16">
        <v>2.8899876940000002</v>
      </c>
      <c r="AR16">
        <v>2.0494506690000001</v>
      </c>
      <c r="AS16">
        <v>2.3711742760000001</v>
      </c>
      <c r="AT16">
        <v>2.6779783080000001</v>
      </c>
      <c r="AU16">
        <v>2.971713957</v>
      </c>
      <c r="AV16">
        <v>3.2533954340000002</v>
      </c>
      <c r="AW16">
        <v>3.5247100310000001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1.608611201</v>
      </c>
      <c r="F17" s="39">
        <v>2.6216887980000001</v>
      </c>
      <c r="G17" s="39">
        <v>3.4974983179999999</v>
      </c>
      <c r="H17" s="39">
        <v>4.1971904520000001</v>
      </c>
      <c r="I17">
        <v>5.0659072250000001</v>
      </c>
      <c r="J17">
        <v>5.761921858</v>
      </c>
      <c r="K17">
        <v>6.1666471850000004</v>
      </c>
      <c r="L17">
        <v>6.5187778119999997</v>
      </c>
      <c r="M17">
        <v>6.8163565449999997</v>
      </c>
      <c r="N17">
        <v>6.9728372480000003</v>
      </c>
      <c r="O17">
        <v>7.0879481279999998</v>
      </c>
      <c r="P17">
        <v>7.1454760039999998</v>
      </c>
      <c r="Q17">
        <v>6.9845956500000002</v>
      </c>
      <c r="R17">
        <v>6.8703868369999999</v>
      </c>
      <c r="S17">
        <v>6.8301525559999998</v>
      </c>
      <c r="T17">
        <v>6.9341318349999996</v>
      </c>
      <c r="U17">
        <v>7.0413479819999996</v>
      </c>
      <c r="V17">
        <v>7.339873431</v>
      </c>
      <c r="W17">
        <v>6.7862719780000003</v>
      </c>
      <c r="X17">
        <v>6.6004773319999996</v>
      </c>
      <c r="Y17">
        <v>6.5546066029999999</v>
      </c>
      <c r="Z17">
        <v>6.5261365250000001</v>
      </c>
      <c r="AA17">
        <v>6.4955328100000003</v>
      </c>
      <c r="AB17">
        <v>6.4104461830000004</v>
      </c>
      <c r="AC17">
        <v>6.3214750659999996</v>
      </c>
      <c r="AD17">
        <v>6.6898016350000002</v>
      </c>
      <c r="AE17">
        <v>7.0391191949999996</v>
      </c>
      <c r="AF17">
        <v>7.3741520989999998</v>
      </c>
      <c r="AG17">
        <v>7.3862564400000004</v>
      </c>
      <c r="AH17">
        <v>7.4010636429999996</v>
      </c>
      <c r="AI17">
        <v>7.440505334</v>
      </c>
      <c r="AJ17">
        <v>7.484102418</v>
      </c>
      <c r="AK17">
        <v>7.5320346569999996</v>
      </c>
      <c r="AL17">
        <v>6.6640171520000004</v>
      </c>
      <c r="AM17">
        <v>5.8411616559999997</v>
      </c>
      <c r="AN17">
        <v>6.2696987670000004</v>
      </c>
      <c r="AO17">
        <v>6.6863789950000001</v>
      </c>
      <c r="AP17">
        <v>7.0918588759999999</v>
      </c>
      <c r="AQ17">
        <v>7.4914727179999998</v>
      </c>
      <c r="AR17">
        <v>7.8813488820000002</v>
      </c>
      <c r="AS17">
        <v>7.4322521679999998</v>
      </c>
      <c r="AT17">
        <v>7.0015130409999999</v>
      </c>
      <c r="AU17">
        <v>6.5897412419999997</v>
      </c>
      <c r="AV17">
        <v>6.1957462899999998</v>
      </c>
      <c r="AW17">
        <v>5.8187702659999996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0.2010764001</v>
      </c>
      <c r="F18">
        <v>0.19345043310000001</v>
      </c>
      <c r="G18">
        <v>0.18013191049999999</v>
      </c>
      <c r="H18">
        <v>0.16433101780000001</v>
      </c>
      <c r="I18">
        <v>0.1590803398</v>
      </c>
      <c r="J18">
        <v>0.1508188493</v>
      </c>
      <c r="K18">
        <v>0.13877265990000001</v>
      </c>
      <c r="L18">
        <v>0.1296458351</v>
      </c>
      <c r="M18">
        <v>0.12311494990000001</v>
      </c>
      <c r="N18">
        <v>0.11784735239999999</v>
      </c>
      <c r="O18">
        <v>0.17784528690000001</v>
      </c>
      <c r="P18">
        <v>0.23638550150000001</v>
      </c>
      <c r="Q18">
        <v>0.28553018209999997</v>
      </c>
      <c r="R18">
        <v>0.33316246300000002</v>
      </c>
      <c r="S18">
        <v>0.38198329730000002</v>
      </c>
      <c r="T18">
        <v>0.35136479990000002</v>
      </c>
      <c r="U18">
        <v>0.32273797230000001</v>
      </c>
      <c r="V18">
        <v>0.31523563519999998</v>
      </c>
      <c r="W18">
        <v>1.0465845250000001</v>
      </c>
      <c r="X18">
        <v>1.102297174</v>
      </c>
      <c r="Y18">
        <v>1.4122366909999999</v>
      </c>
      <c r="Z18">
        <v>1.708639303</v>
      </c>
      <c r="AA18">
        <v>1.9877587219999999</v>
      </c>
      <c r="AB18">
        <v>2.1815349419999999</v>
      </c>
      <c r="AC18">
        <v>2.3524915100000001</v>
      </c>
      <c r="AD18">
        <v>2.7416179600000001</v>
      </c>
      <c r="AE18">
        <v>3.1074638999999999</v>
      </c>
      <c r="AF18">
        <v>3.4538190009999998</v>
      </c>
      <c r="AG18">
        <v>3.700367188</v>
      </c>
      <c r="AH18">
        <v>3.933459547</v>
      </c>
      <c r="AI18">
        <v>4.2328784129999999</v>
      </c>
      <c r="AJ18">
        <v>4.5211491449999999</v>
      </c>
      <c r="AK18">
        <v>4.8005189770000003</v>
      </c>
      <c r="AL18">
        <v>4.8941472360000002</v>
      </c>
      <c r="AM18">
        <v>4.9817049100000004</v>
      </c>
      <c r="AN18">
        <v>5.1845331100000003</v>
      </c>
      <c r="AO18">
        <v>5.385656644</v>
      </c>
      <c r="AP18">
        <v>5.5843680029999998</v>
      </c>
      <c r="AQ18">
        <v>5.7867007900000003</v>
      </c>
      <c r="AR18">
        <v>5.9856592969999998</v>
      </c>
      <c r="AS18" s="39">
        <v>6.0980380370000002</v>
      </c>
      <c r="AT18">
        <v>6.2032561900000003</v>
      </c>
      <c r="AU18">
        <v>6.3041818789999997</v>
      </c>
      <c r="AV18">
        <v>6.4013967110000003</v>
      </c>
      <c r="AW18">
        <v>6.4966901840000002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0.59518614439999995</v>
      </c>
      <c r="F19">
        <v>0.58428282480000004</v>
      </c>
      <c r="G19">
        <v>0.55514415549999996</v>
      </c>
      <c r="H19">
        <v>0.51676889469999998</v>
      </c>
      <c r="I19">
        <v>0.51045214429999997</v>
      </c>
      <c r="J19">
        <v>0.49380541550000001</v>
      </c>
      <c r="K19">
        <v>0.46362392660000001</v>
      </c>
      <c r="L19">
        <v>0.44195922240000002</v>
      </c>
      <c r="M19">
        <v>0.42824877249999999</v>
      </c>
      <c r="N19">
        <v>0.41827977630000002</v>
      </c>
      <c r="O19">
        <v>0.61609687300000004</v>
      </c>
      <c r="P19">
        <v>0.80886635809999996</v>
      </c>
      <c r="Q19">
        <v>0.96977517530000001</v>
      </c>
      <c r="R19">
        <v>1.125915955</v>
      </c>
      <c r="S19">
        <v>1.2862913929999999</v>
      </c>
      <c r="T19">
        <v>1.1064074820000001</v>
      </c>
      <c r="U19">
        <v>0.93704602059999997</v>
      </c>
      <c r="V19">
        <v>0.7881093428</v>
      </c>
      <c r="W19">
        <v>1.14579784</v>
      </c>
      <c r="X19">
        <v>0.96803933730000002</v>
      </c>
      <c r="Y19">
        <v>0.98051573349999999</v>
      </c>
      <c r="Z19">
        <v>0.99429821460000001</v>
      </c>
      <c r="AA19">
        <v>1.006318729</v>
      </c>
      <c r="AB19">
        <v>0.99780955039999997</v>
      </c>
      <c r="AC19">
        <v>0.98709791270000002</v>
      </c>
      <c r="AD19">
        <v>1.0099730730000001</v>
      </c>
      <c r="AE19">
        <v>1.031442535</v>
      </c>
      <c r="AF19">
        <v>1.0522270250000001</v>
      </c>
      <c r="AG19">
        <v>1.0369458060000001</v>
      </c>
      <c r="AH19">
        <v>1.022766141</v>
      </c>
      <c r="AI19">
        <v>1.021935349</v>
      </c>
      <c r="AJ19">
        <v>1.0219720189999999</v>
      </c>
      <c r="AK19">
        <v>1.0229238469999999</v>
      </c>
      <c r="AL19">
        <v>0.92594407810000001</v>
      </c>
      <c r="AM19">
        <v>0.83385618510000004</v>
      </c>
      <c r="AN19">
        <v>0.86760226789999995</v>
      </c>
      <c r="AO19">
        <v>0.90087371169999997</v>
      </c>
      <c r="AP19">
        <v>0.93359313239999997</v>
      </c>
      <c r="AQ19">
        <v>0.96654036919999997</v>
      </c>
      <c r="AR19">
        <v>0.99885447839999997</v>
      </c>
      <c r="AS19">
        <v>0.94520485700000001</v>
      </c>
      <c r="AT19">
        <v>0.89364944449999995</v>
      </c>
      <c r="AU19">
        <v>0.84435409179999998</v>
      </c>
      <c r="AV19">
        <v>0.79719134049999996</v>
      </c>
      <c r="AW19">
        <v>0.75212749940000001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0.2010764001</v>
      </c>
      <c r="F20" s="39">
        <v>0.2051998082</v>
      </c>
      <c r="G20">
        <v>0.20267731550000001</v>
      </c>
      <c r="H20" s="39">
        <v>0.19612875769999999</v>
      </c>
      <c r="I20" s="39">
        <v>0.2013935171</v>
      </c>
      <c r="J20" s="39">
        <v>0.20253115690000001</v>
      </c>
      <c r="K20" s="39">
        <v>0.19767301079999999</v>
      </c>
      <c r="L20" s="39">
        <v>0.19588865229999999</v>
      </c>
      <c r="M20">
        <v>0.19731892719999999</v>
      </c>
      <c r="N20">
        <v>0.20034800720000001</v>
      </c>
      <c r="O20">
        <v>0.2336703252</v>
      </c>
      <c r="P20">
        <v>0.2650876231</v>
      </c>
      <c r="Q20">
        <v>0.28728021440000001</v>
      </c>
      <c r="R20">
        <v>0.30962401630000003</v>
      </c>
      <c r="S20">
        <v>0.33406140919999999</v>
      </c>
      <c r="T20">
        <v>0.31809238620000002</v>
      </c>
      <c r="U20">
        <v>0.30332803069999997</v>
      </c>
      <c r="V20">
        <v>0.31257892990000002</v>
      </c>
      <c r="W20">
        <v>0.48798437490000002</v>
      </c>
      <c r="X20">
        <v>0.48066490119999999</v>
      </c>
      <c r="Y20">
        <v>0.51168398299999995</v>
      </c>
      <c r="Z20">
        <v>0.54230734930000002</v>
      </c>
      <c r="AA20">
        <v>0.57114020919999997</v>
      </c>
      <c r="AB20">
        <v>0.59470853229999998</v>
      </c>
      <c r="AC20">
        <v>0.61545836919999997</v>
      </c>
      <c r="AD20">
        <v>0.70783191420000002</v>
      </c>
      <c r="AE20">
        <v>0.79506220039999997</v>
      </c>
      <c r="AF20">
        <v>0.87793011470000004</v>
      </c>
      <c r="AG20">
        <v>0.91889459370000004</v>
      </c>
      <c r="AH20">
        <v>0.95789648439999997</v>
      </c>
      <c r="AI20">
        <v>0.97303251209999997</v>
      </c>
      <c r="AJ20">
        <v>0.98822291370000004</v>
      </c>
      <c r="AK20">
        <v>1.0035886599999999</v>
      </c>
      <c r="AL20">
        <v>0.90146267589999995</v>
      </c>
      <c r="AM20">
        <v>0.80454417769999997</v>
      </c>
      <c r="AN20">
        <v>0.86602911360000001</v>
      </c>
      <c r="AO20">
        <v>0.92592773370000003</v>
      </c>
      <c r="AP20">
        <v>0.98431252700000005</v>
      </c>
      <c r="AQ20">
        <v>1.0420976669999999</v>
      </c>
      <c r="AR20">
        <v>1.0985318669999999</v>
      </c>
      <c r="AS20">
        <v>1.0451909829999999</v>
      </c>
      <c r="AT20">
        <v>0.99391964190000004</v>
      </c>
      <c r="AU20">
        <v>0.94490378129999997</v>
      </c>
      <c r="AV20">
        <v>0.89801704930000004</v>
      </c>
      <c r="AW20">
        <v>0.85323507170000001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0.4021528003</v>
      </c>
      <c r="F21" s="39">
        <v>0.5257915796</v>
      </c>
      <c r="G21" s="39">
        <v>0.66534745549999996</v>
      </c>
      <c r="H21">
        <v>0.82488102789999995</v>
      </c>
      <c r="I21">
        <v>1.0851810580000001</v>
      </c>
      <c r="J21">
        <v>1.39815475</v>
      </c>
      <c r="K21" s="39">
        <v>1.7483060349999999</v>
      </c>
      <c r="L21" s="39">
        <v>2.219657867</v>
      </c>
      <c r="M21">
        <v>2.864522161</v>
      </c>
      <c r="N21">
        <v>3.7262771080000001</v>
      </c>
      <c r="O21">
        <v>3.4892111219999999</v>
      </c>
      <c r="P21">
        <v>3.223864839</v>
      </c>
      <c r="Q21">
        <v>2.8711400020000002</v>
      </c>
      <c r="R21">
        <v>2.5551921059999998</v>
      </c>
      <c r="S21">
        <v>2.2790933830000002</v>
      </c>
      <c r="T21">
        <v>2.3247403320000002</v>
      </c>
      <c r="U21">
        <v>2.3709231279999998</v>
      </c>
      <c r="V21">
        <v>2.4235550159999999</v>
      </c>
      <c r="W21">
        <v>3.8670764169999998</v>
      </c>
      <c r="X21">
        <v>4.1662697130000002</v>
      </c>
      <c r="Y21">
        <v>4.3720991580000002</v>
      </c>
      <c r="Z21">
        <v>4.5750791160000004</v>
      </c>
      <c r="AA21">
        <v>4.7613628769999998</v>
      </c>
      <c r="AB21">
        <v>4.879702548</v>
      </c>
      <c r="AC21">
        <v>4.9710201019999998</v>
      </c>
      <c r="AD21">
        <v>5.1520176449999999</v>
      </c>
      <c r="AE21">
        <v>5.3207362949999997</v>
      </c>
      <c r="AF21">
        <v>5.4817183109999998</v>
      </c>
      <c r="AG21">
        <v>5.5706265650000004</v>
      </c>
      <c r="AH21">
        <v>5.6550028799999996</v>
      </c>
      <c r="AI21">
        <v>5.7160575959999997</v>
      </c>
      <c r="AJ21">
        <v>5.7787391120000002</v>
      </c>
      <c r="AK21">
        <v>5.8440004959999996</v>
      </c>
      <c r="AL21">
        <v>5.7108546899999997</v>
      </c>
      <c r="AM21">
        <v>5.5831481859999998</v>
      </c>
      <c r="AN21">
        <v>5.6545841000000001</v>
      </c>
      <c r="AO21">
        <v>5.7297302739999996</v>
      </c>
      <c r="AP21">
        <v>5.8070989080000004</v>
      </c>
      <c r="AQ21">
        <v>5.8920463779999999</v>
      </c>
      <c r="AR21">
        <v>5.9770289339999998</v>
      </c>
      <c r="AS21">
        <v>5.8443551249999999</v>
      </c>
      <c r="AT21">
        <v>5.7153735650000002</v>
      </c>
      <c r="AU21">
        <v>5.5921408980000002</v>
      </c>
      <c r="AV21">
        <v>5.4745232179999999</v>
      </c>
      <c r="AW21">
        <v>5.3633428289999996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5.7856541960000003</v>
      </c>
      <c r="G22">
        <v>4.8264782000000004</v>
      </c>
      <c r="H22">
        <v>4.2259373470000003</v>
      </c>
      <c r="I22">
        <v>4.0882330930000004</v>
      </c>
      <c r="J22">
        <v>3.9029970719999998</v>
      </c>
      <c r="K22">
        <v>3.761011903</v>
      </c>
      <c r="L22">
        <v>3.9908228160000001</v>
      </c>
      <c r="M22">
        <v>4.077100648</v>
      </c>
      <c r="N22">
        <v>4.1322468729999997</v>
      </c>
      <c r="O22">
        <v>3.1804910839999998</v>
      </c>
      <c r="P22">
        <v>2.661605512</v>
      </c>
      <c r="Q22">
        <v>2.341262569</v>
      </c>
      <c r="R22">
        <v>2.1372297389999999</v>
      </c>
      <c r="S22">
        <v>1.9886106530000001</v>
      </c>
      <c r="T22">
        <v>1.944699001</v>
      </c>
      <c r="U22">
        <v>1.9219634299999999</v>
      </c>
      <c r="V22">
        <v>1.901911597</v>
      </c>
      <c r="W22">
        <v>1.7429764350000001</v>
      </c>
      <c r="X22">
        <v>1.54791721</v>
      </c>
      <c r="Y22">
        <v>1.4195632359999999</v>
      </c>
      <c r="Z22">
        <v>1.320789784</v>
      </c>
      <c r="AA22">
        <v>1.2384459189999999</v>
      </c>
      <c r="AB22">
        <v>1.1674641050000001</v>
      </c>
      <c r="AC22">
        <v>1.1051665509999999</v>
      </c>
      <c r="AD22">
        <v>1.0980759449999999</v>
      </c>
      <c r="AE22">
        <v>1.1017530790000001</v>
      </c>
      <c r="AF22">
        <v>1.108052316</v>
      </c>
      <c r="AG22">
        <v>1.1154197539999999</v>
      </c>
      <c r="AH22">
        <v>1.1235380989999999</v>
      </c>
      <c r="AI22">
        <v>1.1333478770000001</v>
      </c>
      <c r="AJ22">
        <v>1.1441409840000001</v>
      </c>
      <c r="AK22">
        <v>1.1567396720000001</v>
      </c>
      <c r="AL22">
        <v>1.170641906</v>
      </c>
      <c r="AM22">
        <v>1.1853300630000001</v>
      </c>
      <c r="AN22">
        <v>1.196792563</v>
      </c>
      <c r="AO22">
        <v>1.2066439849999999</v>
      </c>
      <c r="AP22">
        <v>1.216053974</v>
      </c>
      <c r="AQ22">
        <v>1.2254118869999999</v>
      </c>
      <c r="AR22">
        <v>1.233007315</v>
      </c>
      <c r="AS22">
        <v>1.243832483</v>
      </c>
      <c r="AT22">
        <v>1.256055133</v>
      </c>
      <c r="AU22">
        <v>1.2683979809999999</v>
      </c>
      <c r="AV22">
        <v>1.280673637</v>
      </c>
      <c r="AW22">
        <v>1.2929843889999999</v>
      </c>
    </row>
    <row r="23" spans="2:49" x14ac:dyDescent="0.25">
      <c r="B23" t="s">
        <v>123</v>
      </c>
      <c r="C23">
        <v>155.572754408756</v>
      </c>
      <c r="D23" s="39">
        <v>158.07052530222199</v>
      </c>
      <c r="E23" s="39">
        <v>160.99302710000001</v>
      </c>
      <c r="F23" s="39">
        <v>163.56736530000001</v>
      </c>
      <c r="G23">
        <v>160.3509617</v>
      </c>
      <c r="H23">
        <v>154.2720491</v>
      </c>
      <c r="I23">
        <v>155.7609765</v>
      </c>
      <c r="J23">
        <v>156.01955659999999</v>
      </c>
      <c r="K23">
        <v>153.8027922</v>
      </c>
      <c r="L23">
        <v>152.60315679999999</v>
      </c>
      <c r="M23">
        <v>153.31997319999999</v>
      </c>
      <c r="N23">
        <v>154.49890970000001</v>
      </c>
      <c r="O23">
        <v>151.10860539999999</v>
      </c>
      <c r="P23">
        <v>149.02691569999999</v>
      </c>
      <c r="Q23">
        <v>145.56196349999999</v>
      </c>
      <c r="R23">
        <v>142.5319619</v>
      </c>
      <c r="S23">
        <v>140.1495821</v>
      </c>
      <c r="T23">
        <v>139.47567280000001</v>
      </c>
      <c r="U23">
        <v>138.85241260000001</v>
      </c>
      <c r="V23">
        <v>138.30371199999999</v>
      </c>
      <c r="W23">
        <v>137.0309924</v>
      </c>
      <c r="X23">
        <v>135.06760800000001</v>
      </c>
      <c r="Y23">
        <v>132.96752230000001</v>
      </c>
      <c r="Z23">
        <v>130.92825759999999</v>
      </c>
      <c r="AA23">
        <v>128.83512500000001</v>
      </c>
      <c r="AB23">
        <v>126.4145046</v>
      </c>
      <c r="AC23">
        <v>123.9313363</v>
      </c>
      <c r="AD23">
        <v>122.27366689999999</v>
      </c>
      <c r="AE23">
        <v>120.7232905</v>
      </c>
      <c r="AF23">
        <v>119.2535829</v>
      </c>
      <c r="AG23">
        <v>117.84806330000001</v>
      </c>
      <c r="AH23">
        <v>116.5336819</v>
      </c>
      <c r="AI23">
        <v>115.3556395</v>
      </c>
      <c r="AJ23">
        <v>114.2756627</v>
      </c>
      <c r="AK23">
        <v>113.2950185</v>
      </c>
      <c r="AL23">
        <v>112.34181460000001</v>
      </c>
      <c r="AM23">
        <v>111.44496100000001</v>
      </c>
      <c r="AN23">
        <v>110.766847</v>
      </c>
      <c r="AO23">
        <v>110.08725200000001</v>
      </c>
      <c r="AP23">
        <v>109.4622178</v>
      </c>
      <c r="AQ23">
        <v>108.9638214</v>
      </c>
      <c r="AR23">
        <v>108.3954928</v>
      </c>
      <c r="AS23">
        <v>107.91507470000001</v>
      </c>
      <c r="AT23">
        <v>107.5111187</v>
      </c>
      <c r="AU23">
        <v>107.1463476</v>
      </c>
      <c r="AV23">
        <v>106.8140686</v>
      </c>
      <c r="AW23">
        <v>106.52198129999999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2.95153745</v>
      </c>
      <c r="G24">
        <v>2.8457699519999999</v>
      </c>
      <c r="H24">
        <v>2.976730334</v>
      </c>
      <c r="I24">
        <v>3.089377528</v>
      </c>
      <c r="J24">
        <v>2.9593074370000001</v>
      </c>
      <c r="K24">
        <v>2.8768953150000001</v>
      </c>
      <c r="L24">
        <v>2.7990780580000001</v>
      </c>
      <c r="M24">
        <v>2.973112848</v>
      </c>
      <c r="N24">
        <v>3.1136802910000001</v>
      </c>
      <c r="O24">
        <v>3.174366236</v>
      </c>
      <c r="P24">
        <v>3.1847868140000002</v>
      </c>
      <c r="Q24">
        <v>2.9826696699999999</v>
      </c>
      <c r="R24">
        <v>2.9628917870000002</v>
      </c>
      <c r="S24">
        <v>2.9696945019999998</v>
      </c>
      <c r="T24">
        <v>2.9795691739999999</v>
      </c>
      <c r="U24">
        <v>2.9673778</v>
      </c>
      <c r="V24">
        <v>2.9577719440000001</v>
      </c>
      <c r="W24">
        <v>2.9312551199999999</v>
      </c>
      <c r="X24">
        <v>2.9035753899999999</v>
      </c>
      <c r="Y24">
        <v>2.922343385</v>
      </c>
      <c r="Z24">
        <v>2.9500216570000002</v>
      </c>
      <c r="AA24">
        <v>2.9781666929999999</v>
      </c>
      <c r="AB24">
        <v>3.0043325259999998</v>
      </c>
      <c r="AC24">
        <v>3.0245439209999998</v>
      </c>
      <c r="AD24">
        <v>3.047030398</v>
      </c>
      <c r="AE24">
        <v>3.075858851</v>
      </c>
      <c r="AF24">
        <v>3.1065266679999999</v>
      </c>
      <c r="AG24">
        <v>3.138463169</v>
      </c>
      <c r="AH24">
        <v>3.1711312829999998</v>
      </c>
      <c r="AI24">
        <v>3.206714254</v>
      </c>
      <c r="AJ24">
        <v>3.2472387079999998</v>
      </c>
      <c r="AK24">
        <v>3.2898535209999999</v>
      </c>
      <c r="AL24">
        <v>3.3346865349999999</v>
      </c>
      <c r="AM24">
        <v>3.3816529069999999</v>
      </c>
      <c r="AN24">
        <v>3.4235788779999998</v>
      </c>
      <c r="AO24">
        <v>3.462650359</v>
      </c>
      <c r="AP24">
        <v>3.502134023</v>
      </c>
      <c r="AQ24">
        <v>3.5453084380000002</v>
      </c>
      <c r="AR24">
        <v>3.5839089999999998</v>
      </c>
      <c r="AS24">
        <v>3.6197554580000002</v>
      </c>
      <c r="AT24">
        <v>3.655715448</v>
      </c>
      <c r="AU24">
        <v>3.6925317409999998</v>
      </c>
      <c r="AV24">
        <v>3.7295848679999999</v>
      </c>
      <c r="AW24">
        <v>3.7667637790000001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48.990370630000001</v>
      </c>
      <c r="G25">
        <v>46.428231279999999</v>
      </c>
      <c r="H25">
        <v>42.344245190000002</v>
      </c>
      <c r="I25">
        <v>42.21691715</v>
      </c>
      <c r="J25">
        <v>42.617227460000002</v>
      </c>
      <c r="K25">
        <v>40.553558510000002</v>
      </c>
      <c r="L25">
        <v>40.047522360000002</v>
      </c>
      <c r="M25">
        <v>40.397261499999999</v>
      </c>
      <c r="N25">
        <v>40.959548810000001</v>
      </c>
      <c r="O25">
        <v>38.403529849999998</v>
      </c>
      <c r="P25">
        <v>36.601865949999997</v>
      </c>
      <c r="Q25">
        <v>34.53290767</v>
      </c>
      <c r="R25">
        <v>33.031793700000001</v>
      </c>
      <c r="S25">
        <v>32.215988799999998</v>
      </c>
      <c r="T25">
        <v>32.243845159999999</v>
      </c>
      <c r="U25">
        <v>32.421624870000002</v>
      </c>
      <c r="V25">
        <v>32.702673779999998</v>
      </c>
      <c r="W25">
        <v>31.049392860000001</v>
      </c>
      <c r="X25">
        <v>29.391257540000002</v>
      </c>
      <c r="Y25">
        <v>28.439088730000002</v>
      </c>
      <c r="Z25">
        <v>27.854788360000001</v>
      </c>
      <c r="AA25">
        <v>27.460917680000001</v>
      </c>
      <c r="AB25">
        <v>27.184080349999999</v>
      </c>
      <c r="AC25">
        <v>27.006305730000001</v>
      </c>
      <c r="AD25">
        <v>27.217451709999999</v>
      </c>
      <c r="AE25">
        <v>27.53825011</v>
      </c>
      <c r="AF25">
        <v>27.890996130000001</v>
      </c>
      <c r="AG25">
        <v>28.26050893</v>
      </c>
      <c r="AH25">
        <v>28.647335250000001</v>
      </c>
      <c r="AI25">
        <v>29.084156409999999</v>
      </c>
      <c r="AJ25">
        <v>29.537686350000001</v>
      </c>
      <c r="AK25">
        <v>30.01491923</v>
      </c>
      <c r="AL25">
        <v>30.504773239999999</v>
      </c>
      <c r="AM25">
        <v>31.011252939999999</v>
      </c>
      <c r="AN25">
        <v>31.52088461</v>
      </c>
      <c r="AO25">
        <v>32.013697870000001</v>
      </c>
      <c r="AP25">
        <v>32.513894100000002</v>
      </c>
      <c r="AQ25">
        <v>33.043496779999998</v>
      </c>
      <c r="AR25">
        <v>33.536304289999997</v>
      </c>
      <c r="AS25">
        <v>34.02193922</v>
      </c>
      <c r="AT25">
        <v>34.529436529999998</v>
      </c>
      <c r="AU25">
        <v>35.03960532</v>
      </c>
      <c r="AV25">
        <v>35.550750379999997</v>
      </c>
      <c r="AW25">
        <v>36.067550230000002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40.539139939999998</v>
      </c>
      <c r="G26">
        <v>40.043678210000003</v>
      </c>
      <c r="H26">
        <v>39.751411859999997</v>
      </c>
      <c r="I26">
        <v>39.49646499</v>
      </c>
      <c r="J26">
        <v>39.09203213</v>
      </c>
      <c r="K26">
        <v>38.566498189999997</v>
      </c>
      <c r="L26">
        <v>38.121847690000003</v>
      </c>
      <c r="M26">
        <v>37.75627325</v>
      </c>
      <c r="N26">
        <v>37.506639710000002</v>
      </c>
      <c r="O26">
        <v>37.458728379999997</v>
      </c>
      <c r="P26">
        <v>37.310704610000002</v>
      </c>
      <c r="Q26">
        <v>36.934085860000003</v>
      </c>
      <c r="R26">
        <v>36.47031861</v>
      </c>
      <c r="S26">
        <v>35.935648880000002</v>
      </c>
      <c r="T26">
        <v>35.23071736</v>
      </c>
      <c r="U26">
        <v>34.758157509999997</v>
      </c>
      <c r="V26">
        <v>34.226117260000002</v>
      </c>
      <c r="W26">
        <v>33.56898151</v>
      </c>
      <c r="X26">
        <v>32.839195529999998</v>
      </c>
      <c r="Y26">
        <v>32.086374720000002</v>
      </c>
      <c r="Z26">
        <v>31.317426860000001</v>
      </c>
      <c r="AA26">
        <v>30.560608009999999</v>
      </c>
      <c r="AB26">
        <v>29.761341439999999</v>
      </c>
      <c r="AC26">
        <v>28.977132109999999</v>
      </c>
      <c r="AD26">
        <v>28.246387200000001</v>
      </c>
      <c r="AE26">
        <v>27.531438519999998</v>
      </c>
      <c r="AF26">
        <v>26.848746770000002</v>
      </c>
      <c r="AG26">
        <v>26.185389480000001</v>
      </c>
      <c r="AH26">
        <v>25.554165749999999</v>
      </c>
      <c r="AI26">
        <v>24.960643820000001</v>
      </c>
      <c r="AJ26">
        <v>24.395765069999999</v>
      </c>
      <c r="AK26">
        <v>23.861513120000001</v>
      </c>
      <c r="AL26">
        <v>23.332391980000001</v>
      </c>
      <c r="AM26">
        <v>22.81248965</v>
      </c>
      <c r="AN26">
        <v>22.327498389999999</v>
      </c>
      <c r="AO26">
        <v>21.8598772</v>
      </c>
      <c r="AP26">
        <v>21.407269899999999</v>
      </c>
      <c r="AQ26">
        <v>20.972788609999998</v>
      </c>
      <c r="AR26">
        <v>20.553682210000002</v>
      </c>
      <c r="AS26">
        <v>20.122054259999999</v>
      </c>
      <c r="AT26">
        <v>19.70429571</v>
      </c>
      <c r="AU26">
        <v>19.297853270000001</v>
      </c>
      <c r="AV26">
        <v>18.901707510000001</v>
      </c>
      <c r="AW26">
        <v>18.52307484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23.067522189999998</v>
      </c>
      <c r="G27">
        <v>23.787509709999998</v>
      </c>
      <c r="H27">
        <v>23.390005649999999</v>
      </c>
      <c r="I27">
        <v>24.522766619999999</v>
      </c>
      <c r="J27">
        <v>25.308113850000002</v>
      </c>
      <c r="K27">
        <v>25.666390360000001</v>
      </c>
      <c r="L27">
        <v>26.142271600000001</v>
      </c>
      <c r="M27">
        <v>26.934586020000001</v>
      </c>
      <c r="N27">
        <v>27.91614599</v>
      </c>
      <c r="O27">
        <v>27.443545530000002</v>
      </c>
      <c r="P27">
        <v>27.038125050000001</v>
      </c>
      <c r="Q27">
        <v>26.404701379999999</v>
      </c>
      <c r="R27">
        <v>25.445393729999999</v>
      </c>
      <c r="S27">
        <v>24.62195328</v>
      </c>
      <c r="T27">
        <v>24.58584162</v>
      </c>
      <c r="U27">
        <v>24.481906599999999</v>
      </c>
      <c r="V27">
        <v>24.385317149999999</v>
      </c>
      <c r="W27">
        <v>25.515761210000001</v>
      </c>
      <c r="X27">
        <v>26.049276899999999</v>
      </c>
      <c r="Y27">
        <v>26.083557630000001</v>
      </c>
      <c r="Z27">
        <v>25.832502789999999</v>
      </c>
      <c r="AA27">
        <v>25.396824500000001</v>
      </c>
      <c r="AB27">
        <v>24.742875680000001</v>
      </c>
      <c r="AC27">
        <v>23.996887399999999</v>
      </c>
      <c r="AD27">
        <v>23.761883149999999</v>
      </c>
      <c r="AE27">
        <v>23.48736993</v>
      </c>
      <c r="AF27">
        <v>23.211362749999999</v>
      </c>
      <c r="AG27">
        <v>22.93019979</v>
      </c>
      <c r="AH27">
        <v>22.65328804</v>
      </c>
      <c r="AI27">
        <v>22.392333730000001</v>
      </c>
      <c r="AJ27">
        <v>22.135922900000001</v>
      </c>
      <c r="AK27">
        <v>21.880663899999998</v>
      </c>
      <c r="AL27">
        <v>21.599259159999999</v>
      </c>
      <c r="AM27">
        <v>21.31658715</v>
      </c>
      <c r="AN27">
        <v>21.05948884</v>
      </c>
      <c r="AO27">
        <v>20.812192379999999</v>
      </c>
      <c r="AP27">
        <v>20.56946516</v>
      </c>
      <c r="AQ27">
        <v>20.33329311</v>
      </c>
      <c r="AR27">
        <v>20.10147044</v>
      </c>
      <c r="AS27">
        <v>19.834201190000002</v>
      </c>
      <c r="AT27">
        <v>19.562412680000001</v>
      </c>
      <c r="AU27">
        <v>19.29154827</v>
      </c>
      <c r="AV27">
        <v>19.022278180000001</v>
      </c>
      <c r="AW27">
        <v>18.754877019999999</v>
      </c>
    </row>
    <row r="28" spans="2:49" x14ac:dyDescent="0.25">
      <c r="B28" t="s">
        <v>128</v>
      </c>
      <c r="C28">
        <v>23.690458989791001</v>
      </c>
      <c r="D28">
        <v>24.070816971768199</v>
      </c>
      <c r="E28">
        <v>24.457281720000001</v>
      </c>
      <c r="F28">
        <v>24.571344239999998</v>
      </c>
      <c r="G28">
        <v>24.62876747</v>
      </c>
      <c r="H28">
        <v>24.828608240000001</v>
      </c>
      <c r="I28">
        <v>24.993584460000001</v>
      </c>
      <c r="J28">
        <v>25.096539180000001</v>
      </c>
      <c r="K28">
        <v>24.9777691</v>
      </c>
      <c r="L28">
        <v>24.787624009999998</v>
      </c>
      <c r="M28">
        <v>24.60497788</v>
      </c>
      <c r="N28">
        <v>24.346843880000002</v>
      </c>
      <c r="O28">
        <v>24.151620179999998</v>
      </c>
      <c r="P28">
        <v>24.146291470000001</v>
      </c>
      <c r="Q28">
        <v>24.143545769999999</v>
      </c>
      <c r="R28">
        <v>24.139672869999998</v>
      </c>
      <c r="S28">
        <v>23.909442970000001</v>
      </c>
      <c r="T28">
        <v>23.576110660000001</v>
      </c>
      <c r="U28">
        <v>23.0920457</v>
      </c>
      <c r="V28">
        <v>22.559863230000001</v>
      </c>
      <c r="W28">
        <v>22.261177910000001</v>
      </c>
      <c r="X28">
        <v>22.033902319999999</v>
      </c>
      <c r="Y28">
        <v>21.599079</v>
      </c>
      <c r="Z28">
        <v>21.06446214</v>
      </c>
      <c r="AA28">
        <v>20.454701379999999</v>
      </c>
      <c r="AB28">
        <v>19.775824029999999</v>
      </c>
      <c r="AC28">
        <v>19.04513583</v>
      </c>
      <c r="AD28">
        <v>18.287939590000001</v>
      </c>
      <c r="AE28">
        <v>17.527114000000001</v>
      </c>
      <c r="AF28">
        <v>16.778535479999999</v>
      </c>
      <c r="AG28">
        <v>16.05440596</v>
      </c>
      <c r="AH28">
        <v>15.36124343</v>
      </c>
      <c r="AI28">
        <v>14.70512079</v>
      </c>
      <c r="AJ28">
        <v>14.087505699999999</v>
      </c>
      <c r="AK28">
        <v>13.50519768</v>
      </c>
      <c r="AL28">
        <v>12.95586657</v>
      </c>
      <c r="AM28">
        <v>12.43723945</v>
      </c>
      <c r="AN28">
        <v>11.9481369</v>
      </c>
      <c r="AO28">
        <v>11.48671435</v>
      </c>
      <c r="AP28">
        <v>11.0520941</v>
      </c>
      <c r="AQ28">
        <v>10.643419529999999</v>
      </c>
      <c r="AR28">
        <v>10.22289428</v>
      </c>
      <c r="AS28">
        <v>9.8302406340000008</v>
      </c>
      <c r="AT28">
        <v>9.4630088800000003</v>
      </c>
      <c r="AU28">
        <v>9.1191878739999996</v>
      </c>
      <c r="AV28">
        <v>8.7964619620000004</v>
      </c>
      <c r="AW28">
        <v>8.4910507299999995</v>
      </c>
    </row>
    <row r="29" spans="2:49" x14ac:dyDescent="0.25">
      <c r="B29" t="s">
        <v>129</v>
      </c>
      <c r="C29">
        <v>22.212930412666701</v>
      </c>
      <c r="D29">
        <v>22.569566195417998</v>
      </c>
      <c r="E29">
        <v>22.941452770000001</v>
      </c>
      <c r="F29">
        <v>23.447450870000001</v>
      </c>
      <c r="G29">
        <v>22.617006180000001</v>
      </c>
      <c r="H29">
        <v>20.98104704</v>
      </c>
      <c r="I29">
        <v>21.442087690000001</v>
      </c>
      <c r="J29">
        <v>20.946336670000001</v>
      </c>
      <c r="K29">
        <v>21.161680610000001</v>
      </c>
      <c r="L29">
        <v>20.704811620000001</v>
      </c>
      <c r="M29">
        <v>20.65376316</v>
      </c>
      <c r="N29">
        <v>20.656050950000001</v>
      </c>
      <c r="O29">
        <v>20.476815120000001</v>
      </c>
      <c r="P29">
        <v>20.74514173</v>
      </c>
      <c r="Q29">
        <v>20.564057980000001</v>
      </c>
      <c r="R29">
        <v>20.481891090000001</v>
      </c>
      <c r="S29">
        <v>20.496853510000001</v>
      </c>
      <c r="T29">
        <v>20.859588800000001</v>
      </c>
      <c r="U29">
        <v>21.13130001</v>
      </c>
      <c r="V29">
        <v>21.471968489999998</v>
      </c>
      <c r="W29">
        <v>21.704423869999999</v>
      </c>
      <c r="X29">
        <v>21.850400090000001</v>
      </c>
      <c r="Y29">
        <v>21.837078779999999</v>
      </c>
      <c r="Z29">
        <v>21.909055980000002</v>
      </c>
      <c r="AA29">
        <v>21.983906699999999</v>
      </c>
      <c r="AB29">
        <v>21.946050540000002</v>
      </c>
      <c r="AC29">
        <v>21.881331329999998</v>
      </c>
      <c r="AD29">
        <v>21.712974849999998</v>
      </c>
      <c r="AE29">
        <v>21.563259089999999</v>
      </c>
      <c r="AF29">
        <v>21.417415129999998</v>
      </c>
      <c r="AG29">
        <v>21.279095949999999</v>
      </c>
      <c r="AH29">
        <v>21.14651817</v>
      </c>
      <c r="AI29">
        <v>21.006670459999999</v>
      </c>
      <c r="AJ29">
        <v>20.871543979999998</v>
      </c>
      <c r="AK29">
        <v>20.74287108</v>
      </c>
      <c r="AL29">
        <v>20.614836740000001</v>
      </c>
      <c r="AM29">
        <v>20.485738860000001</v>
      </c>
      <c r="AN29">
        <v>20.487259420000001</v>
      </c>
      <c r="AO29">
        <v>20.452119880000001</v>
      </c>
      <c r="AP29">
        <v>20.417360519999999</v>
      </c>
      <c r="AQ29">
        <v>20.425514889999999</v>
      </c>
      <c r="AR29">
        <v>20.39723262</v>
      </c>
      <c r="AS29">
        <v>20.48688396</v>
      </c>
      <c r="AT29">
        <v>20.596249440000001</v>
      </c>
      <c r="AU29">
        <v>20.70562116</v>
      </c>
      <c r="AV29">
        <v>20.81328573</v>
      </c>
      <c r="AW29">
        <v>20.918664679999999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35948.063860000002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37144.004200000003</v>
      </c>
      <c r="T30">
        <v>36972.990010000001</v>
      </c>
      <c r="U30">
        <v>36603.426149999999</v>
      </c>
      <c r="V30">
        <v>36183.036249999997</v>
      </c>
      <c r="W30">
        <v>36278.930910000003</v>
      </c>
      <c r="X30">
        <v>36555.954810000003</v>
      </c>
      <c r="Y30">
        <v>36392.123670000001</v>
      </c>
      <c r="Z30">
        <v>36058.343000000001</v>
      </c>
      <c r="AA30">
        <v>35640.85684</v>
      </c>
      <c r="AB30">
        <v>35152.549749999998</v>
      </c>
      <c r="AC30">
        <v>34621.628599999996</v>
      </c>
      <c r="AD30">
        <v>34061.71241</v>
      </c>
      <c r="AE30">
        <v>33515.403189999997</v>
      </c>
      <c r="AF30">
        <v>32985.303370000001</v>
      </c>
      <c r="AG30">
        <v>32473.954669999999</v>
      </c>
      <c r="AH30">
        <v>31978.765810000001</v>
      </c>
      <c r="AI30">
        <v>31541.146659999999</v>
      </c>
      <c r="AJ30">
        <v>31142.726210000001</v>
      </c>
      <c r="AK30">
        <v>30768.049180000002</v>
      </c>
      <c r="AL30">
        <v>30409.827440000001</v>
      </c>
      <c r="AM30">
        <v>30062.7353</v>
      </c>
      <c r="AN30">
        <v>29722.441770000001</v>
      </c>
      <c r="AO30">
        <v>29384.676459999999</v>
      </c>
      <c r="AP30">
        <v>29053.800220000001</v>
      </c>
      <c r="AQ30">
        <v>28733.805759999999</v>
      </c>
      <c r="AR30">
        <v>28348.402699999999</v>
      </c>
      <c r="AS30">
        <v>27995.959309999998</v>
      </c>
      <c r="AT30">
        <v>27661.09907</v>
      </c>
      <c r="AU30">
        <v>27340.989320000001</v>
      </c>
      <c r="AV30">
        <v>27030.64386</v>
      </c>
      <c r="AW30">
        <v>26716.756450000001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17.559113350000001</v>
      </c>
      <c r="G31">
        <v>47.77235846</v>
      </c>
      <c r="H31">
        <v>68.411829929999996</v>
      </c>
      <c r="I31">
        <v>79.582501899999997</v>
      </c>
      <c r="J31">
        <v>104.3768087</v>
      </c>
      <c r="K31">
        <v>133.19331249999999</v>
      </c>
      <c r="L31">
        <v>159.53090030000001</v>
      </c>
      <c r="M31">
        <v>185.60469889999999</v>
      </c>
      <c r="N31">
        <v>203.83871629999999</v>
      </c>
      <c r="O31">
        <v>222.4274063</v>
      </c>
      <c r="P31">
        <v>237.12685880000001</v>
      </c>
      <c r="Q31">
        <v>273.23110630000002</v>
      </c>
      <c r="R31">
        <v>313.35896309999998</v>
      </c>
      <c r="S31">
        <v>365.43997839999997</v>
      </c>
      <c r="T31">
        <v>401.40544829999999</v>
      </c>
      <c r="U31">
        <v>456.99426519999997</v>
      </c>
      <c r="V31">
        <v>521.36764119999998</v>
      </c>
      <c r="W31">
        <v>608.62139960000002</v>
      </c>
      <c r="X31">
        <v>704.45831109999995</v>
      </c>
      <c r="Y31">
        <v>772.77813530000003</v>
      </c>
      <c r="Z31">
        <v>821.46924909999996</v>
      </c>
      <c r="AA31">
        <v>851.42809369999998</v>
      </c>
      <c r="AB31">
        <v>863.27669089999995</v>
      </c>
      <c r="AC31">
        <v>858.36212399999999</v>
      </c>
      <c r="AD31">
        <v>838.44362450000006</v>
      </c>
      <c r="AE31">
        <v>807.84615650000001</v>
      </c>
      <c r="AF31">
        <v>770.63160589999995</v>
      </c>
      <c r="AG31">
        <v>730.25771810000003</v>
      </c>
      <c r="AH31">
        <v>689.10924910000006</v>
      </c>
      <c r="AI31">
        <v>648.66632589999995</v>
      </c>
      <c r="AJ31">
        <v>609.63896999999997</v>
      </c>
      <c r="AK31">
        <v>572.37889259999997</v>
      </c>
      <c r="AL31">
        <v>537.02625469999998</v>
      </c>
      <c r="AM31">
        <v>503.60236859999998</v>
      </c>
      <c r="AN31">
        <v>472.19893589999998</v>
      </c>
      <c r="AO31">
        <v>442.72311189999999</v>
      </c>
      <c r="AP31">
        <v>415.07164740000002</v>
      </c>
      <c r="AQ31">
        <v>389.13926520000001</v>
      </c>
      <c r="AR31">
        <v>363.20200399999999</v>
      </c>
      <c r="AS31">
        <v>338.9913057</v>
      </c>
      <c r="AT31">
        <v>316.39330489999998</v>
      </c>
      <c r="AU31">
        <v>295.30114429999998</v>
      </c>
      <c r="AV31">
        <v>275.61477180000003</v>
      </c>
      <c r="AW31">
        <v>257.2406411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1972.279479</v>
      </c>
      <c r="G32">
        <v>2310.9053589999999</v>
      </c>
      <c r="H32">
        <v>2674.7410920000002</v>
      </c>
      <c r="I32">
        <v>2999.8475589999998</v>
      </c>
      <c r="J32">
        <v>3300.7615139999998</v>
      </c>
      <c r="K32">
        <v>3523.0796190000001</v>
      </c>
      <c r="L32">
        <v>3711.374918</v>
      </c>
      <c r="M32">
        <v>3891.0517880000002</v>
      </c>
      <c r="N32">
        <v>4039.280409</v>
      </c>
      <c r="O32">
        <v>4198.6695490000002</v>
      </c>
      <c r="P32">
        <v>4381.7338220000001</v>
      </c>
      <c r="Q32">
        <v>4571.8940860000002</v>
      </c>
      <c r="R32">
        <v>4757.049008</v>
      </c>
      <c r="S32">
        <v>4876.1389120000003</v>
      </c>
      <c r="T32">
        <v>4938.6675009999999</v>
      </c>
      <c r="U32">
        <v>4976.4697260000003</v>
      </c>
      <c r="V32">
        <v>5000.903875</v>
      </c>
      <c r="W32">
        <v>5101.6192330000003</v>
      </c>
      <c r="X32">
        <v>5216.2788929999997</v>
      </c>
      <c r="Y32">
        <v>5235.0217860000002</v>
      </c>
      <c r="Z32">
        <v>5196.4506309999997</v>
      </c>
      <c r="AA32">
        <v>5106.3801169999997</v>
      </c>
      <c r="AB32">
        <v>4967.1887559999996</v>
      </c>
      <c r="AC32">
        <v>4786.7302289999998</v>
      </c>
      <c r="AD32">
        <v>4575.016885</v>
      </c>
      <c r="AE32">
        <v>4345.2234179999996</v>
      </c>
      <c r="AF32">
        <v>4108.0531970000002</v>
      </c>
      <c r="AG32">
        <v>3871.9842659999999</v>
      </c>
      <c r="AH32">
        <v>3642.4330759999998</v>
      </c>
      <c r="AI32">
        <v>3422.4523880000002</v>
      </c>
      <c r="AJ32">
        <v>3213.2132430000001</v>
      </c>
      <c r="AK32">
        <v>3015.0715260000002</v>
      </c>
      <c r="AL32">
        <v>2827.9266010000001</v>
      </c>
      <c r="AM32">
        <v>2651.4390969999999</v>
      </c>
      <c r="AN32">
        <v>2485.8520149999999</v>
      </c>
      <c r="AO32">
        <v>2330.5494629999998</v>
      </c>
      <c r="AP32">
        <v>2184.9214339999999</v>
      </c>
      <c r="AQ32">
        <v>2048.379398</v>
      </c>
      <c r="AR32">
        <v>1911.8287929999999</v>
      </c>
      <c r="AS32">
        <v>1784.377567</v>
      </c>
      <c r="AT32">
        <v>1665.421067</v>
      </c>
      <c r="AU32">
        <v>1554.393992</v>
      </c>
      <c r="AV32">
        <v>1450.768219</v>
      </c>
      <c r="AW32">
        <v>1354.0505800000001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4323.3634419999998</v>
      </c>
      <c r="G33">
        <v>4769.4727400000002</v>
      </c>
      <c r="H33">
        <v>5258.321336</v>
      </c>
      <c r="I33">
        <v>5699.7353819999998</v>
      </c>
      <c r="J33">
        <v>6100.4360029999998</v>
      </c>
      <c r="K33">
        <v>6379.8539769999998</v>
      </c>
      <c r="L33">
        <v>6608.828638</v>
      </c>
      <c r="M33">
        <v>6825.2601780000005</v>
      </c>
      <c r="N33">
        <v>7001.0141880000001</v>
      </c>
      <c r="O33">
        <v>7193.8614729999999</v>
      </c>
      <c r="P33">
        <v>7435.221477</v>
      </c>
      <c r="Q33">
        <v>7677.2375849999999</v>
      </c>
      <c r="R33">
        <v>7911.3610090000002</v>
      </c>
      <c r="S33">
        <v>8034.4169920000004</v>
      </c>
      <c r="T33">
        <v>8085.7029560000001</v>
      </c>
      <c r="U33">
        <v>8081.9659760000004</v>
      </c>
      <c r="V33">
        <v>8051.6776120000004</v>
      </c>
      <c r="W33">
        <v>8131.2390400000004</v>
      </c>
      <c r="X33">
        <v>8230.8411419999902</v>
      </c>
      <c r="Y33">
        <v>8196.4281559999999</v>
      </c>
      <c r="Z33">
        <v>8084.4905859999999</v>
      </c>
      <c r="AA33">
        <v>7903.5025889999997</v>
      </c>
      <c r="AB33">
        <v>7657.2541730000003</v>
      </c>
      <c r="AC33">
        <v>7356.9679679999999</v>
      </c>
      <c r="AD33">
        <v>7016.9377679999998</v>
      </c>
      <c r="AE33">
        <v>6655.3927169999997</v>
      </c>
      <c r="AF33">
        <v>6286.8235590000004</v>
      </c>
      <c r="AG33">
        <v>5922.6028759999999</v>
      </c>
      <c r="AH33">
        <v>5569.8962890000003</v>
      </c>
      <c r="AI33">
        <v>5232.6526910000002</v>
      </c>
      <c r="AJ33">
        <v>4912.28982</v>
      </c>
      <c r="AK33">
        <v>4609.1385909999999</v>
      </c>
      <c r="AL33">
        <v>4322.9275879999996</v>
      </c>
      <c r="AM33">
        <v>4053.0755770000001</v>
      </c>
      <c r="AN33">
        <v>3799.921652</v>
      </c>
      <c r="AO33">
        <v>3562.5068470000001</v>
      </c>
      <c r="AP33">
        <v>3339.8897510000002</v>
      </c>
      <c r="AQ33">
        <v>3131.166205</v>
      </c>
      <c r="AR33">
        <v>2922.4316650000001</v>
      </c>
      <c r="AS33">
        <v>2727.6078200000002</v>
      </c>
      <c r="AT33">
        <v>2545.7697400000002</v>
      </c>
      <c r="AU33">
        <v>2376.052964</v>
      </c>
      <c r="AV33">
        <v>2217.650028</v>
      </c>
      <c r="AW33">
        <v>2069.8069839999998</v>
      </c>
    </row>
    <row r="34" spans="2:49" x14ac:dyDescent="0.25">
      <c r="B34" t="s">
        <v>134</v>
      </c>
      <c r="C34">
        <v>5208.7853750706299</v>
      </c>
      <c r="D34">
        <v>5292.4141090967596</v>
      </c>
      <c r="E34">
        <v>5377.3855290000001</v>
      </c>
      <c r="F34">
        <v>5765.9868159999996</v>
      </c>
      <c r="G34">
        <v>6121.4144290000004</v>
      </c>
      <c r="H34">
        <v>6524.3597719999998</v>
      </c>
      <c r="I34">
        <v>6887.3643259999999</v>
      </c>
      <c r="J34">
        <v>7211.5191290000002</v>
      </c>
      <c r="K34">
        <v>7418.4843129999999</v>
      </c>
      <c r="L34">
        <v>7579.0947459999998</v>
      </c>
      <c r="M34">
        <v>7730.2261490000001</v>
      </c>
      <c r="N34">
        <v>7834.9736560000001</v>
      </c>
      <c r="O34">
        <v>7959.1976070000001</v>
      </c>
      <c r="P34">
        <v>8140.535672</v>
      </c>
      <c r="Q34">
        <v>8316.7639830000007</v>
      </c>
      <c r="R34">
        <v>8489.6407799999997</v>
      </c>
      <c r="S34">
        <v>8547.6110919999901</v>
      </c>
      <c r="T34">
        <v>8554.2898060000007</v>
      </c>
      <c r="U34">
        <v>8497.9795809999996</v>
      </c>
      <c r="V34">
        <v>8413.0435500000003</v>
      </c>
      <c r="W34">
        <v>8433.1696570000004</v>
      </c>
      <c r="X34">
        <v>8473.4040779999996</v>
      </c>
      <c r="Y34">
        <v>8390.3060750000004</v>
      </c>
      <c r="Z34">
        <v>8237.5726520000007</v>
      </c>
      <c r="AA34">
        <v>8023.2093560000003</v>
      </c>
      <c r="AB34">
        <v>7750.8669220000002</v>
      </c>
      <c r="AC34">
        <v>7431.0819680000004</v>
      </c>
      <c r="AD34">
        <v>7077.2799260000002</v>
      </c>
      <c r="AE34">
        <v>6706.2587729999996</v>
      </c>
      <c r="AF34">
        <v>6331.2045049999997</v>
      </c>
      <c r="AG34">
        <v>5962.3997010000003</v>
      </c>
      <c r="AH34">
        <v>5606.2555810000003</v>
      </c>
      <c r="AI34">
        <v>5266.2407199999998</v>
      </c>
      <c r="AJ34">
        <v>4943.523475</v>
      </c>
      <c r="AK34">
        <v>4638.2910780000002</v>
      </c>
      <c r="AL34">
        <v>4350.1911069999996</v>
      </c>
      <c r="AM34">
        <v>4078.5970819999998</v>
      </c>
      <c r="AN34">
        <v>3823.8288680000001</v>
      </c>
      <c r="AO34">
        <v>3584.910202</v>
      </c>
      <c r="AP34">
        <v>3360.8880250000002</v>
      </c>
      <c r="AQ34">
        <v>3150.8496270000001</v>
      </c>
      <c r="AR34">
        <v>2940.801516</v>
      </c>
      <c r="AS34">
        <v>2744.7523289999999</v>
      </c>
      <c r="AT34">
        <v>2561.7709369999998</v>
      </c>
      <c r="AU34">
        <v>2390.9872409999998</v>
      </c>
      <c r="AV34">
        <v>2231.5885990000002</v>
      </c>
      <c r="AW34">
        <v>2082.8162729999999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13632.74063</v>
      </c>
      <c r="G35" s="39">
        <v>13306.45681</v>
      </c>
      <c r="H35" s="39">
        <v>13041.117910000001</v>
      </c>
      <c r="I35">
        <v>12784.251609999999</v>
      </c>
      <c r="J35">
        <v>12524.848980000001</v>
      </c>
      <c r="K35" s="39">
        <v>12214.100759999999</v>
      </c>
      <c r="L35" s="39">
        <v>11902.615519999999</v>
      </c>
      <c r="M35" s="39">
        <v>11606.39661</v>
      </c>
      <c r="N35" s="39">
        <v>11291.477650000001</v>
      </c>
      <c r="O35" s="39">
        <v>11008.23869</v>
      </c>
      <c r="P35">
        <v>10806.422269999999</v>
      </c>
      <c r="Q35">
        <v>10608.96423</v>
      </c>
      <c r="R35">
        <v>10417.42194</v>
      </c>
      <c r="S35">
        <v>10157.04646</v>
      </c>
      <c r="T35">
        <v>9897.2518820000005</v>
      </c>
      <c r="U35">
        <v>9565.9980009999999</v>
      </c>
      <c r="V35">
        <v>9214.019644</v>
      </c>
      <c r="W35">
        <v>8932.735498</v>
      </c>
      <c r="X35">
        <v>8676.3708299999998</v>
      </c>
      <c r="Y35">
        <v>8370.6577120000002</v>
      </c>
      <c r="Z35">
        <v>8043.9005630000001</v>
      </c>
      <c r="AA35">
        <v>7699.7794880000001</v>
      </c>
      <c r="AB35">
        <v>7339.8614429999998</v>
      </c>
      <c r="AC35">
        <v>6969.0715570000002</v>
      </c>
      <c r="AD35">
        <v>6593.8258180000003</v>
      </c>
      <c r="AE35">
        <v>6221.9101140000002</v>
      </c>
      <c r="AF35">
        <v>5859.137788</v>
      </c>
      <c r="AG35">
        <v>5509.8819460000004</v>
      </c>
      <c r="AH35">
        <v>5176.6434650000001</v>
      </c>
      <c r="AI35">
        <v>4860.526202</v>
      </c>
      <c r="AJ35">
        <v>4561.5652369999998</v>
      </c>
      <c r="AK35">
        <v>4279.3575780000001</v>
      </c>
      <c r="AL35">
        <v>4013.271757</v>
      </c>
      <c r="AM35">
        <v>3762.5724359999999</v>
      </c>
      <c r="AN35">
        <v>3527.4753179999998</v>
      </c>
      <c r="AO35">
        <v>3307.0391239999999</v>
      </c>
      <c r="AP35">
        <v>3100.364329</v>
      </c>
      <c r="AQ35">
        <v>2906.5989840000002</v>
      </c>
      <c r="AR35">
        <v>2712.8293440000002</v>
      </c>
      <c r="AS35">
        <v>2531.975852</v>
      </c>
      <c r="AT35">
        <v>2363.1783449999998</v>
      </c>
      <c r="AU35">
        <v>2205.6335560000002</v>
      </c>
      <c r="AV35">
        <v>2058.591531</v>
      </c>
      <c r="AW35">
        <v>1921.3521989999999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4801.0535989999998</v>
      </c>
      <c r="G36">
        <v>4669.3222169999999</v>
      </c>
      <c r="H36">
        <v>4559.0510400000003</v>
      </c>
      <c r="I36">
        <v>4458.0928190000004</v>
      </c>
      <c r="J36">
        <v>4352.6137909999998</v>
      </c>
      <c r="K36">
        <v>4229.396968</v>
      </c>
      <c r="L36">
        <v>4103.6539860000003</v>
      </c>
      <c r="M36">
        <v>3982.7405560000002</v>
      </c>
      <c r="N36">
        <v>3852.2895779999999</v>
      </c>
      <c r="O36">
        <v>3730.688314</v>
      </c>
      <c r="P36">
        <v>3644.1976060000002</v>
      </c>
      <c r="Q36">
        <v>3555.8518469999999</v>
      </c>
      <c r="R36">
        <v>3467.5869859999998</v>
      </c>
      <c r="S36">
        <v>3354.6543409999999</v>
      </c>
      <c r="T36">
        <v>3226.8151499999999</v>
      </c>
      <c r="U36">
        <v>3074.6541470000002</v>
      </c>
      <c r="V36">
        <v>2916.9330869999999</v>
      </c>
      <c r="W36">
        <v>2773.5516870000001</v>
      </c>
      <c r="X36">
        <v>2638.3255140000001</v>
      </c>
      <c r="Y36">
        <v>2502.7026449999998</v>
      </c>
      <c r="Z36">
        <v>2370.3361159999999</v>
      </c>
      <c r="AA36">
        <v>2241.5130709999999</v>
      </c>
      <c r="AB36">
        <v>2116.3147650000001</v>
      </c>
      <c r="AC36">
        <v>1995.127532</v>
      </c>
      <c r="AD36">
        <v>1878.4923719999999</v>
      </c>
      <c r="AE36">
        <v>1766.9449770000001</v>
      </c>
      <c r="AF36">
        <v>1660.7576309999999</v>
      </c>
      <c r="AG36">
        <v>1560.0622040000001</v>
      </c>
      <c r="AH36">
        <v>1464.828771</v>
      </c>
      <c r="AI36">
        <v>1374.9176210000001</v>
      </c>
      <c r="AJ36">
        <v>1290.1142990000001</v>
      </c>
      <c r="AK36">
        <v>1210.1812629999999</v>
      </c>
      <c r="AL36">
        <v>1134.874384</v>
      </c>
      <c r="AM36">
        <v>1063.952145</v>
      </c>
      <c r="AN36">
        <v>997.45864830000005</v>
      </c>
      <c r="AO36">
        <v>935.11913900000002</v>
      </c>
      <c r="AP36">
        <v>876.67497679999997</v>
      </c>
      <c r="AQ36">
        <v>821.8831639</v>
      </c>
      <c r="AR36">
        <v>767.09111719999999</v>
      </c>
      <c r="AS36">
        <v>715.95178899999996</v>
      </c>
      <c r="AT36">
        <v>668.22170800000004</v>
      </c>
      <c r="AU36">
        <v>623.67361259999996</v>
      </c>
      <c r="AV36">
        <v>582.0953806</v>
      </c>
      <c r="AW36">
        <v>543.2890261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2169.573926</v>
      </c>
      <c r="G37">
        <v>2078.2510990000001</v>
      </c>
      <c r="H37">
        <v>1997.17299</v>
      </c>
      <c r="I37">
        <v>1923.9806819999999</v>
      </c>
      <c r="J37">
        <v>1848.597941</v>
      </c>
      <c r="K37">
        <v>1769.9170140000001</v>
      </c>
      <c r="L37">
        <v>1689.853856</v>
      </c>
      <c r="M37">
        <v>1613.2281290000001</v>
      </c>
      <c r="N37">
        <v>1540.6015070000001</v>
      </c>
      <c r="O37">
        <v>1470.477259</v>
      </c>
      <c r="P37">
        <v>1416.151836</v>
      </c>
      <c r="Q37">
        <v>1359.7699560000001</v>
      </c>
      <c r="R37">
        <v>1302.35833</v>
      </c>
      <c r="S37">
        <v>1241.8253239999999</v>
      </c>
      <c r="T37">
        <v>1180.421652</v>
      </c>
      <c r="U37">
        <v>1114.842672</v>
      </c>
      <c r="V37">
        <v>1049.2636910000001</v>
      </c>
      <c r="W37">
        <v>987.54229750000002</v>
      </c>
      <c r="X37">
        <v>929.45157410000002</v>
      </c>
      <c r="Y37">
        <v>874.56270159999997</v>
      </c>
      <c r="Z37">
        <v>822.71115799999995</v>
      </c>
      <c r="AA37">
        <v>773.7402558</v>
      </c>
      <c r="AB37">
        <v>727.50079830000004</v>
      </c>
      <c r="AC37">
        <v>683.85075040000004</v>
      </c>
      <c r="AD37">
        <v>642.65492200000006</v>
      </c>
      <c r="AE37">
        <v>603.78466460000004</v>
      </c>
      <c r="AF37">
        <v>567.11757980000004</v>
      </c>
      <c r="AG37">
        <v>532.53723950000006</v>
      </c>
      <c r="AH37">
        <v>499.93291870000002</v>
      </c>
      <c r="AI37">
        <v>469.1993377</v>
      </c>
      <c r="AJ37">
        <v>440.23641559999999</v>
      </c>
      <c r="AK37">
        <v>412.94903449999998</v>
      </c>
      <c r="AL37">
        <v>387.24681240000001</v>
      </c>
      <c r="AM37">
        <v>363.04388660000001</v>
      </c>
      <c r="AN37">
        <v>340.35364370000002</v>
      </c>
      <c r="AO37">
        <v>319.08154100000002</v>
      </c>
      <c r="AP37">
        <v>299.13894470000002</v>
      </c>
      <c r="AQ37">
        <v>280.44276059999999</v>
      </c>
      <c r="AR37">
        <v>261.74657660000003</v>
      </c>
      <c r="AS37">
        <v>244.29680479999999</v>
      </c>
      <c r="AT37">
        <v>228.0103512</v>
      </c>
      <c r="AU37">
        <v>212.8096611</v>
      </c>
      <c r="AV37">
        <v>198.62235029999999</v>
      </c>
      <c r="AW37">
        <v>185.38086029999999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2.1967632800000001E-2</v>
      </c>
      <c r="G38">
        <v>5.3426009599999998E-2</v>
      </c>
      <c r="H38">
        <v>0.10487459609999999</v>
      </c>
      <c r="I38">
        <v>0.17538225090000001</v>
      </c>
      <c r="J38">
        <v>0.2849576606</v>
      </c>
      <c r="K38">
        <v>0.43217381519999998</v>
      </c>
      <c r="L38">
        <v>0.64882183459999998</v>
      </c>
      <c r="M38">
        <v>0.99946277949999995</v>
      </c>
      <c r="N38">
        <v>1.516830589</v>
      </c>
      <c r="O38">
        <v>2.3242289779999998</v>
      </c>
      <c r="P38">
        <v>2.9486254999999999</v>
      </c>
      <c r="Q38">
        <v>3.9528404460000002</v>
      </c>
      <c r="R38">
        <v>5.4758867049999997</v>
      </c>
      <c r="S38">
        <v>7.3589150999999999</v>
      </c>
      <c r="T38">
        <v>9.6513090259999998</v>
      </c>
      <c r="U38">
        <v>14.476065650000001</v>
      </c>
      <c r="V38">
        <v>21.938148949999999</v>
      </c>
      <c r="W38">
        <v>33.668118579999998</v>
      </c>
      <c r="X38">
        <v>49.231795900000002</v>
      </c>
      <c r="Y38">
        <v>65.797668150000007</v>
      </c>
      <c r="Z38">
        <v>86.593100669999998</v>
      </c>
      <c r="AA38">
        <v>114.5743428</v>
      </c>
      <c r="AB38">
        <v>150.50226079999999</v>
      </c>
      <c r="AC38">
        <v>194.6998777</v>
      </c>
      <c r="AD38">
        <v>246.11400860000001</v>
      </c>
      <c r="AE38">
        <v>304.160662</v>
      </c>
      <c r="AF38">
        <v>366.740027</v>
      </c>
      <c r="AG38">
        <v>432.0167836</v>
      </c>
      <c r="AH38">
        <v>498.44911309999998</v>
      </c>
      <c r="AI38">
        <v>567.62819479999996</v>
      </c>
      <c r="AJ38">
        <v>638.23027690000004</v>
      </c>
      <c r="AK38">
        <v>709.16776289999996</v>
      </c>
      <c r="AL38">
        <v>779.90172470000005</v>
      </c>
      <c r="AM38">
        <v>850.04507009999998</v>
      </c>
      <c r="AN38">
        <v>918.21966829999997</v>
      </c>
      <c r="AO38">
        <v>984.24540420000005</v>
      </c>
      <c r="AP38">
        <v>1048.5657799999999</v>
      </c>
      <c r="AQ38">
        <v>1111.5386960000001</v>
      </c>
      <c r="AR38">
        <v>1185.0962400000001</v>
      </c>
      <c r="AS38">
        <v>1258.3320409999999</v>
      </c>
      <c r="AT38">
        <v>1330.131361</v>
      </c>
      <c r="AU38">
        <v>1400.4203520000001</v>
      </c>
      <c r="AV38">
        <v>1468.896659</v>
      </c>
      <c r="AW38">
        <v>1534.365059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4.2929097800000003E-2</v>
      </c>
      <c r="G39">
        <v>9.02318644E-2</v>
      </c>
      <c r="H39">
        <v>0.16602663279999999</v>
      </c>
      <c r="I39">
        <v>0.26848886519999998</v>
      </c>
      <c r="J39">
        <v>0.41533916789999997</v>
      </c>
      <c r="K39">
        <v>0.59858577769999999</v>
      </c>
      <c r="L39">
        <v>0.84981732099999996</v>
      </c>
      <c r="M39">
        <v>1.2244206559999999</v>
      </c>
      <c r="N39">
        <v>1.7375505979999999</v>
      </c>
      <c r="O39">
        <v>2.5057275360000002</v>
      </c>
      <c r="P39">
        <v>3.2416758470000002</v>
      </c>
      <c r="Q39">
        <v>4.3315865960000002</v>
      </c>
      <c r="R39">
        <v>5.8864388119999997</v>
      </c>
      <c r="S39">
        <v>7.6880124639999998</v>
      </c>
      <c r="T39">
        <v>9.8054788899999998</v>
      </c>
      <c r="U39">
        <v>13.65925302</v>
      </c>
      <c r="V39">
        <v>19.333007989999999</v>
      </c>
      <c r="W39">
        <v>28.297599139999999</v>
      </c>
      <c r="X39">
        <v>40.08270168</v>
      </c>
      <c r="Y39">
        <v>52.356816090000002</v>
      </c>
      <c r="Z39">
        <v>67.575110199999997</v>
      </c>
      <c r="AA39">
        <v>87.868486509999997</v>
      </c>
      <c r="AB39">
        <v>113.66411479999999</v>
      </c>
      <c r="AC39">
        <v>145.0634001</v>
      </c>
      <c r="AD39">
        <v>181.18801189999999</v>
      </c>
      <c r="AE39">
        <v>221.53828379999999</v>
      </c>
      <c r="AF39">
        <v>264.53617830000002</v>
      </c>
      <c r="AG39">
        <v>308.83752370000002</v>
      </c>
      <c r="AH39">
        <v>353.3397382</v>
      </c>
      <c r="AI39">
        <v>399.1393794</v>
      </c>
      <c r="AJ39">
        <v>445.28423980000002</v>
      </c>
      <c r="AK39">
        <v>491.01293349999997</v>
      </c>
      <c r="AL39">
        <v>535.95687829999997</v>
      </c>
      <c r="AM39">
        <v>579.85958459999995</v>
      </c>
      <c r="AN39">
        <v>621.9597334</v>
      </c>
      <c r="AO39">
        <v>662.14438059999998</v>
      </c>
      <c r="AP39">
        <v>700.71319989999995</v>
      </c>
      <c r="AQ39">
        <v>737.92139940000004</v>
      </c>
      <c r="AR39">
        <v>778.54475600000001</v>
      </c>
      <c r="AS39">
        <v>818.47383530000002</v>
      </c>
      <c r="AT39">
        <v>857.00445520000005</v>
      </c>
      <c r="AU39">
        <v>894.0954759</v>
      </c>
      <c r="AV39">
        <v>929.5673951</v>
      </c>
      <c r="AW39">
        <v>962.71225119999997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0.16406549340000001</v>
      </c>
      <c r="G40">
        <v>0.31879839030000001</v>
      </c>
      <c r="H40">
        <v>0.56301641840000005</v>
      </c>
      <c r="I40">
        <v>0.88974717950000004</v>
      </c>
      <c r="J40">
        <v>1.3277105170000001</v>
      </c>
      <c r="K40">
        <v>1.8371468259999999</v>
      </c>
      <c r="L40">
        <v>2.483581799</v>
      </c>
      <c r="M40">
        <v>3.3516511879999999</v>
      </c>
      <c r="N40">
        <v>4.4142591400000004</v>
      </c>
      <c r="O40">
        <v>5.8953420559999996</v>
      </c>
      <c r="P40">
        <v>7.8243942940000002</v>
      </c>
      <c r="Q40">
        <v>10.40570441</v>
      </c>
      <c r="R40">
        <v>13.77868243</v>
      </c>
      <c r="S40">
        <v>17.28870628</v>
      </c>
      <c r="T40">
        <v>21.15303432</v>
      </c>
      <c r="U40">
        <v>26.16457467</v>
      </c>
      <c r="V40">
        <v>32.575384339999999</v>
      </c>
      <c r="W40">
        <v>42.914375759999999</v>
      </c>
      <c r="X40">
        <v>56.168950809999998</v>
      </c>
      <c r="Y40">
        <v>69.098197999999996</v>
      </c>
      <c r="Z40">
        <v>84.55471043</v>
      </c>
      <c r="AA40">
        <v>104.6411217</v>
      </c>
      <c r="AB40">
        <v>129.42181859999999</v>
      </c>
      <c r="AC40">
        <v>158.63202999999999</v>
      </c>
      <c r="AD40">
        <v>191.10377209999999</v>
      </c>
      <c r="AE40">
        <v>226.17028640000001</v>
      </c>
      <c r="AF40">
        <v>262.16334460000002</v>
      </c>
      <c r="AG40">
        <v>297.77261979999997</v>
      </c>
      <c r="AH40">
        <v>332.00878290000003</v>
      </c>
      <c r="AI40">
        <v>365.86133940000002</v>
      </c>
      <c r="AJ40">
        <v>398.47460139999998</v>
      </c>
      <c r="AK40">
        <v>429.23128550000001</v>
      </c>
      <c r="AL40">
        <v>457.8847963</v>
      </c>
      <c r="AM40">
        <v>484.30021399999998</v>
      </c>
      <c r="AN40">
        <v>508.30047919999998</v>
      </c>
      <c r="AO40">
        <v>529.85360230000003</v>
      </c>
      <c r="AP40">
        <v>549.23439080000003</v>
      </c>
      <c r="AQ40">
        <v>566.70678529999998</v>
      </c>
      <c r="AR40">
        <v>579.83053080000002</v>
      </c>
      <c r="AS40">
        <v>591.7233718</v>
      </c>
      <c r="AT40">
        <v>601.96854180000003</v>
      </c>
      <c r="AU40">
        <v>610.58247700000004</v>
      </c>
      <c r="AV40">
        <v>617.50377019999996</v>
      </c>
      <c r="AW40">
        <v>622.39936299999999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3.8226450860000001</v>
      </c>
      <c r="G41">
        <v>7.3535118239999999</v>
      </c>
      <c r="H41">
        <v>12.91420847</v>
      </c>
      <c r="I41">
        <v>20.34237401</v>
      </c>
      <c r="J41">
        <v>30.198591919999998</v>
      </c>
      <c r="K41">
        <v>41.533433070000001</v>
      </c>
      <c r="L41">
        <v>55.724765220000002</v>
      </c>
      <c r="M41">
        <v>74.410431799999998</v>
      </c>
      <c r="N41">
        <v>96.760033849999999</v>
      </c>
      <c r="O41">
        <v>127.427093</v>
      </c>
      <c r="P41">
        <v>169.91190879999999</v>
      </c>
      <c r="Q41">
        <v>225.7175024</v>
      </c>
      <c r="R41">
        <v>297.37773559999999</v>
      </c>
      <c r="S41">
        <v>370.24234209999997</v>
      </c>
      <c r="T41">
        <v>449.26670050000001</v>
      </c>
      <c r="U41">
        <v>543.11697059999995</v>
      </c>
      <c r="V41">
        <v>658.77800019999995</v>
      </c>
      <c r="W41">
        <v>846.9401934</v>
      </c>
      <c r="X41">
        <v>1086.98262</v>
      </c>
      <c r="Y41">
        <v>1317.5201280000001</v>
      </c>
      <c r="Z41">
        <v>1591.2213380000001</v>
      </c>
      <c r="AA41">
        <v>1945.5788749999999</v>
      </c>
      <c r="AB41">
        <v>2380.7830130000002</v>
      </c>
      <c r="AC41">
        <v>2891.4075320000002</v>
      </c>
      <c r="AD41">
        <v>3456.4267530000002</v>
      </c>
      <c r="AE41">
        <v>4064.1866</v>
      </c>
      <c r="AF41">
        <v>4685.5870580000001</v>
      </c>
      <c r="AG41">
        <v>5298.2327699999996</v>
      </c>
      <c r="AH41">
        <v>5885.5858859999998</v>
      </c>
      <c r="AI41">
        <v>6465.6510580000004</v>
      </c>
      <c r="AJ41">
        <v>7024.2608749999999</v>
      </c>
      <c r="AK41">
        <v>7551.4884709999997</v>
      </c>
      <c r="AL41">
        <v>8043.8459919999996</v>
      </c>
      <c r="AM41">
        <v>8499.7444410000007</v>
      </c>
      <c r="AN41">
        <v>8916.2765319999999</v>
      </c>
      <c r="AO41">
        <v>9293.3375300000007</v>
      </c>
      <c r="AP41">
        <v>9636.1086969999997</v>
      </c>
      <c r="AQ41">
        <v>9949.4678459999996</v>
      </c>
      <c r="AR41">
        <v>10213.43311</v>
      </c>
      <c r="AS41">
        <v>10461.97493</v>
      </c>
      <c r="AT41">
        <v>10688.054260000001</v>
      </c>
      <c r="AU41">
        <v>10892.16871</v>
      </c>
      <c r="AV41">
        <v>11073.36951</v>
      </c>
      <c r="AW41">
        <v>11225.574130000001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1.504149175</v>
      </c>
      <c r="G42">
        <v>2.8874473260000002</v>
      </c>
      <c r="H42">
        <v>5.0649459180000003</v>
      </c>
      <c r="I42">
        <v>7.9727570029999999</v>
      </c>
      <c r="J42">
        <v>11.822366089999999</v>
      </c>
      <c r="K42">
        <v>16.23799374</v>
      </c>
      <c r="L42" s="39">
        <v>21.74885759</v>
      </c>
      <c r="M42" s="39">
        <v>28.96948282</v>
      </c>
      <c r="N42" s="39">
        <v>37.552717489999999</v>
      </c>
      <c r="O42" s="39">
        <v>49.27725401</v>
      </c>
      <c r="P42" s="39">
        <v>65.788341380000006</v>
      </c>
      <c r="Q42" s="39">
        <v>87.376399259999999</v>
      </c>
      <c r="R42">
        <v>114.9708543</v>
      </c>
      <c r="S42">
        <v>142.84741159999999</v>
      </c>
      <c r="T42">
        <v>172.94470530000001</v>
      </c>
      <c r="U42">
        <v>207.55256259999999</v>
      </c>
      <c r="V42">
        <v>249.39604600000001</v>
      </c>
      <c r="W42">
        <v>317.69144970000002</v>
      </c>
      <c r="X42">
        <v>404.5046926</v>
      </c>
      <c r="Y42">
        <v>487.03393080000001</v>
      </c>
      <c r="Z42">
        <v>584.43504380000002</v>
      </c>
      <c r="AA42">
        <v>710.00361539999994</v>
      </c>
      <c r="AB42">
        <v>863.43209899999999</v>
      </c>
      <c r="AC42">
        <v>1042.425424</v>
      </c>
      <c r="AD42">
        <v>1239.238603</v>
      </c>
      <c r="AE42">
        <v>1449.58896</v>
      </c>
      <c r="AF42">
        <v>1663.084517</v>
      </c>
      <c r="AG42">
        <v>1871.844683</v>
      </c>
      <c r="AH42">
        <v>2070.1498630000001</v>
      </c>
      <c r="AI42">
        <v>2264.3202970000002</v>
      </c>
      <c r="AJ42">
        <v>2449.4649840000002</v>
      </c>
      <c r="AK42">
        <v>2622.2435420000002</v>
      </c>
      <c r="AL42">
        <v>2781.5762410000002</v>
      </c>
      <c r="AM42">
        <v>2927.0540030000002</v>
      </c>
      <c r="AN42">
        <v>3058.1863309999999</v>
      </c>
      <c r="AO42">
        <v>3175.0368490000001</v>
      </c>
      <c r="AP42">
        <v>3279.4429919999998</v>
      </c>
      <c r="AQ42">
        <v>3373.1588529999999</v>
      </c>
      <c r="AR42">
        <v>3443.9457750000001</v>
      </c>
      <c r="AS42">
        <v>3509.1538569999998</v>
      </c>
      <c r="AT42">
        <v>3566.5680240000002</v>
      </c>
      <c r="AU42">
        <v>3616.4340109999998</v>
      </c>
      <c r="AV42">
        <v>3658.5347579999998</v>
      </c>
      <c r="AW42">
        <v>3691.0430179999998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1.7018431800000001E-2</v>
      </c>
      <c r="G43">
        <v>2.4294971299999999E-2</v>
      </c>
      <c r="H43">
        <v>3.4327700099999997E-2</v>
      </c>
      <c r="I43">
        <v>4.6397337099999998E-2</v>
      </c>
      <c r="J43">
        <v>5.0458446400000002E-2</v>
      </c>
      <c r="K43">
        <v>6.7477799399999996E-2</v>
      </c>
      <c r="L43">
        <v>8.8862943099999994E-2</v>
      </c>
      <c r="M43">
        <v>0.11711062360000001</v>
      </c>
      <c r="N43">
        <v>0.15095960920000001</v>
      </c>
      <c r="O43">
        <v>0.19750350250000001</v>
      </c>
      <c r="P43">
        <v>0.26204941910000001</v>
      </c>
      <c r="Q43">
        <v>0.34690513740000001</v>
      </c>
      <c r="R43">
        <v>0.45593917119999999</v>
      </c>
      <c r="S43">
        <v>0.56684572440000003</v>
      </c>
      <c r="T43">
        <v>0.68717419550000003</v>
      </c>
      <c r="U43">
        <v>0.83042703309999999</v>
      </c>
      <c r="V43">
        <v>1.007361349</v>
      </c>
      <c r="W43">
        <v>1.2952537200000001</v>
      </c>
      <c r="X43">
        <v>1.662755991</v>
      </c>
      <c r="Y43">
        <v>2.0161700219999998</v>
      </c>
      <c r="Z43">
        <v>2.4361572269999998</v>
      </c>
      <c r="AA43">
        <v>2.9803391229999998</v>
      </c>
      <c r="AB43">
        <v>3.64927965</v>
      </c>
      <c r="AC43">
        <v>4.4349345250000001</v>
      </c>
      <c r="AD43">
        <v>5.3052582739999998</v>
      </c>
      <c r="AE43">
        <v>6.2425168580000001</v>
      </c>
      <c r="AF43">
        <v>7.202131617</v>
      </c>
      <c r="AG43">
        <v>8.1497295360000006</v>
      </c>
      <c r="AH43">
        <v>9.0598706660000001</v>
      </c>
      <c r="AI43">
        <v>9.9603325419999997</v>
      </c>
      <c r="AJ43">
        <v>10.82932976</v>
      </c>
      <c r="AK43">
        <v>11.651546039999999</v>
      </c>
      <c r="AL43">
        <v>12.421565259999999</v>
      </c>
      <c r="AM43">
        <v>13.13688226</v>
      </c>
      <c r="AN43">
        <v>13.79251041</v>
      </c>
      <c r="AO43">
        <v>14.388240140000001</v>
      </c>
      <c r="AP43">
        <v>14.932067050000001</v>
      </c>
      <c r="AQ43">
        <v>15.4314833</v>
      </c>
      <c r="AR43">
        <v>15.86369015</v>
      </c>
      <c r="AS43">
        <v>16.273052960000001</v>
      </c>
      <c r="AT43">
        <v>16.648513130000001</v>
      </c>
      <c r="AU43">
        <v>16.990788250000001</v>
      </c>
      <c r="AV43">
        <v>17.298315150000001</v>
      </c>
      <c r="AW43">
        <v>17.561393970000001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0.24922272710000001</v>
      </c>
      <c r="G44">
        <v>0.47198892549999999</v>
      </c>
      <c r="H44">
        <v>0.82158016020000002</v>
      </c>
      <c r="I44">
        <v>1.2874204899999999</v>
      </c>
      <c r="J44">
        <v>1.8952048509999999</v>
      </c>
      <c r="K44">
        <v>2.580730773</v>
      </c>
      <c r="L44">
        <v>3.4189456909999998</v>
      </c>
      <c r="M44">
        <v>4.4831929529999996</v>
      </c>
      <c r="N44">
        <v>5.6992963970000003</v>
      </c>
      <c r="O44">
        <v>7.3140045489999999</v>
      </c>
      <c r="P44">
        <v>9.8378377439999998</v>
      </c>
      <c r="Q44">
        <v>13.04242548</v>
      </c>
      <c r="R44">
        <v>17.021291600000001</v>
      </c>
      <c r="S44">
        <v>20.878871180000001</v>
      </c>
      <c r="T44">
        <v>24.927212659999999</v>
      </c>
      <c r="U44">
        <v>28.72192841</v>
      </c>
      <c r="V44">
        <v>32.79919975</v>
      </c>
      <c r="W44">
        <v>39.64510353</v>
      </c>
      <c r="X44">
        <v>48.190950270000002</v>
      </c>
      <c r="Y44">
        <v>55.843551720000001</v>
      </c>
      <c r="Z44">
        <v>64.596588449999999</v>
      </c>
      <c r="AA44">
        <v>75.657084249999997</v>
      </c>
      <c r="AB44">
        <v>88.833619990000003</v>
      </c>
      <c r="AC44">
        <v>103.7732733</v>
      </c>
      <c r="AD44">
        <v>119.6846907</v>
      </c>
      <c r="AE44">
        <v>136.15505870000001</v>
      </c>
      <c r="AF44">
        <v>152.2642491</v>
      </c>
      <c r="AG44">
        <v>167.37460580000001</v>
      </c>
      <c r="AH44">
        <v>181.0732113</v>
      </c>
      <c r="AI44">
        <v>193.93077389999999</v>
      </c>
      <c r="AJ44">
        <v>205.60044250000001</v>
      </c>
      <c r="AK44">
        <v>215.8856739</v>
      </c>
      <c r="AL44">
        <v>224.7757402</v>
      </c>
      <c r="AM44">
        <v>232.3125105</v>
      </c>
      <c r="AN44">
        <v>238.6174312</v>
      </c>
      <c r="AO44">
        <v>243.74102149999999</v>
      </c>
      <c r="AP44">
        <v>247.8539864</v>
      </c>
      <c r="AQ44">
        <v>251.12129419999999</v>
      </c>
      <c r="AR44">
        <v>251.75757960000001</v>
      </c>
      <c r="AS44">
        <v>252.0747619</v>
      </c>
      <c r="AT44">
        <v>251.9584658</v>
      </c>
      <c r="AU44">
        <v>251.4453364</v>
      </c>
      <c r="AV44">
        <v>250.54257519999999</v>
      </c>
      <c r="AW44">
        <v>249.1646657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32682.557000000001</v>
      </c>
      <c r="G46">
        <v>33303.595009999997</v>
      </c>
      <c r="H46">
        <v>34123.175969999997</v>
      </c>
      <c r="I46">
        <v>34832.854879999999</v>
      </c>
      <c r="J46">
        <v>35443.154170000002</v>
      </c>
      <c r="K46">
        <v>35668.025959999999</v>
      </c>
      <c r="L46">
        <v>35754.952559999998</v>
      </c>
      <c r="M46">
        <v>35834.508110000002</v>
      </c>
      <c r="N46">
        <v>35763.475700000003</v>
      </c>
      <c r="O46">
        <v>35783.560290000001</v>
      </c>
      <c r="P46">
        <v>36061.389539999996</v>
      </c>
      <c r="Q46">
        <v>36363.712789999998</v>
      </c>
      <c r="R46">
        <v>36658.777020000001</v>
      </c>
      <c r="S46">
        <v>36577.133090000003</v>
      </c>
      <c r="T46">
        <v>36284.554400000001</v>
      </c>
      <c r="U46">
        <v>35768.904369999997</v>
      </c>
      <c r="V46">
        <v>35167.2091</v>
      </c>
      <c r="W46">
        <v>34968.478810000001</v>
      </c>
      <c r="X46">
        <v>34869.130340000003</v>
      </c>
      <c r="Y46">
        <v>34342.45721</v>
      </c>
      <c r="Z46">
        <v>33576.930959999998</v>
      </c>
      <c r="AA46">
        <v>32599.552970000001</v>
      </c>
      <c r="AB46">
        <v>31422.26355</v>
      </c>
      <c r="AC46">
        <v>30081.192129999999</v>
      </c>
      <c r="AD46">
        <v>28622.651320000001</v>
      </c>
      <c r="AE46">
        <v>27107.360820000002</v>
      </c>
      <c r="AF46">
        <v>25583.725869999998</v>
      </c>
      <c r="AG46">
        <v>24089.72595</v>
      </c>
      <c r="AH46">
        <v>22649.09935</v>
      </c>
      <c r="AI46">
        <v>21274.655289999999</v>
      </c>
      <c r="AJ46">
        <v>19970.581460000001</v>
      </c>
      <c r="AK46">
        <v>18737.36796</v>
      </c>
      <c r="AL46">
        <v>17573.464499999998</v>
      </c>
      <c r="AM46" s="39">
        <v>16476.282589999999</v>
      </c>
      <c r="AN46" s="39">
        <v>15447.08908</v>
      </c>
      <c r="AO46" s="39">
        <v>14481.92943</v>
      </c>
      <c r="AP46" s="39">
        <v>13576.94911</v>
      </c>
      <c r="AQ46" s="39">
        <v>12728.4594</v>
      </c>
      <c r="AR46" s="39">
        <v>11879.93102</v>
      </c>
      <c r="AS46" s="39">
        <v>11087.95347</v>
      </c>
      <c r="AT46" s="39">
        <v>10348.765450000001</v>
      </c>
      <c r="AU46" s="39">
        <v>9658.8521700000001</v>
      </c>
      <c r="AV46" s="39">
        <v>9014.9308810000002</v>
      </c>
      <c r="AW46" s="39">
        <v>8413.9365639999996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5.8219976439999996</v>
      </c>
      <c r="G47" s="39">
        <v>11.19969931</v>
      </c>
      <c r="H47">
        <v>19.6689799</v>
      </c>
      <c r="I47">
        <v>30.98256713</v>
      </c>
      <c r="J47">
        <v>45.994628650000003</v>
      </c>
      <c r="K47">
        <v>63.2875418</v>
      </c>
      <c r="L47">
        <v>84.963652400000001</v>
      </c>
      <c r="M47">
        <v>113.55575279999999</v>
      </c>
      <c r="N47">
        <v>147.83164769999999</v>
      </c>
      <c r="O47">
        <v>194.94115360000001</v>
      </c>
      <c r="P47" s="39">
        <v>259.81483300000002</v>
      </c>
      <c r="Q47" s="39">
        <v>345.17336369999998</v>
      </c>
      <c r="R47" s="39">
        <v>454.96682859999999</v>
      </c>
      <c r="S47" s="39">
        <v>566.8711045</v>
      </c>
      <c r="T47" s="39">
        <v>688.43561490000002</v>
      </c>
      <c r="U47" s="39">
        <v>834.52178200000003</v>
      </c>
      <c r="V47" s="39">
        <v>1015.827149</v>
      </c>
      <c r="W47" s="39">
        <v>1310.452094</v>
      </c>
      <c r="X47" s="39">
        <v>1686.8244669999999</v>
      </c>
      <c r="Y47" s="39">
        <v>2049.666463</v>
      </c>
      <c r="Z47" s="39">
        <v>2481.4120480000001</v>
      </c>
      <c r="AA47" s="39">
        <v>3041.3038649999999</v>
      </c>
      <c r="AB47" s="39">
        <v>3730.2862060000002</v>
      </c>
      <c r="AC47" s="39">
        <v>4540.436471</v>
      </c>
      <c r="AD47" s="39">
        <v>5439.0610969999998</v>
      </c>
      <c r="AE47" s="39">
        <v>6408.0423680000004</v>
      </c>
      <c r="AF47" s="39">
        <v>7401.5775059999996</v>
      </c>
      <c r="AG47" s="39">
        <v>8384.2287149999902</v>
      </c>
      <c r="AH47" s="39">
        <v>9329.6664650000002</v>
      </c>
      <c r="AI47">
        <v>10266.49137</v>
      </c>
      <c r="AJ47">
        <v>11172.144749999999</v>
      </c>
      <c r="AK47">
        <v>12030.681210000001</v>
      </c>
      <c r="AL47">
        <v>12836.362940000001</v>
      </c>
      <c r="AM47">
        <v>13586.45271</v>
      </c>
      <c r="AN47">
        <v>14275.35269</v>
      </c>
      <c r="AO47">
        <v>14902.74703</v>
      </c>
      <c r="AP47">
        <v>15476.85111</v>
      </c>
      <c r="AQ47">
        <v>16005.34636</v>
      </c>
      <c r="AR47">
        <v>16468.471679999999</v>
      </c>
      <c r="AS47">
        <v>16908.005850000001</v>
      </c>
      <c r="AT47">
        <v>17312.333620000001</v>
      </c>
      <c r="AU47">
        <v>17682.137149999999</v>
      </c>
      <c r="AV47">
        <v>18015.71298</v>
      </c>
      <c r="AW47">
        <v>18302.819879999999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2.1810419599999999E-2</v>
      </c>
      <c r="G48" s="39">
        <v>5.62837183E-2</v>
      </c>
      <c r="H48">
        <v>7.9965857099999996E-2</v>
      </c>
      <c r="I48">
        <v>9.2911495699999999E-2</v>
      </c>
      <c r="J48">
        <v>0.1212248111</v>
      </c>
      <c r="K48" s="39">
        <v>0.15400377530000001</v>
      </c>
      <c r="L48" s="39">
        <v>0.18394805810000001</v>
      </c>
      <c r="M48" s="39">
        <v>0.21358569559999999</v>
      </c>
      <c r="N48" s="39">
        <v>0.23433456529999999</v>
      </c>
      <c r="O48" s="39">
        <v>0.2554953016</v>
      </c>
      <c r="P48" s="39">
        <v>0.272285685</v>
      </c>
      <c r="Q48" s="39">
        <v>0.31326612349999999</v>
      </c>
      <c r="R48" s="39">
        <v>0.35878739700000001</v>
      </c>
      <c r="S48" s="39">
        <v>0.41774718440000003</v>
      </c>
      <c r="T48" s="39">
        <v>0.45844320150000001</v>
      </c>
      <c r="U48" s="39">
        <v>0.52128478639999998</v>
      </c>
      <c r="V48" s="39">
        <v>0.59403772489999995</v>
      </c>
      <c r="W48" s="39">
        <v>0.69271701009999997</v>
      </c>
      <c r="X48" s="39">
        <v>0.80110741460000001</v>
      </c>
      <c r="Y48" s="39">
        <v>0.87831332620000002</v>
      </c>
      <c r="Z48" s="39">
        <v>0.93328557010000002</v>
      </c>
      <c r="AA48" s="39">
        <v>0.96704275269999995</v>
      </c>
      <c r="AB48" s="39">
        <v>0.98029000789999998</v>
      </c>
      <c r="AC48" s="39">
        <v>0.9745571126</v>
      </c>
      <c r="AD48" s="39">
        <v>0.95184164429999996</v>
      </c>
      <c r="AE48" s="39">
        <v>0.91704308619999997</v>
      </c>
      <c r="AF48" s="39">
        <v>0.87476122649999999</v>
      </c>
      <c r="AG48" s="39">
        <v>0.82891107529999997</v>
      </c>
      <c r="AH48" s="39">
        <v>0.78219232630000002</v>
      </c>
      <c r="AI48" s="39">
        <v>0.73628026759999998</v>
      </c>
      <c r="AJ48" s="39">
        <v>0.69197824669999997</v>
      </c>
      <c r="AK48" s="39">
        <v>0.64968397970000002</v>
      </c>
      <c r="AL48" s="39">
        <v>0.60955571880000003</v>
      </c>
      <c r="AM48" s="39">
        <v>0.57161720299999996</v>
      </c>
      <c r="AN48">
        <v>0.535972279</v>
      </c>
      <c r="AO48">
        <v>0.50251543590000003</v>
      </c>
      <c r="AP48">
        <v>0.47112941339999997</v>
      </c>
      <c r="AQ48">
        <v>0.4416946819</v>
      </c>
      <c r="AR48">
        <v>0.41225442950000002</v>
      </c>
      <c r="AS48">
        <v>0.3847739328</v>
      </c>
      <c r="AT48">
        <v>0.35912394320000002</v>
      </c>
      <c r="AU48">
        <v>0.33518316860000003</v>
      </c>
      <c r="AV48">
        <v>0.31283804310000002</v>
      </c>
      <c r="AW48">
        <v>0.29198238560000001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2446.6775899999998</v>
      </c>
      <c r="G49" s="39">
        <v>2424.2765530000001</v>
      </c>
      <c r="H49">
        <v>2660.3639440000002</v>
      </c>
      <c r="I49">
        <v>2598.8489709999999</v>
      </c>
      <c r="J49">
        <v>2542.822412</v>
      </c>
      <c r="K49" s="39">
        <v>2194.0678939999998</v>
      </c>
      <c r="L49" s="39">
        <v>2073.8249529999998</v>
      </c>
      <c r="M49" s="39">
        <v>2079.3430400000002</v>
      </c>
      <c r="N49" s="39">
        <v>1940.3869999999999</v>
      </c>
      <c r="O49" s="39">
        <v>2042.316</v>
      </c>
      <c r="P49" s="39">
        <v>2141.6280000000002</v>
      </c>
      <c r="Q49" s="39">
        <v>2203.7420000000002</v>
      </c>
      <c r="R49" s="39">
        <v>2240.3020000000001</v>
      </c>
      <c r="S49" s="39">
        <v>1885.947539</v>
      </c>
      <c r="T49" s="39">
        <v>1686.186021</v>
      </c>
      <c r="U49" s="39">
        <v>1684.491141</v>
      </c>
      <c r="V49" s="39">
        <v>1732.7528130000001</v>
      </c>
      <c r="W49" s="39">
        <v>2224.3085550000001</v>
      </c>
      <c r="X49" s="39">
        <v>2411.078661</v>
      </c>
      <c r="Y49" s="39">
        <v>1994.9850939999999</v>
      </c>
      <c r="Z49" s="39">
        <v>1823.8551219999999</v>
      </c>
      <c r="AA49" s="39">
        <v>1728.8437719999999</v>
      </c>
      <c r="AB49" s="39">
        <v>1641.6246000000001</v>
      </c>
      <c r="AC49" s="39">
        <v>1578.2318310000001</v>
      </c>
      <c r="AD49" s="39">
        <v>1525.724091</v>
      </c>
      <c r="AE49" s="39">
        <v>1513.874994</v>
      </c>
      <c r="AF49" s="39">
        <v>1505.2485549999999</v>
      </c>
      <c r="AG49" s="39">
        <v>1499.95028</v>
      </c>
      <c r="AH49" s="39">
        <v>1493.0124539999999</v>
      </c>
      <c r="AI49" s="39">
        <v>1528.288581</v>
      </c>
      <c r="AJ49" s="39">
        <v>1548.5639100000001</v>
      </c>
      <c r="AK49" s="39">
        <v>1555.657238</v>
      </c>
      <c r="AL49" s="39">
        <v>1556.80207</v>
      </c>
      <c r="AM49" s="39">
        <v>1553.5220730000001</v>
      </c>
      <c r="AN49">
        <v>1538.627424</v>
      </c>
      <c r="AO49">
        <v>1519.8873000000001</v>
      </c>
      <c r="AP49">
        <v>1505.6660449999999</v>
      </c>
      <c r="AQ49">
        <v>1495.8680529999999</v>
      </c>
      <c r="AR49">
        <v>1530.1839869999999</v>
      </c>
      <c r="AS49">
        <v>1537.4501299999999</v>
      </c>
      <c r="AT49">
        <v>1531.5370439999999</v>
      </c>
      <c r="AU49">
        <v>1523.9635229999999</v>
      </c>
      <c r="AV49">
        <v>1512.387158</v>
      </c>
      <c r="AW49">
        <v>1488.1555129999999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2370.8210429999999</v>
      </c>
      <c r="F50" s="39">
        <v>2443.1346189999999</v>
      </c>
      <c r="G50" s="39">
        <v>2418.5786419999999</v>
      </c>
      <c r="H50">
        <v>2651.2786799999999</v>
      </c>
      <c r="I50">
        <v>2586.4535900000001</v>
      </c>
      <c r="J50">
        <v>2526.1063089999998</v>
      </c>
      <c r="K50" s="39">
        <v>2174.245277</v>
      </c>
      <c r="L50" s="39">
        <v>2048.668028</v>
      </c>
      <c r="M50" s="39">
        <v>2046.077939</v>
      </c>
      <c r="N50" s="39">
        <v>1899.8655389999999</v>
      </c>
      <c r="O50" s="39">
        <v>1987.0757530000001</v>
      </c>
      <c r="P50" s="39">
        <v>2067.007263</v>
      </c>
      <c r="Q50" s="39">
        <v>2105.3927279999998</v>
      </c>
      <c r="R50" s="39">
        <v>2113.249867</v>
      </c>
      <c r="S50" s="39">
        <v>1751.2949229999999</v>
      </c>
      <c r="T50" s="39">
        <v>1536.277955</v>
      </c>
      <c r="U50" s="39">
        <v>1500.158551</v>
      </c>
      <c r="V50" s="39">
        <v>1502.3579299999999</v>
      </c>
      <c r="W50" s="39">
        <v>1869.929071</v>
      </c>
      <c r="X50" s="39">
        <v>1957.62087</v>
      </c>
      <c r="Y50" s="39">
        <v>1532.52748</v>
      </c>
      <c r="Z50" s="39">
        <v>1270.5878090000001</v>
      </c>
      <c r="AA50" s="39">
        <v>1021.248857</v>
      </c>
      <c r="AB50" s="39">
        <v>770.89103290000003</v>
      </c>
      <c r="AC50" s="39">
        <v>544.26439310000001</v>
      </c>
      <c r="AD50" s="39">
        <v>353.57919609999999</v>
      </c>
      <c r="AE50" s="39">
        <v>215.9182534</v>
      </c>
      <c r="AF50" s="39">
        <v>122.56104740000001</v>
      </c>
      <c r="AG50" s="39">
        <v>65.983368990000002</v>
      </c>
      <c r="AH50" s="39">
        <v>34.254579339999999</v>
      </c>
      <c r="AI50" s="39">
        <v>17.918601559999999</v>
      </c>
      <c r="AJ50" s="39">
        <v>9.1764992640000003</v>
      </c>
      <c r="AK50" s="39">
        <v>4.6324620579999998</v>
      </c>
      <c r="AL50" s="39">
        <v>2.322761598</v>
      </c>
      <c r="AM50" s="39">
        <v>1.1596210570000001</v>
      </c>
      <c r="AN50" s="39">
        <v>0.57415021379999998</v>
      </c>
      <c r="AO50" s="39">
        <v>0.28341455980000002</v>
      </c>
      <c r="AP50" s="39">
        <v>0.1402697064</v>
      </c>
      <c r="AQ50" s="39">
        <v>6.9614423199999997E-2</v>
      </c>
      <c r="AR50" s="39">
        <v>3.5572214099999999E-2</v>
      </c>
      <c r="AS50" s="39">
        <v>1.78528586E-2</v>
      </c>
      <c r="AT50" s="39">
        <v>8.8829297000000002E-3</v>
      </c>
      <c r="AU50" s="39">
        <v>4.4147991899999997E-3</v>
      </c>
      <c r="AV50">
        <v>2.1882338999999998E-3</v>
      </c>
      <c r="AW50" s="39">
        <v>1.07537657E-3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1.1860035229999999</v>
      </c>
      <c r="F51" s="39">
        <v>0</v>
      </c>
      <c r="G51" s="39">
        <v>31.178996349999998</v>
      </c>
      <c r="H51">
        <v>23.26695118</v>
      </c>
      <c r="I51">
        <v>14.93332262</v>
      </c>
      <c r="J51">
        <v>29.171344380000001</v>
      </c>
      <c r="K51" s="39">
        <v>34.557228299999998</v>
      </c>
      <c r="L51" s="39">
        <v>33.66321997</v>
      </c>
      <c r="M51" s="39">
        <v>34.847998150000002</v>
      </c>
      <c r="N51" s="39">
        <v>28.442275850000001</v>
      </c>
      <c r="O51" s="39">
        <v>29.799819379999999</v>
      </c>
      <c r="P51" s="39">
        <v>25.820822840000002</v>
      </c>
      <c r="Q51" s="39">
        <v>47.960590420000003</v>
      </c>
      <c r="R51" s="39">
        <v>53.789412110000001</v>
      </c>
      <c r="S51" s="39">
        <v>67.748963419999995</v>
      </c>
      <c r="T51" s="39">
        <v>54.237468819999997</v>
      </c>
      <c r="U51" s="39">
        <v>77.889119629999996</v>
      </c>
      <c r="V51" s="39">
        <v>91.255391599999996</v>
      </c>
      <c r="W51" s="39">
        <v>117.9224432</v>
      </c>
      <c r="X51" s="39">
        <v>131.63817030000001</v>
      </c>
      <c r="Y51" s="39">
        <v>109.9216929</v>
      </c>
      <c r="Z51" s="39">
        <v>94.507999339999998</v>
      </c>
      <c r="AA51" s="39">
        <v>78.855823639999997</v>
      </c>
      <c r="AB51" s="39">
        <v>62.730754240000003</v>
      </c>
      <c r="AC51" s="39">
        <v>46.882034539999999</v>
      </c>
      <c r="AD51" s="39">
        <v>31.79006214</v>
      </c>
      <c r="AE51" s="39">
        <v>20.114848030000001</v>
      </c>
      <c r="AF51" s="39">
        <v>11.8449326</v>
      </c>
      <c r="AG51" s="39">
        <v>6.6158442910000002</v>
      </c>
      <c r="AH51" s="39">
        <v>3.5611871759999998</v>
      </c>
      <c r="AI51" s="39">
        <v>1.920350271</v>
      </c>
      <c r="AJ51" s="39">
        <v>1.01377541</v>
      </c>
      <c r="AK51" s="39">
        <v>0.52746205540000002</v>
      </c>
      <c r="AL51" s="39">
        <v>0.2726043594</v>
      </c>
      <c r="AM51" s="39">
        <v>0.1402548609</v>
      </c>
      <c r="AN51" s="39">
        <v>7.1715286200000006E-2</v>
      </c>
      <c r="AO51" s="39">
        <v>3.6609474599999997E-2</v>
      </c>
      <c r="AP51" s="39">
        <v>1.87299693E-2</v>
      </c>
      <c r="AQ51" s="39">
        <v>9.5958547199999997E-3</v>
      </c>
      <c r="AR51" s="39">
        <v>5.3564285800000002E-3</v>
      </c>
      <c r="AS51" s="39">
        <v>2.7686267800000001E-3</v>
      </c>
      <c r="AT51" s="39">
        <v>1.4196247799999999E-3</v>
      </c>
      <c r="AU51" s="39">
        <v>7.2631684900000004E-4</v>
      </c>
      <c r="AV51">
        <v>3.7052895000000001E-4</v>
      </c>
      <c r="AW51" s="39">
        <v>1.87429738E-4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426.96126850000002</v>
      </c>
      <c r="F52" s="39">
        <v>438.75918109999998</v>
      </c>
      <c r="G52" s="39">
        <v>447.1012518</v>
      </c>
      <c r="H52">
        <v>490.93552770000002</v>
      </c>
      <c r="I52">
        <v>472.2172271</v>
      </c>
      <c r="J52">
        <v>465.9055712</v>
      </c>
      <c r="K52" s="39">
        <v>403.85998799999999</v>
      </c>
      <c r="L52" s="39">
        <v>382.0646782</v>
      </c>
      <c r="M52" s="39">
        <v>383.80249070000002</v>
      </c>
      <c r="N52" s="39">
        <v>362.23646910000002</v>
      </c>
      <c r="O52" s="39">
        <v>381.54956249999998</v>
      </c>
      <c r="P52" s="39">
        <v>392.99775060000002</v>
      </c>
      <c r="Q52" s="39">
        <v>409.24695489999999</v>
      </c>
      <c r="R52" s="39">
        <v>413.74962579999999</v>
      </c>
      <c r="S52" s="39">
        <v>356.94235450000002</v>
      </c>
      <c r="T52" s="39">
        <v>306.33553460000002</v>
      </c>
      <c r="U52" s="39">
        <v>312.17264219999998</v>
      </c>
      <c r="V52" s="39">
        <v>317.1676622</v>
      </c>
      <c r="W52" s="39">
        <v>394.88617390000002</v>
      </c>
      <c r="X52" s="39">
        <v>414.75490910000002</v>
      </c>
      <c r="Y52" s="39">
        <v>326.79085880000002</v>
      </c>
      <c r="Z52" s="39">
        <v>271.80563139999998</v>
      </c>
      <c r="AA52" s="39">
        <v>219.24202360000001</v>
      </c>
      <c r="AB52" s="39">
        <v>165.97079650000001</v>
      </c>
      <c r="AC52" s="39">
        <v>117.57279920000001</v>
      </c>
      <c r="AD52" s="39">
        <v>76.643897929999994</v>
      </c>
      <c r="AE52" s="39">
        <v>46.92126476</v>
      </c>
      <c r="AF52" s="39">
        <v>26.709743379999999</v>
      </c>
      <c r="AG52" s="39">
        <v>14.42211801</v>
      </c>
      <c r="AH52" s="39">
        <v>7.5090711959999998</v>
      </c>
      <c r="AI52" s="39">
        <v>3.9393777719999998</v>
      </c>
      <c r="AJ52" s="39">
        <v>2.0233478909999998</v>
      </c>
      <c r="AK52" s="39">
        <v>1.0243928769999999</v>
      </c>
      <c r="AL52" s="39">
        <v>0.51512900920000004</v>
      </c>
      <c r="AM52" s="39">
        <v>0.2579087558</v>
      </c>
      <c r="AN52" s="39">
        <v>0.12786150960000001</v>
      </c>
      <c r="AO52" s="39">
        <v>6.3198294799999999E-2</v>
      </c>
      <c r="AP52" s="39">
        <v>3.1313135200000002E-2</v>
      </c>
      <c r="AQ52" s="39">
        <v>1.5553119799999999E-2</v>
      </c>
      <c r="AR52" s="39">
        <v>8.0214309899999999E-3</v>
      </c>
      <c r="AS52" s="39">
        <v>4.0271242799999997E-3</v>
      </c>
      <c r="AT52" s="39">
        <v>2.0042256400000001E-3</v>
      </c>
      <c r="AU52" s="39">
        <v>9.9599739699999905E-4</v>
      </c>
      <c r="AV52">
        <v>4.9351582599999999E-4</v>
      </c>
      <c r="AW52" s="39">
        <v>2.42405131E-4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673.65000129999999</v>
      </c>
      <c r="F53" s="39">
        <v>693.62198620000004</v>
      </c>
      <c r="G53" s="39">
        <v>683.89428740000005</v>
      </c>
      <c r="H53">
        <v>751.16959670000006</v>
      </c>
      <c r="I53">
        <v>730.62171950000004</v>
      </c>
      <c r="J53">
        <v>714.18606750000004</v>
      </c>
      <c r="K53" s="39">
        <v>614.94195420000005</v>
      </c>
      <c r="L53" s="39">
        <v>579.86662920000003</v>
      </c>
      <c r="M53" s="39">
        <v>579.91711559999999</v>
      </c>
      <c r="N53" s="39">
        <v>551.14331990000005</v>
      </c>
      <c r="O53" s="39">
        <v>577.9030649</v>
      </c>
      <c r="P53" s="39">
        <v>601.05307740000001</v>
      </c>
      <c r="Q53" s="39">
        <v>613.77718249999998</v>
      </c>
      <c r="R53" s="39">
        <v>617.98530319999998</v>
      </c>
      <c r="S53" s="39">
        <v>518.62403289999997</v>
      </c>
      <c r="T53" s="39">
        <v>453.00681379999997</v>
      </c>
      <c r="U53" s="39">
        <v>445.46874009999999</v>
      </c>
      <c r="V53" s="39">
        <v>445.12139930000001</v>
      </c>
      <c r="W53" s="39">
        <v>553.18952300000001</v>
      </c>
      <c r="X53" s="39">
        <v>577.91028010000002</v>
      </c>
      <c r="Y53" s="39">
        <v>451.66031040000001</v>
      </c>
      <c r="Z53" s="39">
        <v>374.01666849999998</v>
      </c>
      <c r="AA53" s="39">
        <v>300.23168029999999</v>
      </c>
      <c r="AB53" s="39">
        <v>226.07245570000001</v>
      </c>
      <c r="AC53" s="39">
        <v>159.14904559999999</v>
      </c>
      <c r="AD53" s="39">
        <v>103.160642</v>
      </c>
      <c r="AE53" s="39">
        <v>62.866507040000002</v>
      </c>
      <c r="AF53" s="39">
        <v>35.604489020000003</v>
      </c>
      <c r="AG53" s="39">
        <v>19.12221662</v>
      </c>
      <c r="AH53" s="39">
        <v>9.9017520040000004</v>
      </c>
      <c r="AI53" s="39">
        <v>5.1680596139999997</v>
      </c>
      <c r="AJ53" s="39">
        <v>2.6403817580000002</v>
      </c>
      <c r="AK53" s="39">
        <v>1.329545008</v>
      </c>
      <c r="AL53" s="39">
        <v>0.66484251959999996</v>
      </c>
      <c r="AM53" s="39">
        <v>0.3309635246</v>
      </c>
      <c r="AN53" s="39">
        <v>0.16329793479999999</v>
      </c>
      <c r="AO53" s="39">
        <v>8.0298832900000006E-2</v>
      </c>
      <c r="AP53" s="39">
        <v>3.95820136E-2</v>
      </c>
      <c r="AQ53" s="39">
        <v>1.9563504999999998E-2</v>
      </c>
      <c r="AR53" s="39">
        <v>9.8739206800000003E-3</v>
      </c>
      <c r="AS53" s="39">
        <v>4.9318932500000004E-3</v>
      </c>
      <c r="AT53" s="39">
        <v>2.4413640799999998E-3</v>
      </c>
      <c r="AU53" s="39">
        <v>1.20703803E-3</v>
      </c>
      <c r="AV53">
        <v>5.95027254E-4</v>
      </c>
      <c r="AW53" s="39">
        <v>2.9074279200000001E-4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664.16197309999995</v>
      </c>
      <c r="F54" s="39">
        <v>684.35749009999995</v>
      </c>
      <c r="G54" s="39">
        <v>672.55688810000004</v>
      </c>
      <c r="H54">
        <v>739.62313659999995</v>
      </c>
      <c r="I54">
        <v>721.84434160000001</v>
      </c>
      <c r="J54">
        <v>702.95984069999997</v>
      </c>
      <c r="K54" s="39">
        <v>603.59873670000002</v>
      </c>
      <c r="L54" s="39">
        <v>568.62707030000001</v>
      </c>
      <c r="M54" s="39">
        <v>567.98161419999997</v>
      </c>
      <c r="N54" s="39">
        <v>529.90994490000003</v>
      </c>
      <c r="O54" s="39">
        <v>555.14750149999998</v>
      </c>
      <c r="P54" s="39">
        <v>579.29794530000004</v>
      </c>
      <c r="Q54" s="39">
        <v>583.25509460000001</v>
      </c>
      <c r="R54" s="39">
        <v>588.71499610000001</v>
      </c>
      <c r="S54" s="39">
        <v>482.45235129999998</v>
      </c>
      <c r="T54" s="39">
        <v>434.05926890000001</v>
      </c>
      <c r="U54" s="39">
        <v>418.92809779999999</v>
      </c>
      <c r="V54" s="39">
        <v>414.9451206</v>
      </c>
      <c r="W54" s="39">
        <v>515.01102170000001</v>
      </c>
      <c r="X54" s="39">
        <v>536.30322390000003</v>
      </c>
      <c r="Y54" s="39">
        <v>417.29987629999999</v>
      </c>
      <c r="Z54" s="39">
        <v>344.71555389999997</v>
      </c>
      <c r="AA54" s="39">
        <v>275.96840930000002</v>
      </c>
      <c r="AB54" s="39">
        <v>207.13222819999999</v>
      </c>
      <c r="AC54" s="39">
        <v>145.26706129999999</v>
      </c>
      <c r="AD54" s="39">
        <v>93.853498799999997</v>
      </c>
      <c r="AE54" s="39">
        <v>57.04013286</v>
      </c>
      <c r="AF54" s="39">
        <v>32.208410639999997</v>
      </c>
      <c r="AG54" s="39">
        <v>17.244250770000001</v>
      </c>
      <c r="AH54" s="39">
        <v>8.9007598340000005</v>
      </c>
      <c r="AI54" s="39">
        <v>4.6319984720000003</v>
      </c>
      <c r="AJ54" s="39">
        <v>2.3593420940000001</v>
      </c>
      <c r="AK54" s="39">
        <v>1.1843477979999999</v>
      </c>
      <c r="AL54" s="39">
        <v>0.59034472189999998</v>
      </c>
      <c r="AM54" s="39">
        <v>0.29291931199999999</v>
      </c>
      <c r="AN54" s="39">
        <v>0.14410399770000001</v>
      </c>
      <c r="AO54" s="39">
        <v>7.0637853400000006E-2</v>
      </c>
      <c r="AP54" s="39">
        <v>3.4710361500000002E-2</v>
      </c>
      <c r="AQ54" s="39">
        <v>1.7103729799999998E-2</v>
      </c>
      <c r="AR54" s="39">
        <v>8.5307293199999995E-3</v>
      </c>
      <c r="AS54" s="39">
        <v>4.2479991999999998E-3</v>
      </c>
      <c r="AT54" s="39">
        <v>2.0961513699999999E-3</v>
      </c>
      <c r="AU54" s="39">
        <v>1.03322149E-3</v>
      </c>
      <c r="AV54">
        <v>5.07804743E-4</v>
      </c>
      <c r="AW54" s="39">
        <v>2.4736797299999998E-4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426.96126850000002</v>
      </c>
      <c r="F55" s="39">
        <v>440.87526609999998</v>
      </c>
      <c r="G55" s="39">
        <v>423.51691360000001</v>
      </c>
      <c r="H55">
        <v>466.51622129999998</v>
      </c>
      <c r="I55">
        <v>460.3951854</v>
      </c>
      <c r="J55">
        <v>443.73121250000003</v>
      </c>
      <c r="K55" s="39">
        <v>378.11847340000003</v>
      </c>
      <c r="L55" s="39">
        <v>360.29030130000001</v>
      </c>
      <c r="M55" s="39">
        <v>358.42494629999999</v>
      </c>
      <c r="N55" s="39">
        <v>323.43285109999999</v>
      </c>
      <c r="O55" s="39">
        <v>337.7923065</v>
      </c>
      <c r="P55" s="39">
        <v>348.59551950000002</v>
      </c>
      <c r="Q55" s="39">
        <v>342.86307240000002</v>
      </c>
      <c r="R55" s="39">
        <v>338.90592659999999</v>
      </c>
      <c r="S55" s="39">
        <v>260.49560889999998</v>
      </c>
      <c r="T55" s="39">
        <v>248.0577485</v>
      </c>
      <c r="U55" s="39">
        <v>218.5934455</v>
      </c>
      <c r="V55" s="39">
        <v>210.72740830000001</v>
      </c>
      <c r="W55" s="39">
        <v>260.71700959999998</v>
      </c>
      <c r="X55" s="39">
        <v>269.0903611</v>
      </c>
      <c r="Y55" s="39">
        <v>206.67098580000001</v>
      </c>
      <c r="Z55" s="39">
        <v>169.52690469999999</v>
      </c>
      <c r="AA55" s="39">
        <v>134.6825303</v>
      </c>
      <c r="AB55" s="39">
        <v>100.2281393</v>
      </c>
      <c r="AC55" s="39">
        <v>69.601800530000006</v>
      </c>
      <c r="AD55" s="39">
        <v>44.57784882</v>
      </c>
      <c r="AE55" s="39">
        <v>26.904406340000001</v>
      </c>
      <c r="AF55" s="39">
        <v>15.07646628</v>
      </c>
      <c r="AG55" s="39">
        <v>8.0086575460000002</v>
      </c>
      <c r="AH55" s="39">
        <v>4.1012293829999997</v>
      </c>
      <c r="AI55" s="39">
        <v>2.1190162780000001</v>
      </c>
      <c r="AJ55" s="39">
        <v>1.0715161870000001</v>
      </c>
      <c r="AK55" s="39">
        <v>0.53398780530000001</v>
      </c>
      <c r="AL55" s="39">
        <v>0.26423536380000001</v>
      </c>
      <c r="AM55" s="39">
        <v>0.1301642546</v>
      </c>
      <c r="AN55" s="39">
        <v>6.3659058300000002E-2</v>
      </c>
      <c r="AO55" s="39">
        <v>3.1013881199999999E-2</v>
      </c>
      <c r="AP55" s="39">
        <v>1.5150265200000001E-2</v>
      </c>
      <c r="AQ55" s="39">
        <v>7.4250614000000003E-3</v>
      </c>
      <c r="AR55" s="39">
        <v>3.6254245699999998E-3</v>
      </c>
      <c r="AS55" s="39">
        <v>1.7976035400000001E-3</v>
      </c>
      <c r="AT55" s="39">
        <v>8.83308913E-4</v>
      </c>
      <c r="AU55" s="39">
        <v>4.3380738300000002E-4</v>
      </c>
      <c r="AV55">
        <v>2.12499216E-4</v>
      </c>
      <c r="AW55" s="39">
        <v>1.0320182999999999E-4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142.32042279999999</v>
      </c>
      <c r="F56" s="39">
        <v>147.9238545</v>
      </c>
      <c r="G56" s="39">
        <v>132.32656610000001</v>
      </c>
      <c r="H56">
        <v>146.5415442</v>
      </c>
      <c r="I56">
        <v>149.78958700000001</v>
      </c>
      <c r="J56">
        <v>139.71607660000001</v>
      </c>
      <c r="K56" s="39">
        <v>116.1769358</v>
      </c>
      <c r="L56" s="39">
        <v>106.8738512</v>
      </c>
      <c r="M56" s="39">
        <v>104.7875392</v>
      </c>
      <c r="N56" s="39">
        <v>88.599752480000006</v>
      </c>
      <c r="O56" s="39">
        <v>90.274663250000003</v>
      </c>
      <c r="P56" s="39">
        <v>100.0437077</v>
      </c>
      <c r="Q56" s="39">
        <v>93.864120619999994</v>
      </c>
      <c r="R56" s="39">
        <v>89.527731979999999</v>
      </c>
      <c r="S56" s="39">
        <v>60.446703499999998</v>
      </c>
      <c r="T56" s="39">
        <v>39.89352658</v>
      </c>
      <c r="U56" s="39">
        <v>27.106505370000001</v>
      </c>
      <c r="V56" s="39">
        <v>23.14094811</v>
      </c>
      <c r="W56" s="39">
        <v>28.202899980000002</v>
      </c>
      <c r="X56" s="39">
        <v>27.92392589</v>
      </c>
      <c r="Y56" s="39">
        <v>20.18375563</v>
      </c>
      <c r="Z56" s="39">
        <v>16.015051140000001</v>
      </c>
      <c r="AA56" s="39">
        <v>12.26839017</v>
      </c>
      <c r="AB56" s="39">
        <v>8.7566589560000008</v>
      </c>
      <c r="AC56" s="39">
        <v>5.7916520069999997</v>
      </c>
      <c r="AD56" s="39">
        <v>3.553246471</v>
      </c>
      <c r="AE56" s="39">
        <v>2.0710943679999998</v>
      </c>
      <c r="AF56" s="39">
        <v>1.11700551</v>
      </c>
      <c r="AG56" s="39">
        <v>0.57028175530000003</v>
      </c>
      <c r="AH56" s="39">
        <v>0.28057974590000001</v>
      </c>
      <c r="AI56" s="39">
        <v>0.1397991536</v>
      </c>
      <c r="AJ56" s="39">
        <v>6.8135923599999995E-2</v>
      </c>
      <c r="AK56" s="39">
        <v>3.2726513899999997E-2</v>
      </c>
      <c r="AL56" s="39">
        <v>1.5605624300000001E-2</v>
      </c>
      <c r="AM56" s="39">
        <v>7.4103489099999996E-3</v>
      </c>
      <c r="AN56" s="39">
        <v>3.5124271400000001E-3</v>
      </c>
      <c r="AO56" s="39">
        <v>1.65622291E-3</v>
      </c>
      <c r="AP56" s="39">
        <v>7.8396161700000004E-4</v>
      </c>
      <c r="AQ56" s="39">
        <v>3.7315244399999998E-4</v>
      </c>
      <c r="AR56" s="39">
        <v>1.6427996599999999E-4</v>
      </c>
      <c r="AS56" s="39">
        <v>7.96115858E-5</v>
      </c>
      <c r="AT56" s="39">
        <v>3.8254927200000002E-5</v>
      </c>
      <c r="AU56" s="39">
        <v>1.8418037700000001E-5</v>
      </c>
      <c r="AV56" s="39">
        <v>8.8579070799999998E-6</v>
      </c>
      <c r="AW56" s="39">
        <v>4.2291093500000001E-6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35.580105699999997</v>
      </c>
      <c r="F57" s="39">
        <v>37.596841380000001</v>
      </c>
      <c r="G57" s="39">
        <v>28.0037384</v>
      </c>
      <c r="H57">
        <v>33.225702079999998</v>
      </c>
      <c r="I57">
        <v>36.65220635</v>
      </c>
      <c r="J57">
        <v>30.436195959999999</v>
      </c>
      <c r="K57" s="39">
        <v>22.99195989</v>
      </c>
      <c r="L57" s="39">
        <v>17.282277669999999</v>
      </c>
      <c r="M57" s="39">
        <v>16.316234919999999</v>
      </c>
      <c r="N57" s="39">
        <v>16.100925400000001</v>
      </c>
      <c r="O57" s="39">
        <v>14.608835300000001</v>
      </c>
      <c r="P57" s="39">
        <v>19.198439400000002</v>
      </c>
      <c r="Q57" s="39">
        <v>14.425712280000001</v>
      </c>
      <c r="R57" s="39">
        <v>10.57687112</v>
      </c>
      <c r="S57" s="39">
        <v>4.5849110560000002</v>
      </c>
      <c r="T57" s="39">
        <v>0.68759456730000001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2.178956575</v>
      </c>
      <c r="F58" s="39">
        <v>3.5429708999999998</v>
      </c>
      <c r="G58" s="39">
        <v>5.6979115379999996</v>
      </c>
      <c r="H58">
        <v>9.0852640470000008</v>
      </c>
      <c r="I58">
        <v>12.395381130000001</v>
      </c>
      <c r="J58">
        <v>16.7161027</v>
      </c>
      <c r="K58" s="39">
        <v>19.822617739999998</v>
      </c>
      <c r="L58" s="39">
        <v>25.156925399999999</v>
      </c>
      <c r="M58" s="39">
        <v>33.265101299999998</v>
      </c>
      <c r="N58" s="39">
        <v>40.521461250000002</v>
      </c>
      <c r="O58" s="39">
        <v>55.240246579999997</v>
      </c>
      <c r="P58" s="39">
        <v>74.620737070000004</v>
      </c>
      <c r="Q58" s="39">
        <v>98.349272360000001</v>
      </c>
      <c r="R58" s="39">
        <v>127.05213310000001</v>
      </c>
      <c r="S58" s="39">
        <v>134.6526169</v>
      </c>
      <c r="T58" s="39">
        <v>149.90806549999999</v>
      </c>
      <c r="U58" s="39">
        <v>184.3325902</v>
      </c>
      <c r="V58" s="39">
        <v>230.39488320000001</v>
      </c>
      <c r="W58" s="39">
        <v>354.37948349999999</v>
      </c>
      <c r="X58" s="39">
        <v>453.45779010000001</v>
      </c>
      <c r="Y58" s="39">
        <v>462.45761399999998</v>
      </c>
      <c r="Z58" s="39">
        <v>553.26731280000001</v>
      </c>
      <c r="AA58" s="39">
        <v>707.59491490000005</v>
      </c>
      <c r="AB58" s="39">
        <v>870.73356750000005</v>
      </c>
      <c r="AC58" s="39">
        <v>1033.9674379999999</v>
      </c>
      <c r="AD58" s="39">
        <v>1172.1448949999999</v>
      </c>
      <c r="AE58" s="39">
        <v>1297.9567400000001</v>
      </c>
      <c r="AF58" s="39">
        <v>1382.687508</v>
      </c>
      <c r="AG58" s="39">
        <v>1433.966911</v>
      </c>
      <c r="AH58" s="39">
        <v>1458.757875</v>
      </c>
      <c r="AI58" s="39">
        <v>1510.3699790000001</v>
      </c>
      <c r="AJ58" s="39">
        <v>1539.38741</v>
      </c>
      <c r="AK58" s="39">
        <v>1551.024776</v>
      </c>
      <c r="AL58" s="39">
        <v>1554.4793090000001</v>
      </c>
      <c r="AM58" s="39">
        <v>1552.3624520000001</v>
      </c>
      <c r="AN58">
        <v>1538.0532740000001</v>
      </c>
      <c r="AO58">
        <v>1519.603885</v>
      </c>
      <c r="AP58">
        <v>1505.5257750000001</v>
      </c>
      <c r="AQ58">
        <v>1495.7984389999999</v>
      </c>
      <c r="AR58">
        <v>1530.148414</v>
      </c>
      <c r="AS58">
        <v>1537.4322770000001</v>
      </c>
      <c r="AT58">
        <v>1531.528161</v>
      </c>
      <c r="AU58">
        <v>1523.959108</v>
      </c>
      <c r="AV58">
        <v>1512.3849700000001</v>
      </c>
      <c r="AW58">
        <v>1488.1544369999999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6.4894468400000004E-3</v>
      </c>
      <c r="F59" s="39">
        <v>1.5180153300000001E-2</v>
      </c>
      <c r="G59" s="39">
        <v>3.26665966E-2</v>
      </c>
      <c r="H59">
        <v>5.4387017099999997E-2</v>
      </c>
      <c r="I59">
        <v>7.6275757599999897E-2</v>
      </c>
      <c r="J59">
        <v>0.11922143339999999</v>
      </c>
      <c r="K59" s="39">
        <v>0.16288882599999999</v>
      </c>
      <c r="L59" s="39">
        <v>0.24041757920000001</v>
      </c>
      <c r="M59" s="39">
        <v>0.38632614580000002</v>
      </c>
      <c r="N59" s="39">
        <v>0.57233826200000004</v>
      </c>
      <c r="O59" s="39">
        <v>0.89082407139999997</v>
      </c>
      <c r="P59" s="39">
        <v>0.74060797099999998</v>
      </c>
      <c r="Q59" s="39">
        <v>1.151646221</v>
      </c>
      <c r="R59" s="39">
        <v>1.7206882809999999</v>
      </c>
      <c r="S59" s="39">
        <v>2.15682273</v>
      </c>
      <c r="T59" s="39">
        <v>2.660339681</v>
      </c>
      <c r="U59" s="39">
        <v>5.3609404620000003</v>
      </c>
      <c r="V59" s="39">
        <v>8.3136165720000008</v>
      </c>
      <c r="W59" s="39">
        <v>13.020448979999999</v>
      </c>
      <c r="X59" s="39">
        <v>17.544154880000001</v>
      </c>
      <c r="Y59" s="39">
        <v>19.473261770000001</v>
      </c>
      <c r="Z59" s="39">
        <v>24.696480040000001</v>
      </c>
      <c r="AA59" s="39">
        <v>33.135593329999999</v>
      </c>
      <c r="AB59" s="39">
        <v>42.774990289999998</v>
      </c>
      <c r="AC59" s="39">
        <v>53.227752610000003</v>
      </c>
      <c r="AD59" s="39">
        <v>63.14303915</v>
      </c>
      <c r="AE59" s="39">
        <v>72.932581389999996</v>
      </c>
      <c r="AF59" s="39">
        <v>81.050660210000004</v>
      </c>
      <c r="AG59" s="39">
        <v>87.638953360000002</v>
      </c>
      <c r="AH59" s="39">
        <v>92.882336670000001</v>
      </c>
      <c r="AI59" s="39">
        <v>99.821445269999998</v>
      </c>
      <c r="AJ59" s="39">
        <v>105.6408595</v>
      </c>
      <c r="AK59" s="39">
        <v>110.49721390000001</v>
      </c>
      <c r="AL59" s="39">
        <v>114.87303420000001</v>
      </c>
      <c r="AM59" s="39">
        <v>118.88720309999999</v>
      </c>
      <c r="AN59">
        <v>121.3024151</v>
      </c>
      <c r="AO59">
        <v>123.4144652</v>
      </c>
      <c r="AP59">
        <v>125.835714</v>
      </c>
      <c r="AQ59">
        <v>128.50827720000001</v>
      </c>
      <c r="AR59">
        <v>147.6601239</v>
      </c>
      <c r="AS59">
        <v>152.24221660000001</v>
      </c>
      <c r="AT59">
        <v>155.68812299999999</v>
      </c>
      <c r="AU59">
        <v>158.9644146</v>
      </c>
      <c r="AV59">
        <v>161.83766420000001</v>
      </c>
      <c r="AW59">
        <v>163.3948441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1.4875808900000001E-2</v>
      </c>
      <c r="F60" s="39">
        <v>2.7370106500000001E-2</v>
      </c>
      <c r="G60" s="39">
        <v>4.9663867E-2</v>
      </c>
      <c r="H60">
        <v>8.0757520799999996E-2</v>
      </c>
      <c r="I60">
        <v>0.1115936973</v>
      </c>
      <c r="J60">
        <v>0.16161719029999999</v>
      </c>
      <c r="K60" s="39">
        <v>0.206090264</v>
      </c>
      <c r="L60" s="39">
        <v>0.284153761</v>
      </c>
      <c r="M60" s="39">
        <v>0.4213432876</v>
      </c>
      <c r="N60" s="39">
        <v>0.58047307820000005</v>
      </c>
      <c r="O60" s="39">
        <v>0.86374222099999998</v>
      </c>
      <c r="P60" s="39">
        <v>0.86123468759999999</v>
      </c>
      <c r="Q60" s="39">
        <v>1.251994541</v>
      </c>
      <c r="R60" s="39">
        <v>1.7714315460000001</v>
      </c>
      <c r="S60" s="39">
        <v>2.0958955920000002</v>
      </c>
      <c r="T60" s="39">
        <v>2.5018670489999999</v>
      </c>
      <c r="U60" s="39">
        <v>4.3985229539999997</v>
      </c>
      <c r="V60" s="39">
        <v>6.47724045</v>
      </c>
      <c r="W60" s="39">
        <v>10.10182691</v>
      </c>
      <c r="X60" s="39">
        <v>13.4496672</v>
      </c>
      <c r="Y60" s="39">
        <v>14.641203089999999</v>
      </c>
      <c r="Z60" s="39">
        <v>18.322453169999999</v>
      </c>
      <c r="AA60" s="39">
        <v>24.3157043</v>
      </c>
      <c r="AB60" s="39">
        <v>31.046733069999998</v>
      </c>
      <c r="AC60" s="39">
        <v>38.219132139999999</v>
      </c>
      <c r="AD60" s="39">
        <v>44.863370830000001</v>
      </c>
      <c r="AE60" s="39">
        <v>51.30922425</v>
      </c>
      <c r="AF60" s="39">
        <v>56.451636489999999</v>
      </c>
      <c r="AG60" s="39">
        <v>60.431600119999999</v>
      </c>
      <c r="AH60" s="39">
        <v>63.410634330000001</v>
      </c>
      <c r="AI60" s="39">
        <v>67.521346390000005</v>
      </c>
      <c r="AJ60" s="39">
        <v>70.78309376</v>
      </c>
      <c r="AK60" s="39">
        <v>73.328956489999996</v>
      </c>
      <c r="AL60" s="39">
        <v>75.504915780000005</v>
      </c>
      <c r="AM60" s="39">
        <v>77.400011120000002</v>
      </c>
      <c r="AN60">
        <v>78.341372890000002</v>
      </c>
      <c r="AO60">
        <v>79.057130490000006</v>
      </c>
      <c r="AP60">
        <v>79.952843079999994</v>
      </c>
      <c r="AQ60">
        <v>81.00277457</v>
      </c>
      <c r="AR60">
        <v>89.818116570000001</v>
      </c>
      <c r="AS60">
        <v>91.832062989999997</v>
      </c>
      <c r="AT60">
        <v>93.095542219999999</v>
      </c>
      <c r="AU60">
        <v>94.224651039999998</v>
      </c>
      <c r="AV60">
        <v>95.078284249999996</v>
      </c>
      <c r="AW60">
        <v>95.116015809999894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6.0900962699999998E-2</v>
      </c>
      <c r="F61" s="39">
        <v>0.1003676096</v>
      </c>
      <c r="G61" s="39">
        <v>0.163756499</v>
      </c>
      <c r="H61">
        <v>0.26175193949999997</v>
      </c>
      <c r="I61">
        <v>0.35769666410000001</v>
      </c>
      <c r="J61">
        <v>0.48689943200000002</v>
      </c>
      <c r="K61" s="39">
        <v>0.58246038769999997</v>
      </c>
      <c r="L61" s="39">
        <v>0.74747804829999998</v>
      </c>
      <c r="M61" s="39">
        <v>1.004666388</v>
      </c>
      <c r="N61" s="39">
        <v>1.2469487669999999</v>
      </c>
      <c r="O61" s="39">
        <v>1.723867169</v>
      </c>
      <c r="P61" s="39">
        <v>2.223819341</v>
      </c>
      <c r="Q61" s="39">
        <v>2.9725298320000002</v>
      </c>
      <c r="R61" s="39">
        <v>3.8932632429999998</v>
      </c>
      <c r="S61" s="39">
        <v>4.1989579629999998</v>
      </c>
      <c r="T61" s="39">
        <v>4.7287633600000003</v>
      </c>
      <c r="U61" s="39">
        <v>6.1867089240000004</v>
      </c>
      <c r="V61" s="39">
        <v>7.9499022950000002</v>
      </c>
      <c r="W61" s="39">
        <v>12.255190499999999</v>
      </c>
      <c r="X61" s="39">
        <v>15.778950099999999</v>
      </c>
      <c r="Y61" s="39">
        <v>16.246311209999998</v>
      </c>
      <c r="Z61" s="39">
        <v>19.55324354</v>
      </c>
      <c r="AA61" s="39">
        <v>25.119429759999999</v>
      </c>
      <c r="AB61" s="39">
        <v>31.034150400000001</v>
      </c>
      <c r="AC61" s="39">
        <v>36.975520459999998</v>
      </c>
      <c r="AD61" s="39">
        <v>42.027888560000001</v>
      </c>
      <c r="AE61" s="39">
        <v>46.625210160000002</v>
      </c>
      <c r="AF61" s="39">
        <v>49.728095789999998</v>
      </c>
      <c r="AG61" s="39">
        <v>51.594845040000003</v>
      </c>
      <c r="AH61" s="39">
        <v>52.467139760000002</v>
      </c>
      <c r="AI61" s="39">
        <v>54.262932550000002</v>
      </c>
      <c r="AJ61" s="39">
        <v>55.197295320000002</v>
      </c>
      <c r="AK61" s="39">
        <v>55.455523020000001</v>
      </c>
      <c r="AL61" s="39">
        <v>55.369150920000003</v>
      </c>
      <c r="AM61" s="39">
        <v>55.033217499999999</v>
      </c>
      <c r="AN61">
        <v>54.269028560000002</v>
      </c>
      <c r="AO61">
        <v>53.321903030000001</v>
      </c>
      <c r="AP61">
        <v>52.496638709999999</v>
      </c>
      <c r="AQ61">
        <v>51.799543919999998</v>
      </c>
      <c r="AR61">
        <v>50.90419782</v>
      </c>
      <c r="AS61">
        <v>50.548209749999998</v>
      </c>
      <c r="AT61">
        <v>49.693394750000003</v>
      </c>
      <c r="AU61" s="39">
        <v>48.745171380000002</v>
      </c>
      <c r="AV61">
        <v>47.626791590000003</v>
      </c>
      <c r="AW61">
        <v>46.062510830000001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1.4306734350000001</v>
      </c>
      <c r="F62" s="39">
        <v>2.3262669310000001</v>
      </c>
      <c r="G62" s="39">
        <v>3.741112217</v>
      </c>
      <c r="H62">
        <v>5.965139798</v>
      </c>
      <c r="I62">
        <v>8.1384470019999995</v>
      </c>
      <c r="J62">
        <v>10.97504848</v>
      </c>
      <c r="K62" s="39">
        <v>12.99576371</v>
      </c>
      <c r="L62" s="39">
        <v>16.475670969999999</v>
      </c>
      <c r="M62" s="39">
        <v>21.750528670000001</v>
      </c>
      <c r="N62" s="39">
        <v>26.44217579</v>
      </c>
      <c r="O62" s="39">
        <v>35.988861010000001</v>
      </c>
      <c r="P62" s="39">
        <v>48.856170480000003</v>
      </c>
      <c r="Q62" s="39">
        <v>64.301189010000002</v>
      </c>
      <c r="R62" s="39">
        <v>82.946108359999997</v>
      </c>
      <c r="S62" s="39">
        <v>87.733493280000005</v>
      </c>
      <c r="T62" s="39">
        <v>97.536475490000001</v>
      </c>
      <c r="U62" s="39">
        <v>118.8095313</v>
      </c>
      <c r="V62" s="39">
        <v>147.60908670000001</v>
      </c>
      <c r="W62" s="39">
        <v>226.9138403</v>
      </c>
      <c r="X62" s="39">
        <v>289.86243739999998</v>
      </c>
      <c r="Y62" s="39">
        <v>294.72939530000002</v>
      </c>
      <c r="Z62" s="39">
        <v>351.81505129999999</v>
      </c>
      <c r="AA62" s="39">
        <v>449.07309370000002</v>
      </c>
      <c r="AB62" s="39">
        <v>551.47379120000005</v>
      </c>
      <c r="AC62" s="39">
        <v>653.47149969999998</v>
      </c>
      <c r="AD62" s="39">
        <v>739.20039789999998</v>
      </c>
      <c r="AE62" s="39">
        <v>816.81791680000003</v>
      </c>
      <c r="AF62" s="39">
        <v>868.21340940000005</v>
      </c>
      <c r="AG62" s="39">
        <v>898.3522395</v>
      </c>
      <c r="AH62" s="39">
        <v>911.73471400000005</v>
      </c>
      <c r="AI62" s="39">
        <v>941.88397650000002</v>
      </c>
      <c r="AJ62" s="39">
        <v>957.72408010000004</v>
      </c>
      <c r="AK62" s="39">
        <v>962.61566689999995</v>
      </c>
      <c r="AL62" s="39">
        <v>962.36717680000004</v>
      </c>
      <c r="AM62" s="39">
        <v>958.63882390000003</v>
      </c>
      <c r="AN62">
        <v>947.76611820000005</v>
      </c>
      <c r="AO62">
        <v>934.32828129999996</v>
      </c>
      <c r="AP62">
        <v>923.60476259999996</v>
      </c>
      <c r="AQ62">
        <v>915.61594309999998</v>
      </c>
      <c r="AR62">
        <v>927.26311950000002</v>
      </c>
      <c r="AS62">
        <v>929.43735790000005</v>
      </c>
      <c r="AT62">
        <v>923.54432499999996</v>
      </c>
      <c r="AU62">
        <v>916.65140459999998</v>
      </c>
      <c r="AV62">
        <v>907.34537539999997</v>
      </c>
      <c r="AW62">
        <v>890.42926030000001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0.56388301190000001</v>
      </c>
      <c r="F63" s="39">
        <v>0.9143694242</v>
      </c>
      <c r="G63" s="39">
        <v>1.466026356</v>
      </c>
      <c r="H63">
        <v>2.336308195</v>
      </c>
      <c r="I63">
        <v>3.18638311</v>
      </c>
      <c r="J63">
        <v>4.2881107199999997</v>
      </c>
      <c r="K63" s="39">
        <v>5.065857791</v>
      </c>
      <c r="L63" s="39">
        <v>6.4039535069999998</v>
      </c>
      <c r="M63" s="39">
        <v>8.4168123910000006</v>
      </c>
      <c r="N63" s="39">
        <v>10.176556229999999</v>
      </c>
      <c r="O63" s="39">
        <v>13.789935979999999</v>
      </c>
      <c r="P63" s="39">
        <v>18.974950069999998</v>
      </c>
      <c r="Q63" s="39">
        <v>24.877474939999999</v>
      </c>
      <c r="R63" s="39">
        <v>31.963274970000001</v>
      </c>
      <c r="S63" s="39">
        <v>33.625100070000002</v>
      </c>
      <c r="T63" s="39">
        <v>37.239664230000002</v>
      </c>
      <c r="U63" s="39">
        <v>44.215896499999999</v>
      </c>
      <c r="V63" s="39">
        <v>54.052457660000002</v>
      </c>
      <c r="W63" s="39">
        <v>82.965759410000004</v>
      </c>
      <c r="X63" s="39">
        <v>105.5009752</v>
      </c>
      <c r="Y63" s="39">
        <v>106.41731059999999</v>
      </c>
      <c r="Z63" s="39">
        <v>126.2766426</v>
      </c>
      <c r="AA63" s="39">
        <v>160.35637180000001</v>
      </c>
      <c r="AB63" s="39">
        <v>195.8589786</v>
      </c>
      <c r="AC63" s="39">
        <v>230.799251</v>
      </c>
      <c r="AD63" s="39">
        <v>259.60989089999998</v>
      </c>
      <c r="AE63" s="39">
        <v>285.30430530000001</v>
      </c>
      <c r="AF63" s="39">
        <v>301.52727490000001</v>
      </c>
      <c r="AG63" s="39">
        <v>310.16775899999999</v>
      </c>
      <c r="AH63" s="39">
        <v>312.90791569999999</v>
      </c>
      <c r="AI63" s="39">
        <v>321.43374499999999</v>
      </c>
      <c r="AJ63" s="39">
        <v>324.91754509999998</v>
      </c>
      <c r="AK63" s="39">
        <v>324.60489910000001</v>
      </c>
      <c r="AL63" s="39">
        <v>322.54287790000001</v>
      </c>
      <c r="AM63" s="39">
        <v>319.3262775</v>
      </c>
      <c r="AN63">
        <v>314.07320340000001</v>
      </c>
      <c r="AO63">
        <v>307.9871637</v>
      </c>
      <c r="AP63">
        <v>302.84594620000001</v>
      </c>
      <c r="AQ63">
        <v>298.68104749999998</v>
      </c>
      <c r="AR63">
        <v>295.6641793</v>
      </c>
      <c r="AS63">
        <v>294.80446660000001</v>
      </c>
      <c r="AT63">
        <v>291.35775790000002</v>
      </c>
      <c r="AU63">
        <v>287.63718870000002</v>
      </c>
      <c r="AV63">
        <v>283.19634719999999</v>
      </c>
      <c r="AW63">
        <v>276.41057790000002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7.6874985700000004E-3</v>
      </c>
      <c r="F64" s="39">
        <v>8.97787928E-3</v>
      </c>
      <c r="G64" s="39">
        <v>8.2125532500000008E-3</v>
      </c>
      <c r="H64">
        <v>1.1368952200000001E-2</v>
      </c>
      <c r="I64" s="39">
        <v>1.39576606E-2</v>
      </c>
      <c r="J64" s="39">
        <v>6.6129627599999996E-3</v>
      </c>
      <c r="K64" s="39">
        <v>1.97945676E-2</v>
      </c>
      <c r="L64" s="39">
        <v>2.5096422600000001E-2</v>
      </c>
      <c r="M64" s="39">
        <v>3.3135142399999998E-2</v>
      </c>
      <c r="N64" s="39">
        <v>4.0290069800000002E-2</v>
      </c>
      <c r="O64" s="39">
        <v>5.4846671899999998E-2</v>
      </c>
      <c r="P64" s="39">
        <v>7.4421091699999997E-2</v>
      </c>
      <c r="Q64" s="39">
        <v>9.7958189299999998E-2</v>
      </c>
      <c r="R64" s="39">
        <v>0.1263792906</v>
      </c>
      <c r="S64" s="39">
        <v>0.1337035117</v>
      </c>
      <c r="T64" s="39">
        <v>0.14867075730000001</v>
      </c>
      <c r="U64" s="39">
        <v>0.18142918180000001</v>
      </c>
      <c r="V64" s="39">
        <v>0.22578296449999999</v>
      </c>
      <c r="W64" s="39">
        <v>0.34714892159999999</v>
      </c>
      <c r="X64" s="39">
        <v>0.44369366640000002</v>
      </c>
      <c r="Y64" s="39">
        <v>0.45160828159999999</v>
      </c>
      <c r="Z64" s="39">
        <v>0.53952297790000003</v>
      </c>
      <c r="AA64" s="39">
        <v>0.68919125489999999</v>
      </c>
      <c r="AB64" s="39">
        <v>0.84704844180000005</v>
      </c>
      <c r="AC64" s="39">
        <v>1.0046116540000001</v>
      </c>
      <c r="AD64" s="39">
        <v>1.1374884789999999</v>
      </c>
      <c r="AE64" s="39">
        <v>1.2581411410000001</v>
      </c>
      <c r="AF64" s="39">
        <v>1.3387149730000001</v>
      </c>
      <c r="AG64" s="39">
        <v>1.3867522859999999</v>
      </c>
      <c r="AH64" s="39">
        <v>1.4091041630000001</v>
      </c>
      <c r="AI64" s="39">
        <v>1.4574211379999999</v>
      </c>
      <c r="AJ64" s="39">
        <v>1.4838325649999999</v>
      </c>
      <c r="AK64" s="39">
        <v>1.493455719</v>
      </c>
      <c r="AL64" s="39">
        <v>1.49521919</v>
      </c>
      <c r="AM64" s="39">
        <v>1.4916648219999999</v>
      </c>
      <c r="AN64">
        <v>1.476683296</v>
      </c>
      <c r="AO64">
        <v>1.457761627</v>
      </c>
      <c r="AP64">
        <v>1.443091924</v>
      </c>
      <c r="AQ64">
        <v>1.4326704370000001</v>
      </c>
      <c r="AR64">
        <v>1.460972401</v>
      </c>
      <c r="AS64">
        <v>1.4669421499999999</v>
      </c>
      <c r="AT64">
        <v>1.4603303729999999</v>
      </c>
      <c r="AU64">
        <v>1.45217599</v>
      </c>
      <c r="AV64">
        <v>1.440246124</v>
      </c>
      <c r="AW64" s="39">
        <v>1.4162998229999999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9.4446410999999994E-2</v>
      </c>
      <c r="F65" s="39">
        <v>0.1504387958</v>
      </c>
      <c r="G65" s="39">
        <v>0.23647344840000001</v>
      </c>
      <c r="H65">
        <v>0.37555062560000002</v>
      </c>
      <c r="I65">
        <v>0.51102723839999997</v>
      </c>
      <c r="J65">
        <v>0.67859248829999996</v>
      </c>
      <c r="K65" s="39">
        <v>0.78976218819999999</v>
      </c>
      <c r="L65" s="39">
        <v>0.98015511089999996</v>
      </c>
      <c r="M65" s="39">
        <v>1.2522892750000001</v>
      </c>
      <c r="N65" s="39">
        <v>1.4626790569999999</v>
      </c>
      <c r="O65" s="39">
        <v>1.9281694540000001</v>
      </c>
      <c r="P65" s="39">
        <v>2.889533422</v>
      </c>
      <c r="Q65" s="39">
        <v>3.6964796230000001</v>
      </c>
      <c r="R65" s="39">
        <v>4.6309873939999999</v>
      </c>
      <c r="S65" s="39">
        <v>4.7086441629999998</v>
      </c>
      <c r="T65" s="39">
        <v>5.0922850339999997</v>
      </c>
      <c r="U65" s="39">
        <v>5.1795608949999998</v>
      </c>
      <c r="V65" s="39">
        <v>5.7667965419999998</v>
      </c>
      <c r="W65" s="39">
        <v>8.7752684740000007</v>
      </c>
      <c r="X65" s="39">
        <v>10.87791165</v>
      </c>
      <c r="Y65" s="39">
        <v>10.498523710000001</v>
      </c>
      <c r="Z65" s="39">
        <v>12.063919240000001</v>
      </c>
      <c r="AA65" s="39">
        <v>14.90553083</v>
      </c>
      <c r="AB65" s="39">
        <v>17.697875440000001</v>
      </c>
      <c r="AC65" s="39">
        <v>20.269670529999999</v>
      </c>
      <c r="AD65" s="39">
        <v>22.162819429999999</v>
      </c>
      <c r="AE65" s="39">
        <v>23.709361309999998</v>
      </c>
      <c r="AF65" s="39">
        <v>24.377716299999999</v>
      </c>
      <c r="AG65" s="39">
        <v>24.394762100000001</v>
      </c>
      <c r="AH65" s="39">
        <v>23.9460303</v>
      </c>
      <c r="AI65" s="39">
        <v>23.98911253</v>
      </c>
      <c r="AJ65" s="39">
        <v>23.640704020000001</v>
      </c>
      <c r="AK65" s="39">
        <v>23.029060439999999</v>
      </c>
      <c r="AL65" s="39">
        <v>22.32693398</v>
      </c>
      <c r="AM65" s="39">
        <v>21.585254039999999</v>
      </c>
      <c r="AN65">
        <v>20.824452640000001</v>
      </c>
      <c r="AO65">
        <v>20.037179720000001</v>
      </c>
      <c r="AP65">
        <v>19.34677881</v>
      </c>
      <c r="AQ65">
        <v>18.7581819</v>
      </c>
      <c r="AR65">
        <v>17.377704999999999</v>
      </c>
      <c r="AS65">
        <v>17.10102101</v>
      </c>
      <c r="AT65">
        <v>16.688687999999999</v>
      </c>
      <c r="AU65">
        <v>16.28410169</v>
      </c>
      <c r="AV65">
        <v>15.8602612</v>
      </c>
      <c r="AW65">
        <v>15.32492882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5.4246309070000001</v>
      </c>
      <c r="G67">
        <v>4.4747714170000004</v>
      </c>
      <c r="H67">
        <v>3.8833771430000001</v>
      </c>
      <c r="I67">
        <v>3.7533491400000001</v>
      </c>
      <c r="J67">
        <v>3.5755401760000001</v>
      </c>
      <c r="K67">
        <v>3.441443392</v>
      </c>
      <c r="L67">
        <v>3.6797197549999998</v>
      </c>
      <c r="M67">
        <v>3.7741392330000001</v>
      </c>
      <c r="N67">
        <v>3.8362874859999998</v>
      </c>
      <c r="O67">
        <v>2.8895562300000002</v>
      </c>
      <c r="P67">
        <v>2.3750293500000002</v>
      </c>
      <c r="Q67">
        <v>2.059557324</v>
      </c>
      <c r="R67">
        <v>1.862814032</v>
      </c>
      <c r="S67">
        <v>1.7222626590000001</v>
      </c>
      <c r="T67">
        <v>1.687696216</v>
      </c>
      <c r="U67">
        <v>1.6745107770000001</v>
      </c>
      <c r="V67">
        <v>1.6644847659999999</v>
      </c>
      <c r="W67">
        <v>1.5166006990000001</v>
      </c>
      <c r="X67">
        <v>1.33325165</v>
      </c>
      <c r="Y67">
        <v>1.2167648710000001</v>
      </c>
      <c r="Z67">
        <v>1.129321164</v>
      </c>
      <c r="AA67">
        <v>1.0574979200000001</v>
      </c>
      <c r="AB67">
        <v>0.99617003640000001</v>
      </c>
      <c r="AC67">
        <v>0.94300211389999999</v>
      </c>
      <c r="AD67">
        <v>0.94472027780000001</v>
      </c>
      <c r="AE67">
        <v>0.95667694879999998</v>
      </c>
      <c r="AF67">
        <v>0.97064966730000002</v>
      </c>
      <c r="AG67">
        <v>0.98513835329999999</v>
      </c>
      <c r="AH67">
        <v>0.99984156369999999</v>
      </c>
      <c r="AI67">
        <v>1.0157322959999999</v>
      </c>
      <c r="AJ67">
        <v>1.032156979</v>
      </c>
      <c r="AK67">
        <v>1.0499608659999999</v>
      </c>
      <c r="AL67">
        <v>1.0686878129999999</v>
      </c>
      <c r="AM67">
        <v>1.087974607</v>
      </c>
      <c r="AN67">
        <v>1.1037868420000001</v>
      </c>
      <c r="AO67">
        <v>1.117756722</v>
      </c>
      <c r="AP67">
        <v>1.1310694720000001</v>
      </c>
      <c r="AQ67">
        <v>1.144122761</v>
      </c>
      <c r="AR67">
        <v>1.155215388</v>
      </c>
      <c r="AS67">
        <v>1.1693553750000001</v>
      </c>
      <c r="AT67">
        <v>1.1847431989999999</v>
      </c>
      <c r="AU67">
        <v>1.2001170210000001</v>
      </c>
      <c r="AV67">
        <v>1.215295274</v>
      </c>
      <c r="AW67">
        <v>1.2303653080000001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0.36102328849999998</v>
      </c>
      <c r="G68">
        <v>0.35170678329999999</v>
      </c>
      <c r="H68">
        <v>0.3425602049</v>
      </c>
      <c r="I68">
        <v>0.3348839529</v>
      </c>
      <c r="J68">
        <v>0.32745689649999998</v>
      </c>
      <c r="K68">
        <v>0.31956851120000002</v>
      </c>
      <c r="L68">
        <v>0.3111030608</v>
      </c>
      <c r="M68">
        <v>0.30296141399999998</v>
      </c>
      <c r="N68">
        <v>0.29595938710000003</v>
      </c>
      <c r="O68">
        <v>0.29093485390000001</v>
      </c>
      <c r="P68">
        <v>0.28657616120000001</v>
      </c>
      <c r="Q68">
        <v>0.28170524470000002</v>
      </c>
      <c r="R68">
        <v>0.27441570739999999</v>
      </c>
      <c r="S68">
        <v>0.266347995</v>
      </c>
      <c r="T68">
        <v>0.25700278560000001</v>
      </c>
      <c r="U68">
        <v>0.24745265259999999</v>
      </c>
      <c r="V68">
        <v>0.23742683070000001</v>
      </c>
      <c r="W68">
        <v>0.2263757357</v>
      </c>
      <c r="X68">
        <v>0.21466556010000001</v>
      </c>
      <c r="Y68">
        <v>0.2027983652</v>
      </c>
      <c r="Z68">
        <v>0.19146861940000001</v>
      </c>
      <c r="AA68">
        <v>0.18094799880000001</v>
      </c>
      <c r="AB68">
        <v>0.17129406850000001</v>
      </c>
      <c r="AC68">
        <v>0.16216443750000001</v>
      </c>
      <c r="AD68">
        <v>0.15335566710000001</v>
      </c>
      <c r="AE68">
        <v>0.1450761304</v>
      </c>
      <c r="AF68">
        <v>0.13740264830000001</v>
      </c>
      <c r="AG68">
        <v>0.1302814011</v>
      </c>
      <c r="AH68">
        <v>0.1236965352</v>
      </c>
      <c r="AI68">
        <v>0.11761558060000001</v>
      </c>
      <c r="AJ68">
        <v>0.11198400560000001</v>
      </c>
      <c r="AK68" s="39">
        <v>0.10677880570000001</v>
      </c>
      <c r="AL68" s="39">
        <v>0.1019540925</v>
      </c>
      <c r="AM68" s="39">
        <v>9.7355455800000004E-2</v>
      </c>
      <c r="AN68" s="39">
        <v>9.3005721999999999E-2</v>
      </c>
      <c r="AO68" s="39">
        <v>8.88872629E-2</v>
      </c>
      <c r="AP68" s="39">
        <v>8.4984502099999998E-2</v>
      </c>
      <c r="AQ68" s="39">
        <v>8.1289126700000006E-2</v>
      </c>
      <c r="AR68" s="39">
        <v>7.77919267E-2</v>
      </c>
      <c r="AS68" s="39">
        <v>7.4477107799999998E-2</v>
      </c>
      <c r="AT68" s="39">
        <v>7.1311934199999996E-2</v>
      </c>
      <c r="AU68" s="39">
        <v>6.8280960099999996E-2</v>
      </c>
      <c r="AV68">
        <v>6.5378362699999998E-2</v>
      </c>
      <c r="AW68">
        <v>6.2619080600000002E-2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2.2876435380000002</v>
      </c>
      <c r="G72">
        <v>2.1892956749999999</v>
      </c>
      <c r="H72">
        <v>2.3224173810000002</v>
      </c>
      <c r="I72">
        <v>2.3967274779999999</v>
      </c>
      <c r="J72">
        <v>2.2705648510000001</v>
      </c>
      <c r="K72">
        <v>2.1864263770000001</v>
      </c>
      <c r="L72">
        <v>2.1278977069999998</v>
      </c>
      <c r="M72">
        <v>2.2731512559999998</v>
      </c>
      <c r="N72">
        <v>2.4192470880000001</v>
      </c>
      <c r="O72">
        <v>2.4969519720000002</v>
      </c>
      <c r="P72">
        <v>2.5009165069999999</v>
      </c>
      <c r="Q72">
        <v>2.3201065779999999</v>
      </c>
      <c r="R72">
        <v>2.314119738</v>
      </c>
      <c r="S72">
        <v>2.321345939</v>
      </c>
      <c r="T72">
        <v>2.3257145050000001</v>
      </c>
      <c r="U72">
        <v>2.3120330939999998</v>
      </c>
      <c r="V72">
        <v>2.2990843139999999</v>
      </c>
      <c r="W72">
        <v>2.2728886959999999</v>
      </c>
      <c r="X72">
        <v>2.245991386</v>
      </c>
      <c r="Y72">
        <v>2.2620265609999999</v>
      </c>
      <c r="Z72">
        <v>2.2857220210000002</v>
      </c>
      <c r="AA72">
        <v>2.3094846979999999</v>
      </c>
      <c r="AB72">
        <v>2.3314105629999999</v>
      </c>
      <c r="AC72">
        <v>2.347151878</v>
      </c>
      <c r="AD72">
        <v>2.3641452470000002</v>
      </c>
      <c r="AE72">
        <v>2.3859578699999999</v>
      </c>
      <c r="AF72">
        <v>2.409129922</v>
      </c>
      <c r="AG72">
        <v>2.4332630449999999</v>
      </c>
      <c r="AH72">
        <v>2.4576690819999998</v>
      </c>
      <c r="AI72">
        <v>2.4840538080000001</v>
      </c>
      <c r="AJ72">
        <v>2.5142886519999998</v>
      </c>
      <c r="AK72">
        <v>2.5463519790000002</v>
      </c>
      <c r="AL72">
        <v>2.5800353079999998</v>
      </c>
      <c r="AM72">
        <v>2.6152444579999998</v>
      </c>
      <c r="AN72">
        <v>2.64469617</v>
      </c>
      <c r="AO72">
        <v>2.670883195</v>
      </c>
      <c r="AP72">
        <v>2.6970233289999999</v>
      </c>
      <c r="AQ72">
        <v>2.7256456660000001</v>
      </c>
      <c r="AR72">
        <v>2.7504490439999998</v>
      </c>
      <c r="AS72">
        <v>2.7730662189999999</v>
      </c>
      <c r="AT72">
        <v>2.795556843</v>
      </c>
      <c r="AU72">
        <v>2.818516019</v>
      </c>
      <c r="AV72">
        <v>2.8414666149999999</v>
      </c>
      <c r="AW72">
        <v>2.8642966429999999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18.089941629999998</v>
      </c>
      <c r="G73">
        <v>16.95633218</v>
      </c>
      <c r="H73">
        <v>15.99054432</v>
      </c>
      <c r="I73">
        <v>14.87309153</v>
      </c>
      <c r="J73">
        <v>14.78573029</v>
      </c>
      <c r="K73">
        <v>13.60861865</v>
      </c>
      <c r="L73">
        <v>13.27611003</v>
      </c>
      <c r="M73">
        <v>13.499045519999999</v>
      </c>
      <c r="N73">
        <v>14.04825707</v>
      </c>
      <c r="O73">
        <v>13.047796480000001</v>
      </c>
      <c r="P73">
        <v>11.75725658</v>
      </c>
      <c r="Q73">
        <v>10.42650858</v>
      </c>
      <c r="R73">
        <v>9.5937784429999997</v>
      </c>
      <c r="S73">
        <v>8.9744064029999997</v>
      </c>
      <c r="T73">
        <v>8.8171785870000008</v>
      </c>
      <c r="U73">
        <v>8.7164163200000004</v>
      </c>
      <c r="V73">
        <v>8.6285056000000004</v>
      </c>
      <c r="W73">
        <v>7.6612887719999998</v>
      </c>
      <c r="X73">
        <v>6.5278338539999998</v>
      </c>
      <c r="Y73">
        <v>5.8217180180000003</v>
      </c>
      <c r="Z73">
        <v>5.2910040729999999</v>
      </c>
      <c r="AA73">
        <v>4.8627780190000003</v>
      </c>
      <c r="AB73">
        <v>4.5070461259999997</v>
      </c>
      <c r="AC73">
        <v>4.203827424</v>
      </c>
      <c r="AD73">
        <v>4.2045892089999999</v>
      </c>
      <c r="AE73">
        <v>4.2647937279999999</v>
      </c>
      <c r="AF73">
        <v>4.3366657430000002</v>
      </c>
      <c r="AG73">
        <v>4.4110227389999999</v>
      </c>
      <c r="AH73">
        <v>4.4861007700000002</v>
      </c>
      <c r="AI73">
        <v>4.5654679270000003</v>
      </c>
      <c r="AJ73">
        <v>4.6465601699999999</v>
      </c>
      <c r="AK73">
        <v>4.7338489109999999</v>
      </c>
      <c r="AL73">
        <v>4.8246246250000002</v>
      </c>
      <c r="AM73">
        <v>4.9181077000000002</v>
      </c>
      <c r="AN73">
        <v>4.9975603980000001</v>
      </c>
      <c r="AO73">
        <v>5.0673245969999998</v>
      </c>
      <c r="AP73">
        <v>5.1346680720000002</v>
      </c>
      <c r="AQ73">
        <v>5.2033592129999997</v>
      </c>
      <c r="AR73">
        <v>5.2609979459999998</v>
      </c>
      <c r="AS73">
        <v>5.3304658329999999</v>
      </c>
      <c r="AT73">
        <v>5.406340234</v>
      </c>
      <c r="AU73">
        <v>5.4825069989999999</v>
      </c>
      <c r="AV73">
        <v>5.5582101450000003</v>
      </c>
      <c r="AW73">
        <v>5.6349503460000001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9.5211053549999995</v>
      </c>
      <c r="G74">
        <v>8.8533071369999998</v>
      </c>
      <c r="H74">
        <v>9.0025436669999994</v>
      </c>
      <c r="I74">
        <v>8.3447526889999999</v>
      </c>
      <c r="J74">
        <v>7.7508198530000003</v>
      </c>
      <c r="K74">
        <v>7.2920223430000002</v>
      </c>
      <c r="L74">
        <v>7.0625810820000003</v>
      </c>
      <c r="M74">
        <v>6.8907114419999997</v>
      </c>
      <c r="N74">
        <v>6.9304092050000001</v>
      </c>
      <c r="O74">
        <v>6.8726660449999999</v>
      </c>
      <c r="P74">
        <v>6.6094679989999996</v>
      </c>
      <c r="Q74">
        <v>6.3045334300000002</v>
      </c>
      <c r="R74">
        <v>6.2651787600000004</v>
      </c>
      <c r="S74">
        <v>6.0599162270000004</v>
      </c>
      <c r="T74">
        <v>5.8939957229999997</v>
      </c>
      <c r="U74">
        <v>5.72299677</v>
      </c>
      <c r="V74">
        <v>5.5258923219999998</v>
      </c>
      <c r="W74">
        <v>5.3094641869999997</v>
      </c>
      <c r="X74">
        <v>5.0790435699999996</v>
      </c>
      <c r="Y74">
        <v>4.8833106400000004</v>
      </c>
      <c r="Z74">
        <v>4.683274645</v>
      </c>
      <c r="AA74">
        <v>4.488580818</v>
      </c>
      <c r="AB74">
        <v>4.277478951</v>
      </c>
      <c r="AC74">
        <v>4.0651622019999998</v>
      </c>
      <c r="AD74">
        <v>3.8738721439999999</v>
      </c>
      <c r="AE74">
        <v>3.6890164479999998</v>
      </c>
      <c r="AF74">
        <v>3.5144447840000002</v>
      </c>
      <c r="AG74">
        <v>3.350657757</v>
      </c>
      <c r="AH74">
        <v>3.19587434</v>
      </c>
      <c r="AI74">
        <v>3.0565653410000002</v>
      </c>
      <c r="AJ74">
        <v>2.9266465930000001</v>
      </c>
      <c r="AK74">
        <v>2.8069411249999998</v>
      </c>
      <c r="AL74">
        <v>2.6988448900000002</v>
      </c>
      <c r="AM74">
        <v>2.5936053819999998</v>
      </c>
      <c r="AN74">
        <v>2.4759835240000001</v>
      </c>
      <c r="AO74">
        <v>2.3622879700000001</v>
      </c>
      <c r="AP74">
        <v>2.25349903</v>
      </c>
      <c r="AQ74">
        <v>2.1491041179999999</v>
      </c>
      <c r="AR74">
        <v>2.0494525459999999</v>
      </c>
      <c r="AS74">
        <v>1.9615409939999999</v>
      </c>
      <c r="AT74">
        <v>1.8770410580000001</v>
      </c>
      <c r="AU74">
        <v>1.7958686159999999</v>
      </c>
      <c r="AV74">
        <v>1.7179013620000001</v>
      </c>
      <c r="AW74">
        <v>1.643568127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4.8542689130000003</v>
      </c>
      <c r="G75">
        <v>4.6754274479999998</v>
      </c>
      <c r="H75">
        <v>4.6037020230000003</v>
      </c>
      <c r="I75">
        <v>4.5213526350000004</v>
      </c>
      <c r="J75">
        <v>4.3171284129999998</v>
      </c>
      <c r="K75">
        <v>4.0895568920000001</v>
      </c>
      <c r="L75">
        <v>3.992586658</v>
      </c>
      <c r="M75">
        <v>3.9906114829999999</v>
      </c>
      <c r="N75">
        <v>4.1002200630000001</v>
      </c>
      <c r="O75">
        <v>3.8515984140000001</v>
      </c>
      <c r="P75">
        <v>3.5784106630000001</v>
      </c>
      <c r="Q75">
        <v>3.3335034540000001</v>
      </c>
      <c r="R75">
        <v>3.1543679600000001</v>
      </c>
      <c r="S75">
        <v>2.9574481609999999</v>
      </c>
      <c r="T75">
        <v>2.9593910960000001</v>
      </c>
      <c r="U75">
        <v>2.9746735449999999</v>
      </c>
      <c r="V75">
        <v>2.9885262400000001</v>
      </c>
      <c r="W75">
        <v>2.5630559069999999</v>
      </c>
      <c r="X75">
        <v>2.2482081840000001</v>
      </c>
      <c r="Y75">
        <v>2.0207024489999998</v>
      </c>
      <c r="Z75">
        <v>1.8410966959999999</v>
      </c>
      <c r="AA75">
        <v>1.6917995370000001</v>
      </c>
      <c r="AB75">
        <v>1.576465899</v>
      </c>
      <c r="AC75">
        <v>1.4762617149999999</v>
      </c>
      <c r="AD75">
        <v>1.4655892960000001</v>
      </c>
      <c r="AE75">
        <v>1.461888911</v>
      </c>
      <c r="AF75">
        <v>1.4585482400000001</v>
      </c>
      <c r="AG75">
        <v>1.455893417</v>
      </c>
      <c r="AH75">
        <v>1.4525448000000001</v>
      </c>
      <c r="AI75">
        <v>1.4468047100000001</v>
      </c>
      <c r="AJ75">
        <v>1.440358346</v>
      </c>
      <c r="AK75">
        <v>1.433771186</v>
      </c>
      <c r="AL75">
        <v>1.430927608</v>
      </c>
      <c r="AM75">
        <v>1.4282129969999999</v>
      </c>
      <c r="AN75">
        <v>1.42183123</v>
      </c>
      <c r="AO75">
        <v>1.4140009229999999</v>
      </c>
      <c r="AP75">
        <v>1.405470075</v>
      </c>
      <c r="AQ75">
        <v>1.3959223030000001</v>
      </c>
      <c r="AR75">
        <v>1.385703068</v>
      </c>
      <c r="AS75">
        <v>1.3805480999999999</v>
      </c>
      <c r="AT75">
        <v>1.3759957819999999</v>
      </c>
      <c r="AU75">
        <v>1.371269692</v>
      </c>
      <c r="AV75">
        <v>1.366272623</v>
      </c>
      <c r="AW75">
        <v>1.360965405</v>
      </c>
    </row>
    <row r="76" spans="2:49" x14ac:dyDescent="0.25">
      <c r="B76" t="s">
        <v>176</v>
      </c>
      <c r="C76">
        <v>23.690015269078899</v>
      </c>
      <c r="D76">
        <v>24.070366126976499</v>
      </c>
      <c r="E76">
        <v>24.45682364</v>
      </c>
      <c r="F76">
        <v>24.57020404</v>
      </c>
      <c r="G76">
        <v>24.626616380000002</v>
      </c>
      <c r="H76">
        <v>24.824837429999999</v>
      </c>
      <c r="I76">
        <v>24.98765577</v>
      </c>
      <c r="J76">
        <v>25.08781316</v>
      </c>
      <c r="K76">
        <v>24.965813709999999</v>
      </c>
      <c r="L76">
        <v>24.771592680000001</v>
      </c>
      <c r="M76">
        <v>24.583522949999999</v>
      </c>
      <c r="N76">
        <v>24.318868009999999</v>
      </c>
      <c r="O76">
        <v>24.114632109999999</v>
      </c>
      <c r="P76">
        <v>24.09752765</v>
      </c>
      <c r="Q76">
        <v>24.079586249999998</v>
      </c>
      <c r="R76">
        <v>24.05636346</v>
      </c>
      <c r="S76">
        <v>23.804284200000001</v>
      </c>
      <c r="T76">
        <v>23.446751280000001</v>
      </c>
      <c r="U76">
        <v>22.933235969999998</v>
      </c>
      <c r="V76">
        <v>22.364116129999999</v>
      </c>
      <c r="W76">
        <v>22.01655225</v>
      </c>
      <c r="X76">
        <v>21.72918031</v>
      </c>
      <c r="Y76">
        <v>21.22972403</v>
      </c>
      <c r="Z76">
        <v>20.61841222</v>
      </c>
      <c r="AA76">
        <v>19.90936409</v>
      </c>
      <c r="AB76">
        <v>19.108608910000001</v>
      </c>
      <c r="AC76">
        <v>18.235037930000001</v>
      </c>
      <c r="AD76">
        <v>17.312951259999998</v>
      </c>
      <c r="AE76">
        <v>16.373056420000001</v>
      </c>
      <c r="AF76">
        <v>15.43933962</v>
      </c>
      <c r="AG76">
        <v>14.530382400000001</v>
      </c>
      <c r="AH76">
        <v>13.657538069999999</v>
      </c>
      <c r="AI76">
        <v>12.826670030000001</v>
      </c>
      <c r="AJ76">
        <v>12.03935351</v>
      </c>
      <c r="AK76">
        <v>11.295350389999999</v>
      </c>
      <c r="AL76">
        <v>10.59343707</v>
      </c>
      <c r="AM76">
        <v>9.9319021260000007</v>
      </c>
      <c r="AN76">
        <v>9.3114315919999999</v>
      </c>
      <c r="AO76">
        <v>8.7296013200000004</v>
      </c>
      <c r="AP76">
        <v>8.1840672940000001</v>
      </c>
      <c r="AQ76">
        <v>7.672595694</v>
      </c>
      <c r="AR76">
        <v>7.1611056949999998</v>
      </c>
      <c r="AS76">
        <v>6.6837068229999996</v>
      </c>
      <c r="AT76">
        <v>6.2381304120000003</v>
      </c>
      <c r="AU76">
        <v>5.8222570490000001</v>
      </c>
      <c r="AV76">
        <v>5.4341075639999996</v>
      </c>
      <c r="AW76">
        <v>5.0718342070000002</v>
      </c>
    </row>
    <row r="77" spans="2:49" x14ac:dyDescent="0.25">
      <c r="B77" t="s">
        <v>177</v>
      </c>
      <c r="C77">
        <v>20.7498358478441</v>
      </c>
      <c r="D77">
        <v>21.0829811741058</v>
      </c>
      <c r="E77">
        <v>21.430498929999999</v>
      </c>
      <c r="F77">
        <v>21.860600909999999</v>
      </c>
      <c r="G77">
        <v>21.056293449999998</v>
      </c>
      <c r="H77">
        <v>19.610786229999999</v>
      </c>
      <c r="I77">
        <v>20.007090760000001</v>
      </c>
      <c r="J77">
        <v>19.490288240000002</v>
      </c>
      <c r="K77">
        <v>19.66354875</v>
      </c>
      <c r="L77">
        <v>19.195805350000001</v>
      </c>
      <c r="M77">
        <v>19.135392679999999</v>
      </c>
      <c r="N77">
        <v>19.13596793</v>
      </c>
      <c r="O77">
        <v>18.958355090000001</v>
      </c>
      <c r="P77">
        <v>19.14838529</v>
      </c>
      <c r="Q77">
        <v>18.934984409999998</v>
      </c>
      <c r="R77">
        <v>18.806816130000001</v>
      </c>
      <c r="S77">
        <v>18.673252219999998</v>
      </c>
      <c r="T77">
        <v>18.895343759999999</v>
      </c>
      <c r="U77">
        <v>19.079889860000002</v>
      </c>
      <c r="V77">
        <v>19.344930470000001</v>
      </c>
      <c r="W77">
        <v>19.452588760000001</v>
      </c>
      <c r="X77">
        <v>19.491408119999999</v>
      </c>
      <c r="Y77">
        <v>19.303860920000002</v>
      </c>
      <c r="Z77">
        <v>19.18424035</v>
      </c>
      <c r="AA77">
        <v>19.059898530000002</v>
      </c>
      <c r="AB77">
        <v>18.808378260000001</v>
      </c>
      <c r="AC77">
        <v>18.52234786</v>
      </c>
      <c r="AD77">
        <v>17.99930913</v>
      </c>
      <c r="AE77">
        <v>17.486750560000001</v>
      </c>
      <c r="AF77">
        <v>16.971232789999998</v>
      </c>
      <c r="AG77">
        <v>16.45634798</v>
      </c>
      <c r="AH77">
        <v>15.93883439</v>
      </c>
      <c r="AI77">
        <v>15.32631024</v>
      </c>
      <c r="AJ77">
        <v>14.70664996</v>
      </c>
      <c r="AK77">
        <v>14.079400359999999</v>
      </c>
      <c r="AL77">
        <v>13.44483428</v>
      </c>
      <c r="AM77">
        <v>12.794860099999999</v>
      </c>
      <c r="AN77">
        <v>12.384596269999999</v>
      </c>
      <c r="AO77">
        <v>11.935902840000001</v>
      </c>
      <c r="AP77">
        <v>11.47447148</v>
      </c>
      <c r="AQ77">
        <v>11.022887369999999</v>
      </c>
      <c r="AR77">
        <v>10.53591194</v>
      </c>
      <c r="AS77">
        <v>10.35982858</v>
      </c>
      <c r="AT77">
        <v>10.191871320000001</v>
      </c>
      <c r="AU77">
        <v>10.01923015</v>
      </c>
      <c r="AV77">
        <v>9.8405851149999997</v>
      </c>
      <c r="AW77">
        <v>9.6559532220000008</v>
      </c>
    </row>
    <row r="78" spans="2:49" x14ac:dyDescent="0.25">
      <c r="B78" t="s">
        <v>178</v>
      </c>
      <c r="C78">
        <v>0.28090746897060398</v>
      </c>
      <c r="D78">
        <v>0.28541752924702302</v>
      </c>
      <c r="E78">
        <v>0.28999999999999998</v>
      </c>
      <c r="F78">
        <v>0.30060068150000002</v>
      </c>
      <c r="G78">
        <v>0.30219776320000002</v>
      </c>
      <c r="H78">
        <v>0.29772849509999999</v>
      </c>
      <c r="I78">
        <v>0.31636481509999997</v>
      </c>
      <c r="J78">
        <v>0.32025244990000001</v>
      </c>
      <c r="K78">
        <v>0.3283344325</v>
      </c>
      <c r="L78">
        <v>0.32213322789999999</v>
      </c>
      <c r="M78">
        <v>0.33731956390000001</v>
      </c>
      <c r="N78">
        <v>0.33342670340000002</v>
      </c>
      <c r="O78">
        <v>0.32375277679999998</v>
      </c>
      <c r="P78">
        <v>0.32957367970000001</v>
      </c>
      <c r="Q78">
        <v>0.32692736760000002</v>
      </c>
      <c r="R78">
        <v>0.3219740599</v>
      </c>
      <c r="S78">
        <v>0.32318518289999998</v>
      </c>
      <c r="T78">
        <v>0.3278691976</v>
      </c>
      <c r="U78">
        <v>0.33048927239999998</v>
      </c>
      <c r="V78">
        <v>0.33429203070000002</v>
      </c>
      <c r="W78">
        <v>0.33572163700000002</v>
      </c>
      <c r="X78">
        <v>0.33589918089999998</v>
      </c>
      <c r="Y78">
        <v>0.33641674859999998</v>
      </c>
      <c r="Z78">
        <v>0.33740220570000001</v>
      </c>
      <c r="AA78">
        <v>0.33882337689999997</v>
      </c>
      <c r="AB78">
        <v>0.34033806709999997</v>
      </c>
      <c r="AC78">
        <v>0.34225068910000001</v>
      </c>
      <c r="AD78">
        <v>0.34469150980000002</v>
      </c>
      <c r="AE78">
        <v>0.3481519689</v>
      </c>
      <c r="AF78">
        <v>0.35207004980000001</v>
      </c>
      <c r="AG78">
        <v>0.35646375330000002</v>
      </c>
      <c r="AH78">
        <v>0.36131114199999997</v>
      </c>
      <c r="AI78">
        <v>0.36689688640000001</v>
      </c>
      <c r="AJ78">
        <v>0.37304384820000003</v>
      </c>
      <c r="AK78">
        <v>0.37920909380000001</v>
      </c>
      <c r="AL78">
        <v>0.38569762860000001</v>
      </c>
      <c r="AM78">
        <v>0.39249030930000001</v>
      </c>
      <c r="AN78">
        <v>0.39942667059999998</v>
      </c>
      <c r="AO78">
        <v>0.40660436290000002</v>
      </c>
      <c r="AP78">
        <v>0.41416611790000002</v>
      </c>
      <c r="AQ78">
        <v>0.422411969</v>
      </c>
      <c r="AR78">
        <v>0.43039234059999998</v>
      </c>
      <c r="AS78">
        <v>0.4384257413</v>
      </c>
      <c r="AT78">
        <v>0.44659511210000002</v>
      </c>
      <c r="AU78">
        <v>0.45494237360000001</v>
      </c>
      <c r="AV78">
        <v>0.46342780119999999</v>
      </c>
      <c r="AW78">
        <v>0.47205629290000001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11.905304449999999</v>
      </c>
      <c r="G79">
        <v>11.87762289</v>
      </c>
      <c r="H79">
        <v>10.483018619999999</v>
      </c>
      <c r="I79">
        <v>11.19561659</v>
      </c>
      <c r="J79">
        <v>11.71303546</v>
      </c>
      <c r="K79">
        <v>11.578132910000001</v>
      </c>
      <c r="L79">
        <v>11.458687899999999</v>
      </c>
      <c r="M79">
        <v>11.498606430000001</v>
      </c>
      <c r="N79">
        <v>11.421993690000001</v>
      </c>
      <c r="O79">
        <v>10.722451939999999</v>
      </c>
      <c r="P79">
        <v>10.47091595</v>
      </c>
      <c r="Q79">
        <v>10.196385080000001</v>
      </c>
      <c r="R79">
        <v>9.7501476369999995</v>
      </c>
      <c r="S79">
        <v>9.5143018399999999</v>
      </c>
      <c r="T79">
        <v>9.6913753759999999</v>
      </c>
      <c r="U79">
        <v>9.9731385840000009</v>
      </c>
      <c r="V79">
        <v>10.321523859999999</v>
      </c>
      <c r="W79">
        <v>11.950334720000001</v>
      </c>
      <c r="X79">
        <v>13.375189880000001</v>
      </c>
      <c r="Y79">
        <v>14.401464949999999</v>
      </c>
      <c r="Z79">
        <v>15.23254302</v>
      </c>
      <c r="AA79">
        <v>15.931900560000001</v>
      </c>
      <c r="AB79">
        <v>16.535691</v>
      </c>
      <c r="AC79">
        <v>17.08624927</v>
      </c>
      <c r="AD79">
        <v>17.291311019999998</v>
      </c>
      <c r="AE79">
        <v>17.46249019</v>
      </c>
      <c r="AF79">
        <v>17.637118709999999</v>
      </c>
      <c r="AG79">
        <v>17.82500117</v>
      </c>
      <c r="AH79">
        <v>18.028713530000001</v>
      </c>
      <c r="AI79">
        <v>18.27094439</v>
      </c>
      <c r="AJ79">
        <v>18.52484522</v>
      </c>
      <c r="AK79">
        <v>18.787795240000001</v>
      </c>
      <c r="AL79">
        <v>19.062348750000002</v>
      </c>
      <c r="AM79">
        <v>19.348412540000002</v>
      </c>
      <c r="AN79">
        <v>19.63826882</v>
      </c>
      <c r="AO79">
        <v>19.922019590000001</v>
      </c>
      <c r="AP79">
        <v>20.212630730000001</v>
      </c>
      <c r="AQ79">
        <v>20.523684809999999</v>
      </c>
      <c r="AR79">
        <v>20.817144750000001</v>
      </c>
      <c r="AS79">
        <v>21.101649470000002</v>
      </c>
      <c r="AT79">
        <v>21.39652113</v>
      </c>
      <c r="AU79">
        <v>21.692425879999998</v>
      </c>
      <c r="AV79">
        <v>21.98885679</v>
      </c>
      <c r="AW79">
        <v>22.287516029999999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12.99044473</v>
      </c>
      <c r="G80">
        <v>13.39614927</v>
      </c>
      <c r="H80">
        <v>13.20568297</v>
      </c>
      <c r="I80">
        <v>13.56185883</v>
      </c>
      <c r="J80">
        <v>13.97006545</v>
      </c>
      <c r="K80">
        <v>14.329875339999999</v>
      </c>
      <c r="L80">
        <v>14.45969816</v>
      </c>
      <c r="M80">
        <v>14.51923354</v>
      </c>
      <c r="N80">
        <v>14.443553830000001</v>
      </c>
      <c r="O80">
        <v>14.472052440000001</v>
      </c>
      <c r="P80">
        <v>14.71383398</v>
      </c>
      <c r="Q80">
        <v>15.05872958</v>
      </c>
      <c r="R80">
        <v>15.06031202</v>
      </c>
      <c r="S80">
        <v>15.119463639999999</v>
      </c>
      <c r="T80">
        <v>15.11557758</v>
      </c>
      <c r="U80">
        <v>15.213145340000001</v>
      </c>
      <c r="V80">
        <v>15.31086812</v>
      </c>
      <c r="W80">
        <v>15.35205075</v>
      </c>
      <c r="X80">
        <v>15.30948304</v>
      </c>
      <c r="Y80">
        <v>15.168237619999999</v>
      </c>
      <c r="Z80">
        <v>15.01329602</v>
      </c>
      <c r="AA80">
        <v>14.85652172</v>
      </c>
      <c r="AB80">
        <v>14.75809888</v>
      </c>
      <c r="AC80">
        <v>14.65042463</v>
      </c>
      <c r="AD80">
        <v>14.486259560000001</v>
      </c>
      <c r="AE80">
        <v>14.31879234</v>
      </c>
      <c r="AF80">
        <v>14.15223903</v>
      </c>
      <c r="AG80">
        <v>13.991471089999999</v>
      </c>
      <c r="AH80">
        <v>13.83484767</v>
      </c>
      <c r="AI80">
        <v>13.67418852</v>
      </c>
      <c r="AJ80">
        <v>13.513943599999999</v>
      </c>
      <c r="AK80">
        <v>13.353908519999999</v>
      </c>
      <c r="AL80">
        <v>13.20646187</v>
      </c>
      <c r="AM80">
        <v>13.054581990000001</v>
      </c>
      <c r="AN80">
        <v>12.90287045</v>
      </c>
      <c r="AO80">
        <v>12.75284649</v>
      </c>
      <c r="AP80">
        <v>12.604724060000001</v>
      </c>
      <c r="AQ80">
        <v>12.45897173</v>
      </c>
      <c r="AR80">
        <v>12.315602780000001</v>
      </c>
      <c r="AS80">
        <v>12.186497360000001</v>
      </c>
      <c r="AT80">
        <v>12.058660679999999</v>
      </c>
      <c r="AU80">
        <v>11.931590180000001</v>
      </c>
      <c r="AV80">
        <v>11.80551198</v>
      </c>
      <c r="AW80">
        <v>11.68542339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11.88587076</v>
      </c>
      <c r="G81">
        <v>12.474531929999999</v>
      </c>
      <c r="H81">
        <v>11.86305396</v>
      </c>
      <c r="I81">
        <v>12.48669166</v>
      </c>
      <c r="J81">
        <v>13.09886331</v>
      </c>
      <c r="K81">
        <v>13.48728816</v>
      </c>
      <c r="L81">
        <v>13.664998580000001</v>
      </c>
      <c r="M81">
        <v>13.85431867</v>
      </c>
      <c r="N81">
        <v>13.877156279999999</v>
      </c>
      <c r="O81">
        <v>13.5258916</v>
      </c>
      <c r="P81">
        <v>13.65811281</v>
      </c>
      <c r="Q81">
        <v>13.96983533</v>
      </c>
      <c r="R81">
        <v>13.74674514</v>
      </c>
      <c r="S81">
        <v>13.53383554</v>
      </c>
      <c r="T81">
        <v>13.66201512</v>
      </c>
      <c r="U81">
        <v>13.726717389999999</v>
      </c>
      <c r="V81">
        <v>13.798051900000001</v>
      </c>
      <c r="W81">
        <v>13.93845956</v>
      </c>
      <c r="X81">
        <v>13.54872009</v>
      </c>
      <c r="Y81">
        <v>12.893898950000001</v>
      </c>
      <c r="Z81">
        <v>12.18115238</v>
      </c>
      <c r="AA81">
        <v>11.479654740000001</v>
      </c>
      <c r="AB81">
        <v>10.901964550000001</v>
      </c>
      <c r="AC81">
        <v>10.363969490000001</v>
      </c>
      <c r="AD81">
        <v>10.29329079</v>
      </c>
      <c r="AE81">
        <v>10.24652255</v>
      </c>
      <c r="AF81">
        <v>10.200018160000001</v>
      </c>
      <c r="AG81">
        <v>10.16043943</v>
      </c>
      <c r="AH81">
        <v>10.119634939999999</v>
      </c>
      <c r="AI81">
        <v>10.0644624</v>
      </c>
      <c r="AJ81">
        <v>10.004207409999999</v>
      </c>
      <c r="AK81">
        <v>9.9405557869999903</v>
      </c>
      <c r="AL81">
        <v>9.9017112520000001</v>
      </c>
      <c r="AM81">
        <v>9.8643261379999903</v>
      </c>
      <c r="AN81">
        <v>9.8059363319999999</v>
      </c>
      <c r="AO81">
        <v>9.7403937660000004</v>
      </c>
      <c r="AP81">
        <v>9.6715553570000008</v>
      </c>
      <c r="AQ81">
        <v>9.5976988300000006</v>
      </c>
      <c r="AR81">
        <v>9.5206232140000004</v>
      </c>
      <c r="AS81">
        <v>9.4765941589999905</v>
      </c>
      <c r="AT81">
        <v>9.4364928149999905</v>
      </c>
      <c r="AU81">
        <v>9.3951757699999998</v>
      </c>
      <c r="AV81">
        <v>9.3522047409999995</v>
      </c>
      <c r="AW81">
        <v>9.3074488330000005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1.13902335E-3</v>
      </c>
      <c r="G82" s="39">
        <v>2.1488635699999999E-3</v>
      </c>
      <c r="H82">
        <v>3.76784244E-3</v>
      </c>
      <c r="I82">
        <v>5.9252688899999999E-3</v>
      </c>
      <c r="J82" s="39">
        <v>8.7217274000000004E-3</v>
      </c>
      <c r="K82" s="39">
        <v>1.19501452E-2</v>
      </c>
      <c r="L82" s="39">
        <v>1.6025200600000001E-2</v>
      </c>
      <c r="M82" s="39">
        <v>2.1447939199999998E-2</v>
      </c>
      <c r="N82" s="39">
        <v>2.7968261500000001E-2</v>
      </c>
      <c r="O82" s="39">
        <v>3.6979829399999997E-2</v>
      </c>
      <c r="P82" s="39">
        <v>4.8755075600000003E-2</v>
      </c>
      <c r="Q82" s="39">
        <v>6.3949599199999999E-2</v>
      </c>
      <c r="R82" s="39">
        <v>8.3298180200000002E-2</v>
      </c>
      <c r="S82" s="39">
        <v>0.1051458873</v>
      </c>
      <c r="T82" s="39">
        <v>0.12934536560000001</v>
      </c>
      <c r="U82" s="39">
        <v>0.15879397410000001</v>
      </c>
      <c r="V82" s="39">
        <v>0.1957293494</v>
      </c>
      <c r="W82" s="39">
        <v>0.24460517309999999</v>
      </c>
      <c r="X82" s="39">
        <v>0.30469852549999998</v>
      </c>
      <c r="Y82" s="39">
        <v>0.3693293647</v>
      </c>
      <c r="Z82" s="39">
        <v>0.44602281240000002</v>
      </c>
      <c r="AA82" s="39">
        <v>0.54530927610000002</v>
      </c>
      <c r="AB82" s="39">
        <v>0.66718679790000002</v>
      </c>
      <c r="AC82" s="39">
        <v>0.81006977859999996</v>
      </c>
      <c r="AD82" s="39">
        <v>0.97496089159999999</v>
      </c>
      <c r="AE82" s="39">
        <v>1.1540311750000001</v>
      </c>
      <c r="AF82" s="39">
        <v>1.339170677</v>
      </c>
      <c r="AG82" s="39">
        <v>1.5239997080000001</v>
      </c>
      <c r="AH82" s="39">
        <v>1.703682846</v>
      </c>
      <c r="AI82" s="39">
        <v>1.878429576</v>
      </c>
      <c r="AJ82" s="39">
        <v>2.0481322780000002</v>
      </c>
      <c r="AK82" s="39">
        <v>2.209828597</v>
      </c>
      <c r="AL82" s="39">
        <v>2.362411957</v>
      </c>
      <c r="AM82" s="39">
        <v>2.5053208769999999</v>
      </c>
      <c r="AN82" s="39">
        <v>2.6366898889999999</v>
      </c>
      <c r="AO82" s="39">
        <v>2.757098568</v>
      </c>
      <c r="AP82" s="39">
        <v>2.8680132459999998</v>
      </c>
      <c r="AQ82" s="39">
        <v>2.9708111320000001</v>
      </c>
      <c r="AR82" s="39">
        <v>3.0617767250000001</v>
      </c>
      <c r="AS82" s="39">
        <v>3.14652274</v>
      </c>
      <c r="AT82" s="39">
        <v>3.2248681349999999</v>
      </c>
      <c r="AU82" s="39">
        <v>3.2969211810000001</v>
      </c>
      <c r="AV82" s="39">
        <v>3.3623453969999999</v>
      </c>
      <c r="AW82" s="39">
        <v>3.419208121</v>
      </c>
    </row>
    <row r="83" spans="2:99" x14ac:dyDescent="0.25">
      <c r="B83" t="s">
        <v>183</v>
      </c>
      <c r="C83">
        <v>1.1996237928359601</v>
      </c>
      <c r="D83">
        <v>1.2188841408592499</v>
      </c>
      <c r="E83">
        <v>1.2388952090000001</v>
      </c>
      <c r="F83">
        <v>1.287854989</v>
      </c>
      <c r="G83">
        <v>1.2703327470000001</v>
      </c>
      <c r="H83">
        <v>1.1317744869999999</v>
      </c>
      <c r="I83">
        <v>1.1969653579999999</v>
      </c>
      <c r="J83">
        <v>1.2230762959999999</v>
      </c>
      <c r="K83">
        <v>1.2474019540000001</v>
      </c>
      <c r="L83">
        <v>1.2622129520000001</v>
      </c>
      <c r="M83">
        <v>1.2810488170000001</v>
      </c>
      <c r="N83">
        <v>1.289818055</v>
      </c>
      <c r="O83">
        <v>1.3000020450000001</v>
      </c>
      <c r="P83">
        <v>1.3722454070000001</v>
      </c>
      <c r="Q83">
        <v>1.398226051</v>
      </c>
      <c r="R83">
        <v>1.4346716879999999</v>
      </c>
      <c r="S83">
        <v>1.564072941</v>
      </c>
      <c r="T83">
        <v>1.643769429</v>
      </c>
      <c r="U83">
        <v>1.6814079120000001</v>
      </c>
      <c r="V83">
        <v>1.7145938949999999</v>
      </c>
      <c r="W83">
        <v>1.8243829949999999</v>
      </c>
      <c r="X83">
        <v>1.9189136520000001</v>
      </c>
      <c r="Y83">
        <v>2.0475169449999999</v>
      </c>
      <c r="Z83">
        <v>2.1902055090000001</v>
      </c>
      <c r="AA83">
        <v>2.3391756290000001</v>
      </c>
      <c r="AB83">
        <v>2.5078537000000001</v>
      </c>
      <c r="AC83">
        <v>2.683140404</v>
      </c>
      <c r="AD83">
        <v>2.9691972409999998</v>
      </c>
      <c r="AE83">
        <v>3.260627247</v>
      </c>
      <c r="AF83">
        <v>3.5569601049999999</v>
      </c>
      <c r="AG83">
        <v>3.8598630460000001</v>
      </c>
      <c r="AH83">
        <v>4.1696257020000003</v>
      </c>
      <c r="AI83">
        <v>4.5503915770000001</v>
      </c>
      <c r="AJ83">
        <v>4.9400814759999996</v>
      </c>
      <c r="AK83">
        <v>5.3405056139999996</v>
      </c>
      <c r="AL83">
        <v>5.754356961</v>
      </c>
      <c r="AM83">
        <v>6.1805623360000004</v>
      </c>
      <c r="AN83">
        <v>6.50636554</v>
      </c>
      <c r="AO83">
        <v>6.8322573179999999</v>
      </c>
      <c r="AP83">
        <v>7.1673019470000003</v>
      </c>
      <c r="AQ83">
        <v>7.526471012</v>
      </c>
      <c r="AR83">
        <v>7.8824513520000004</v>
      </c>
      <c r="AS83">
        <v>8.0961807869999998</v>
      </c>
      <c r="AT83">
        <v>8.3212998490000007</v>
      </c>
      <c r="AU83">
        <v>8.5502099089999994</v>
      </c>
      <c r="AV83">
        <v>8.7822348019999996</v>
      </c>
      <c r="AW83">
        <v>9.0169003930000002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0.3632932311</v>
      </c>
      <c r="G84">
        <v>0.35427651329999998</v>
      </c>
      <c r="H84">
        <v>0.3565844581</v>
      </c>
      <c r="I84">
        <v>0.37628523530000002</v>
      </c>
      <c r="J84">
        <v>0.36849013580000001</v>
      </c>
      <c r="K84">
        <v>0.36213450489999999</v>
      </c>
      <c r="L84">
        <v>0.3490471235</v>
      </c>
      <c r="M84">
        <v>0.36264202750000002</v>
      </c>
      <c r="N84">
        <v>0.36100649940000001</v>
      </c>
      <c r="O84">
        <v>0.35366148780000001</v>
      </c>
      <c r="P84">
        <v>0.35429662719999999</v>
      </c>
      <c r="Q84">
        <v>0.33563572450000001</v>
      </c>
      <c r="R84">
        <v>0.32679798929999998</v>
      </c>
      <c r="S84">
        <v>0.32516337989999999</v>
      </c>
      <c r="T84">
        <v>0.32598547150000001</v>
      </c>
      <c r="U84">
        <v>0.3248554327</v>
      </c>
      <c r="V84">
        <v>0.32439559890000003</v>
      </c>
      <c r="W84">
        <v>0.32264478680000003</v>
      </c>
      <c r="X84">
        <v>0.32168482349999999</v>
      </c>
      <c r="Y84">
        <v>0.32390007510000002</v>
      </c>
      <c r="Z84">
        <v>0.32689743020000001</v>
      </c>
      <c r="AA84">
        <v>0.32985861830000002</v>
      </c>
      <c r="AB84">
        <v>0.3325838961</v>
      </c>
      <c r="AC84">
        <v>0.33514135350000002</v>
      </c>
      <c r="AD84">
        <v>0.33819364120000001</v>
      </c>
      <c r="AE84">
        <v>0.3417490124</v>
      </c>
      <c r="AF84">
        <v>0.34532669570000002</v>
      </c>
      <c r="AG84">
        <v>0.3487363705</v>
      </c>
      <c r="AH84">
        <v>0.3521510585</v>
      </c>
      <c r="AI84">
        <v>0.35576355929999998</v>
      </c>
      <c r="AJ84">
        <v>0.35990620709999999</v>
      </c>
      <c r="AK84">
        <v>0.36429244779999997</v>
      </c>
      <c r="AL84">
        <v>0.36895359849999998</v>
      </c>
      <c r="AM84">
        <v>0.3739181405</v>
      </c>
      <c r="AN84">
        <v>0.3794560381</v>
      </c>
      <c r="AO84">
        <v>0.38516280069999997</v>
      </c>
      <c r="AP84">
        <v>0.3909445768</v>
      </c>
      <c r="AQ84">
        <v>0.39725080299999999</v>
      </c>
      <c r="AR84">
        <v>0.40306761569999999</v>
      </c>
      <c r="AS84">
        <v>0.4082634973</v>
      </c>
      <c r="AT84">
        <v>0.41356349320000002</v>
      </c>
      <c r="AU84">
        <v>0.4190733478</v>
      </c>
      <c r="AV84">
        <v>0.42469045160000002</v>
      </c>
      <c r="AW84">
        <v>0.43041084340000002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13.57049364</v>
      </c>
      <c r="G85">
        <v>13.1195048</v>
      </c>
      <c r="H85">
        <v>11.98730512</v>
      </c>
      <c r="I85">
        <v>12.394859889999999</v>
      </c>
      <c r="J85">
        <v>12.542921550000001</v>
      </c>
      <c r="K85">
        <v>11.925363559999999</v>
      </c>
      <c r="L85">
        <v>11.63300467</v>
      </c>
      <c r="M85">
        <v>11.625470310000001</v>
      </c>
      <c r="N85">
        <v>11.65301056</v>
      </c>
      <c r="O85">
        <v>11.7437252</v>
      </c>
      <c r="P85" s="39">
        <v>11.99866407</v>
      </c>
      <c r="Q85" s="39">
        <v>11.85045669</v>
      </c>
      <c r="R85" s="39">
        <v>11.82505359</v>
      </c>
      <c r="S85" s="39">
        <v>12.0050179</v>
      </c>
      <c r="T85" s="39">
        <v>12.04759499</v>
      </c>
      <c r="U85" s="39">
        <v>12.057559189999999</v>
      </c>
      <c r="V85" s="39">
        <v>12.088159559999999</v>
      </c>
      <c r="W85" s="39">
        <v>9.9211686690000001</v>
      </c>
      <c r="X85" s="39">
        <v>8.1549821589999905</v>
      </c>
      <c r="Y85" s="39">
        <v>6.9991408899999996</v>
      </c>
      <c r="Z85" s="39">
        <v>6.2019201050000001</v>
      </c>
      <c r="AA85" s="39">
        <v>5.6087411769999997</v>
      </c>
      <c r="AB85" s="39">
        <v>5.1451731809999997</v>
      </c>
      <c r="AC85" s="39">
        <v>4.773226921</v>
      </c>
      <c r="AD85" s="39">
        <v>4.776831209</v>
      </c>
      <c r="AE85" s="39">
        <v>4.8542892369999997</v>
      </c>
      <c r="AF85">
        <v>4.9465620049999997</v>
      </c>
      <c r="AG85">
        <v>5.0393466680000003</v>
      </c>
      <c r="AH85">
        <v>5.1326793869999996</v>
      </c>
      <c r="AI85">
        <v>5.232011795</v>
      </c>
      <c r="AJ85">
        <v>5.334123978</v>
      </c>
      <c r="AK85">
        <v>5.4433142109999997</v>
      </c>
      <c r="AL85">
        <v>5.5491120540000001</v>
      </c>
      <c r="AM85">
        <v>5.6567580919999996</v>
      </c>
      <c r="AN85">
        <v>5.7812685469999998</v>
      </c>
      <c r="AO85">
        <v>5.9065969640000002</v>
      </c>
      <c r="AP85">
        <v>6.0355258310000002</v>
      </c>
      <c r="AQ85">
        <v>6.1723299999999997</v>
      </c>
      <c r="AR85">
        <v>6.3029462110000001</v>
      </c>
      <c r="AS85">
        <v>6.4204685399999999</v>
      </c>
      <c r="AT85">
        <v>6.5418319709999997</v>
      </c>
      <c r="AU85">
        <v>6.6645554230000004</v>
      </c>
      <c r="AV85">
        <v>6.7883881669999999</v>
      </c>
      <c r="AW85">
        <v>6.9147185479999997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17.666566570000001</v>
      </c>
      <c r="G86">
        <v>17.442515019999998</v>
      </c>
      <c r="H86">
        <v>17.20062502</v>
      </c>
      <c r="I86">
        <v>17.25496952</v>
      </c>
      <c r="J86">
        <v>17.043689929999999</v>
      </c>
      <c r="K86" s="39">
        <v>16.625032000000001</v>
      </c>
      <c r="L86" s="39">
        <v>16.288465389999999</v>
      </c>
      <c r="M86" s="39">
        <v>16.043366850000002</v>
      </c>
      <c r="N86" s="39">
        <v>15.83671728</v>
      </c>
      <c r="O86" s="39">
        <v>15.823075040000001</v>
      </c>
      <c r="P86" s="39">
        <v>15.70082646</v>
      </c>
      <c r="Q86" s="39">
        <v>15.289117600000001</v>
      </c>
      <c r="R86" s="39">
        <v>14.870412119999999</v>
      </c>
      <c r="S86" s="39">
        <v>14.48992101</v>
      </c>
      <c r="T86" s="39">
        <v>13.964141270000001</v>
      </c>
      <c r="U86" s="39">
        <v>13.57456275</v>
      </c>
      <c r="V86" s="39">
        <v>13.151929989999999</v>
      </c>
      <c r="W86" s="39">
        <v>12.68109084</v>
      </c>
      <c r="X86" s="39">
        <v>12.236003370000001</v>
      </c>
      <c r="Y86" s="39">
        <v>11.8320281</v>
      </c>
      <c r="Z86">
        <v>11.42938758</v>
      </c>
      <c r="AA86">
        <v>11.034557469999999</v>
      </c>
      <c r="AB86">
        <v>10.554469539999999</v>
      </c>
      <c r="AC86">
        <v>10.099380849999999</v>
      </c>
      <c r="AD86">
        <v>9.7328998309999903</v>
      </c>
      <c r="AE86">
        <v>9.3785536050000005</v>
      </c>
      <c r="AF86">
        <v>9.0446603020000005</v>
      </c>
      <c r="AG86">
        <v>8.7129792389999903</v>
      </c>
      <c r="AH86">
        <v>8.3997472080000009</v>
      </c>
      <c r="AI86">
        <v>8.1122743790000005</v>
      </c>
      <c r="AJ86">
        <v>7.8431908689999998</v>
      </c>
      <c r="AK86">
        <v>7.593884664</v>
      </c>
      <c r="AL86">
        <v>7.325131131</v>
      </c>
      <c r="AM86">
        <v>7.066946819</v>
      </c>
      <c r="AN86">
        <v>6.8556386920000003</v>
      </c>
      <c r="AO86">
        <v>6.6558554780000003</v>
      </c>
      <c r="AP86">
        <v>6.4640623140000004</v>
      </c>
      <c r="AQ86">
        <v>6.2834236360000002</v>
      </c>
      <c r="AR86">
        <v>6.1108349530000003</v>
      </c>
      <c r="AS86">
        <v>5.899538798</v>
      </c>
      <c r="AT86" s="39">
        <v>5.6972820430000004</v>
      </c>
      <c r="AU86" s="39">
        <v>5.50211352</v>
      </c>
      <c r="AV86">
        <v>5.3129158009999999</v>
      </c>
      <c r="AW86">
        <v>5.1314642389999996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6.327382514</v>
      </c>
      <c r="G87">
        <v>6.637550332</v>
      </c>
      <c r="H87">
        <v>6.9232496640000001</v>
      </c>
      <c r="I87">
        <v>7.5147223199999997</v>
      </c>
      <c r="J87">
        <v>7.8921221270000004</v>
      </c>
      <c r="K87">
        <v>8.0895453079999999</v>
      </c>
      <c r="L87">
        <v>8.4846863589999995</v>
      </c>
      <c r="M87">
        <v>9.0896558729999999</v>
      </c>
      <c r="N87">
        <v>9.9387696460000008</v>
      </c>
      <c r="O87">
        <v>10.066055520000001</v>
      </c>
      <c r="P87">
        <v>9.8016015799999998</v>
      </c>
      <c r="Q87">
        <v>9.1013625959999995</v>
      </c>
      <c r="R87">
        <v>8.5442806329999996</v>
      </c>
      <c r="S87">
        <v>8.1306695819999995</v>
      </c>
      <c r="T87">
        <v>7.9644354039999996</v>
      </c>
      <c r="U87">
        <v>7.780515662</v>
      </c>
      <c r="V87">
        <v>7.5987390140000004</v>
      </c>
      <c r="W87">
        <v>9.0142457369999995</v>
      </c>
      <c r="X87">
        <v>10.252348619999999</v>
      </c>
      <c r="Y87">
        <v>11.168956229999999</v>
      </c>
      <c r="Z87">
        <v>11.81025372</v>
      </c>
      <c r="AA87">
        <v>12.22537022</v>
      </c>
      <c r="AB87">
        <v>12.26444523</v>
      </c>
      <c r="AC87">
        <v>12.15665619</v>
      </c>
      <c r="AD87">
        <v>12.003003059999999</v>
      </c>
      <c r="AE87">
        <v>11.778958469999999</v>
      </c>
      <c r="AF87">
        <v>11.552796349999999</v>
      </c>
      <c r="AG87">
        <v>11.31386694</v>
      </c>
      <c r="AH87">
        <v>11.0811083</v>
      </c>
      <c r="AI87">
        <v>10.88106661</v>
      </c>
      <c r="AJ87">
        <v>10.691357139999999</v>
      </c>
      <c r="AK87">
        <v>10.50633693</v>
      </c>
      <c r="AL87">
        <v>10.2666203</v>
      </c>
      <c r="AM87">
        <v>10.02404802</v>
      </c>
      <c r="AN87">
        <v>9.8317212820000002</v>
      </c>
      <c r="AO87">
        <v>9.6577976949999904</v>
      </c>
      <c r="AP87">
        <v>9.4924397280000008</v>
      </c>
      <c r="AQ87">
        <v>9.3396719729999997</v>
      </c>
      <c r="AR87">
        <v>9.1951441549999995</v>
      </c>
      <c r="AS87">
        <v>8.9770589350000005</v>
      </c>
      <c r="AT87">
        <v>8.7499240789999995</v>
      </c>
      <c r="AU87">
        <v>8.5251028039999994</v>
      </c>
      <c r="AV87">
        <v>8.3038008140000006</v>
      </c>
      <c r="AW87">
        <v>8.0864627779999996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1.1756279200000001E-6</v>
      </c>
      <c r="G88" s="39">
        <v>2.2198637899999999E-6</v>
      </c>
      <c r="H88" s="39">
        <v>2.975657E-6</v>
      </c>
      <c r="I88" s="39">
        <v>3.4257769299999998E-6</v>
      </c>
      <c r="J88" s="39">
        <v>4.2900974100000004E-6</v>
      </c>
      <c r="K88" s="39">
        <v>5.2538161700000004E-6</v>
      </c>
      <c r="L88" s="39">
        <v>6.1298594499999996E-6</v>
      </c>
      <c r="M88" s="39">
        <v>6.9949718900000003E-6</v>
      </c>
      <c r="N88" s="39">
        <v>7.6071972499999998E-6</v>
      </c>
      <c r="O88" s="39">
        <v>8.23398259E-6</v>
      </c>
      <c r="P88" s="39">
        <v>8.7478946999999995E-6</v>
      </c>
      <c r="Q88" s="39">
        <v>9.9270276800000005E-6</v>
      </c>
      <c r="R88" s="39">
        <v>1.12291762E-5</v>
      </c>
      <c r="S88" s="39">
        <v>1.28803742E-5</v>
      </c>
      <c r="T88" s="39">
        <v>1.4014324199999999E-5</v>
      </c>
      <c r="U88" s="39">
        <v>1.57481264E-5</v>
      </c>
      <c r="V88" s="39">
        <v>1.77497211E-5</v>
      </c>
      <c r="W88" s="39">
        <v>2.0484400799999999E-5</v>
      </c>
      <c r="X88" s="39">
        <v>2.34893841E-5</v>
      </c>
      <c r="Y88" s="39">
        <v>2.5611384799999999E-5</v>
      </c>
      <c r="Z88" s="39">
        <v>2.7107086800000001E-5</v>
      </c>
      <c r="AA88" s="39">
        <v>2.8006117399999999E-5</v>
      </c>
      <c r="AB88" s="39">
        <v>2.8328503500000001E-5</v>
      </c>
      <c r="AC88" s="39">
        <v>2.81184829E-5</v>
      </c>
      <c r="AD88" s="39">
        <v>2.7433749600000002E-5</v>
      </c>
      <c r="AE88" s="39">
        <v>2.6412476300000001E-5</v>
      </c>
      <c r="AF88" s="39">
        <v>2.51838962E-5</v>
      </c>
      <c r="AG88" s="39">
        <v>2.3857818100000001E-5</v>
      </c>
      <c r="AH88" s="39">
        <v>2.25098376E-5</v>
      </c>
      <c r="AI88" s="39">
        <v>2.1186775E-5</v>
      </c>
      <c r="AJ88" s="39">
        <v>1.99109961E-5</v>
      </c>
      <c r="AK88" s="39">
        <v>1.86935081E-5</v>
      </c>
      <c r="AL88" s="39">
        <v>1.7538619900000002E-5</v>
      </c>
      <c r="AM88" s="39">
        <v>1.6446882699999999E-5</v>
      </c>
      <c r="AN88" s="39">
        <v>1.54212147E-5</v>
      </c>
      <c r="AO88" s="39">
        <v>1.44585429E-5</v>
      </c>
      <c r="AP88" s="39">
        <v>1.35554741E-5</v>
      </c>
      <c r="AQ88" s="39">
        <v>1.27085591E-5</v>
      </c>
      <c r="AR88" s="39">
        <v>1.1861490300000001E-5</v>
      </c>
      <c r="AS88" s="39">
        <v>1.1070811300000001E-5</v>
      </c>
      <c r="AT88" s="39">
        <v>1.0332801899999999E-5</v>
      </c>
      <c r="AU88" s="39">
        <v>9.6439712099999999E-6</v>
      </c>
      <c r="AV88" s="39">
        <v>9.0010514299999995E-6</v>
      </c>
      <c r="AW88" s="39">
        <v>8.4009872200000003E-6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0.2720586324</v>
      </c>
      <c r="F89" s="39">
        <v>0.29899497450000001</v>
      </c>
      <c r="G89" s="39">
        <v>0.29037998549999999</v>
      </c>
      <c r="H89" s="39">
        <v>0.2384863203</v>
      </c>
      <c r="I89" s="39">
        <v>0.23803157189999999</v>
      </c>
      <c r="J89" s="39">
        <v>0.2329721404</v>
      </c>
      <c r="K89" s="39">
        <v>0.25072990029999997</v>
      </c>
      <c r="L89" s="39">
        <v>0.2467933169</v>
      </c>
      <c r="M89" s="39">
        <v>0.23732165650000001</v>
      </c>
      <c r="N89" s="39">
        <v>0.2302649615</v>
      </c>
      <c r="O89" s="39">
        <v>0.2184579888</v>
      </c>
      <c r="P89" s="39">
        <v>0.2245110394</v>
      </c>
      <c r="Q89" s="39">
        <v>0.230847523</v>
      </c>
      <c r="R89" s="39">
        <v>0.24040327459999999</v>
      </c>
      <c r="S89" s="39">
        <v>0.25952835089999998</v>
      </c>
      <c r="T89" s="39">
        <v>0.32047561159999999</v>
      </c>
      <c r="U89" s="39">
        <v>0.37000224189999997</v>
      </c>
      <c r="V89" s="39">
        <v>0.41244412559999999</v>
      </c>
      <c r="W89" s="39">
        <v>0.4274521201</v>
      </c>
      <c r="X89" s="39">
        <v>0.44007832000000002</v>
      </c>
      <c r="Y89" s="39">
        <v>0.48570090760000001</v>
      </c>
      <c r="Z89" s="39">
        <v>0.53461011459999996</v>
      </c>
      <c r="AA89" s="39">
        <v>0.58483254100000004</v>
      </c>
      <c r="AB89" s="39">
        <v>0.62981857750000003</v>
      </c>
      <c r="AC89" s="39">
        <v>0.67584307180000003</v>
      </c>
      <c r="AD89" s="39">
        <v>0.74446848160000001</v>
      </c>
      <c r="AE89" s="39">
        <v>0.81588128640000002</v>
      </c>
      <c r="AF89" s="39">
        <v>0.88922222890000002</v>
      </c>
      <c r="AG89" s="39">
        <v>0.96288492569999995</v>
      </c>
      <c r="AH89" s="39">
        <v>1.038058071</v>
      </c>
      <c r="AI89" s="39">
        <v>1.1299686449999999</v>
      </c>
      <c r="AJ89" s="39">
        <v>1.224812542</v>
      </c>
      <c r="AK89" s="39">
        <v>1.3229651140000001</v>
      </c>
      <c r="AL89" s="39">
        <v>1.415645507</v>
      </c>
      <c r="AM89" s="39">
        <v>1.5103164250000001</v>
      </c>
      <c r="AN89" s="39">
        <v>1.5962976090000001</v>
      </c>
      <c r="AO89" s="39">
        <v>1.683959719</v>
      </c>
      <c r="AP89" s="39">
        <v>1.775587102</v>
      </c>
      <c r="AQ89" s="39">
        <v>1.8761565010000001</v>
      </c>
      <c r="AR89" s="39">
        <v>1.9788693340000001</v>
      </c>
      <c r="AS89" s="39">
        <v>2.0308745969999999</v>
      </c>
      <c r="AT89" s="39">
        <v>2.083078269</v>
      </c>
      <c r="AU89" s="39">
        <v>2.1361811080000002</v>
      </c>
      <c r="AV89">
        <v>2.1904658079999999</v>
      </c>
      <c r="AW89">
        <v>2.2458110699999998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2893294392</v>
      </c>
      <c r="X90">
        <v>2920683496</v>
      </c>
      <c r="Y90">
        <v>2946016305</v>
      </c>
      <c r="Z90">
        <v>2969192311</v>
      </c>
      <c r="AA90">
        <v>2990333273</v>
      </c>
      <c r="AB90">
        <v>3009261245</v>
      </c>
      <c r="AC90">
        <v>3025888722</v>
      </c>
      <c r="AD90">
        <v>3041817748</v>
      </c>
      <c r="AE90">
        <v>3056903629</v>
      </c>
      <c r="AF90">
        <v>3071089561</v>
      </c>
      <c r="AG90">
        <v>3084363564</v>
      </c>
      <c r="AH90">
        <v>3096983722</v>
      </c>
      <c r="AI90">
        <v>3108626593</v>
      </c>
      <c r="AJ90">
        <v>3119146419</v>
      </c>
      <c r="AK90">
        <v>3128804146</v>
      </c>
      <c r="AL90">
        <v>3137546654</v>
      </c>
      <c r="AM90">
        <v>3145275685</v>
      </c>
      <c r="AN90">
        <v>3152779717</v>
      </c>
      <c r="AO90">
        <v>3159874851</v>
      </c>
      <c r="AP90">
        <v>3166558568</v>
      </c>
      <c r="AQ90">
        <v>3173103141</v>
      </c>
      <c r="AR90">
        <v>3179324132</v>
      </c>
      <c r="AS90">
        <v>3185265549</v>
      </c>
      <c r="AT90">
        <v>3191063906</v>
      </c>
      <c r="AU90">
        <v>3196626001</v>
      </c>
      <c r="AV90">
        <v>3201950414</v>
      </c>
      <c r="AW90">
        <v>3207035723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1310006.429</v>
      </c>
      <c r="G91">
        <v>7411777.7290000003</v>
      </c>
      <c r="H91">
        <v>16167949.710000001</v>
      </c>
      <c r="I91">
        <v>25877926.32</v>
      </c>
      <c r="J91">
        <v>35964161.439999998</v>
      </c>
      <c r="K91">
        <v>46503974.640000001</v>
      </c>
      <c r="L91">
        <v>57346229.920000002</v>
      </c>
      <c r="M91">
        <v>68801312.129999995</v>
      </c>
      <c r="N91">
        <v>80760544.329999998</v>
      </c>
      <c r="O91">
        <v>92906565.260000005</v>
      </c>
      <c r="P91">
        <v>107173917</v>
      </c>
      <c r="Q91">
        <v>123624231.3</v>
      </c>
      <c r="R91">
        <v>142819839.09999999</v>
      </c>
      <c r="S91">
        <v>166600233</v>
      </c>
      <c r="T91">
        <v>193205034.90000001</v>
      </c>
      <c r="U91">
        <v>224354299.59999999</v>
      </c>
      <c r="V91">
        <v>257150865.90000001</v>
      </c>
      <c r="W91">
        <v>293201030.5</v>
      </c>
      <c r="X91">
        <v>335553141.19999999</v>
      </c>
      <c r="Y91">
        <v>382875298.5</v>
      </c>
      <c r="Z91">
        <v>434219611.60000002</v>
      </c>
      <c r="AA91">
        <v>487914554.39999998</v>
      </c>
      <c r="AB91">
        <v>543370381.70000005</v>
      </c>
      <c r="AC91">
        <v>599645000.79999995</v>
      </c>
      <c r="AD91">
        <v>657411789.5</v>
      </c>
      <c r="AE91">
        <v>717206755.20000005</v>
      </c>
      <c r="AF91">
        <v>777679978.79999995</v>
      </c>
      <c r="AG91">
        <v>838475206.20000005</v>
      </c>
      <c r="AH91">
        <v>899469904.70000005</v>
      </c>
      <c r="AI91">
        <v>959986866.10000002</v>
      </c>
      <c r="AJ91">
        <v>1019803786</v>
      </c>
      <c r="AK91">
        <v>1078985090</v>
      </c>
      <c r="AL91">
        <v>1137164707</v>
      </c>
      <c r="AM91">
        <v>1194470968</v>
      </c>
      <c r="AN91">
        <v>1251768749</v>
      </c>
      <c r="AO91">
        <v>1308205906</v>
      </c>
      <c r="AP91">
        <v>1363769395</v>
      </c>
      <c r="AQ91">
        <v>1418434151</v>
      </c>
      <c r="AR91">
        <v>1472142185</v>
      </c>
      <c r="AS91">
        <v>1524863040</v>
      </c>
      <c r="AT91">
        <v>1576633456</v>
      </c>
      <c r="AU91">
        <v>1627487657</v>
      </c>
      <c r="AV91">
        <v>1677462589</v>
      </c>
      <c r="AW91">
        <v>1726581930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45382228.399999999</v>
      </c>
      <c r="G92">
        <v>44774822.549999997</v>
      </c>
      <c r="H92">
        <v>42605734.25</v>
      </c>
      <c r="I92">
        <v>40529459.490000002</v>
      </c>
      <c r="J92">
        <v>39630918.829999998</v>
      </c>
      <c r="K92">
        <v>39961492.210000001</v>
      </c>
      <c r="L92" s="273">
        <v>41546862.950000003</v>
      </c>
      <c r="M92">
        <v>43468612.670000002</v>
      </c>
      <c r="N92">
        <v>44821219.409999996</v>
      </c>
      <c r="O92">
        <v>44850229.549999997</v>
      </c>
      <c r="P92">
        <v>44242825.530000001</v>
      </c>
      <c r="Q92">
        <v>44140087.710000001</v>
      </c>
      <c r="R92">
        <v>48261973.560000002</v>
      </c>
      <c r="S92">
        <v>51804943.020000003</v>
      </c>
      <c r="T92">
        <v>56849641.359999999</v>
      </c>
      <c r="U92">
        <v>59794461.740000002</v>
      </c>
      <c r="V92">
        <v>63784750.539999999</v>
      </c>
      <c r="W92">
        <v>70540819.349999994</v>
      </c>
      <c r="X92">
        <v>77916757.090000004</v>
      </c>
      <c r="Y92">
        <v>84958394.900000006</v>
      </c>
      <c r="Z92">
        <v>90668055.859999999</v>
      </c>
      <c r="AA92">
        <v>95308518.510000005</v>
      </c>
      <c r="AB92">
        <v>98767577.890000001</v>
      </c>
      <c r="AC92">
        <v>102125013.40000001</v>
      </c>
      <c r="AD92">
        <v>106108652.40000001</v>
      </c>
      <c r="AE92">
        <v>109248654.3</v>
      </c>
      <c r="AF92">
        <v>111415294.59999999</v>
      </c>
      <c r="AG92">
        <v>112962569.7</v>
      </c>
      <c r="AH92">
        <v>113744324.59999999</v>
      </c>
      <c r="AI92">
        <v>113854612.90000001</v>
      </c>
      <c r="AJ92">
        <v>113584436.59999999</v>
      </c>
      <c r="AK92">
        <v>112875416</v>
      </c>
      <c r="AL92">
        <v>111905561</v>
      </c>
      <c r="AM92">
        <v>111500758.7</v>
      </c>
      <c r="AN92">
        <v>110811741.8</v>
      </c>
      <c r="AO92">
        <v>109952271.40000001</v>
      </c>
      <c r="AP92">
        <v>108876818.40000001</v>
      </c>
      <c r="AQ92">
        <v>107683476.09999999</v>
      </c>
      <c r="AR92">
        <v>106330440.8</v>
      </c>
      <c r="AS92">
        <v>104883672.5</v>
      </c>
      <c r="AT92">
        <v>103489790</v>
      </c>
      <c r="AU92">
        <v>102121981</v>
      </c>
      <c r="AV92">
        <v>100761362.5</v>
      </c>
      <c r="AW92">
        <v>99382908.209999904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326364989.10000002</v>
      </c>
      <c r="G93">
        <v>351472575.5</v>
      </c>
      <c r="H93">
        <v>375288105.80000001</v>
      </c>
      <c r="I93">
        <v>394771991.5</v>
      </c>
      <c r="J93">
        <v>412550620</v>
      </c>
      <c r="K93">
        <v>430324922.39999998</v>
      </c>
      <c r="L93">
        <v>448998656.10000002</v>
      </c>
      <c r="M93">
        <v>466951049.19999999</v>
      </c>
      <c r="N93">
        <v>482658497.80000001</v>
      </c>
      <c r="O93">
        <v>495739872.5</v>
      </c>
      <c r="P93">
        <v>507488372</v>
      </c>
      <c r="Q93">
        <v>520256182.89999998</v>
      </c>
      <c r="R93">
        <v>538047385.60000002</v>
      </c>
      <c r="S93">
        <v>557563067.29999995</v>
      </c>
      <c r="T93">
        <v>581195947.10000002</v>
      </c>
      <c r="U93">
        <v>605218155.20000005</v>
      </c>
      <c r="V93">
        <v>632303802</v>
      </c>
      <c r="W93">
        <v>661481858.29999995</v>
      </c>
      <c r="X93">
        <v>690046820.20000005</v>
      </c>
      <c r="Y93">
        <v>717723682.10000002</v>
      </c>
      <c r="Z93">
        <v>742528362.89999998</v>
      </c>
      <c r="AA93">
        <v>763776751</v>
      </c>
      <c r="AB93">
        <v>780722289.60000002</v>
      </c>
      <c r="AC93">
        <v>794272000.70000005</v>
      </c>
      <c r="AD93">
        <v>805159664.5</v>
      </c>
      <c r="AE93">
        <v>812752132.60000002</v>
      </c>
      <c r="AF93">
        <v>817598864.39999998</v>
      </c>
      <c r="AG93">
        <v>819847367.89999998</v>
      </c>
      <c r="AH93">
        <v>819689538.79999995</v>
      </c>
      <c r="AI93">
        <v>817418919.29999995</v>
      </c>
      <c r="AJ93">
        <v>813150004.10000002</v>
      </c>
      <c r="AK93">
        <v>807049828.70000005</v>
      </c>
      <c r="AL93">
        <v>799426240.70000005</v>
      </c>
      <c r="AM93">
        <v>790435685.79999995</v>
      </c>
      <c r="AN93">
        <v>780236659</v>
      </c>
      <c r="AO93">
        <v>769365853.20000005</v>
      </c>
      <c r="AP93">
        <v>757909439.70000005</v>
      </c>
      <c r="AQ93">
        <v>746019384.79999995</v>
      </c>
      <c r="AR93">
        <v>733676133.70000005</v>
      </c>
      <c r="AS93">
        <v>720938792.5</v>
      </c>
      <c r="AT93">
        <v>707907707.79999995</v>
      </c>
      <c r="AU93">
        <v>694586019.10000002</v>
      </c>
      <c r="AV93">
        <v>680993432.20000005</v>
      </c>
      <c r="AW93">
        <v>667149144.29999995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682096044.89999998</v>
      </c>
      <c r="G94">
        <v>703358959.60000002</v>
      </c>
      <c r="H94">
        <v>724780244.39999998</v>
      </c>
      <c r="I94">
        <v>744308177.70000005</v>
      </c>
      <c r="J94">
        <v>763752690.60000002</v>
      </c>
      <c r="K94">
        <v>784148863.5</v>
      </c>
      <c r="L94">
        <v>805233091.70000005</v>
      </c>
      <c r="M94">
        <v>825619348.60000002</v>
      </c>
      <c r="N94">
        <v>844400488.60000002</v>
      </c>
      <c r="O94">
        <v>862914194.70000005</v>
      </c>
      <c r="P94">
        <v>879118773.5</v>
      </c>
      <c r="Q94">
        <v>894603085.5</v>
      </c>
      <c r="R94">
        <v>907512481.60000002</v>
      </c>
      <c r="S94">
        <v>918420743.20000005</v>
      </c>
      <c r="T94">
        <v>926312366.89999998</v>
      </c>
      <c r="U94">
        <v>932638543</v>
      </c>
      <c r="V94">
        <v>937955848.79999995</v>
      </c>
      <c r="W94">
        <v>938836336.70000005</v>
      </c>
      <c r="X94">
        <v>934475999.10000002</v>
      </c>
      <c r="Y94">
        <v>925384873.10000002</v>
      </c>
      <c r="Z94">
        <v>912335565.70000005</v>
      </c>
      <c r="AA94">
        <v>896316513.20000005</v>
      </c>
      <c r="AB94">
        <v>878287525.5</v>
      </c>
      <c r="AC94">
        <v>858622873</v>
      </c>
      <c r="AD94">
        <v>837739443.5</v>
      </c>
      <c r="AE94">
        <v>816080473</v>
      </c>
      <c r="AF94">
        <v>794161211.29999995</v>
      </c>
      <c r="AG94">
        <v>772011045.79999995</v>
      </c>
      <c r="AH94">
        <v>750016502.29999995</v>
      </c>
      <c r="AI94">
        <v>728247227.89999998</v>
      </c>
      <c r="AJ94">
        <v>706569301.60000002</v>
      </c>
      <c r="AK94">
        <v>685159514.79999995</v>
      </c>
      <c r="AL94">
        <v>664032646.10000002</v>
      </c>
      <c r="AM94">
        <v>642642386.39999998</v>
      </c>
      <c r="AN94">
        <v>621531149.79999995</v>
      </c>
      <c r="AO94">
        <v>600810817.29999995</v>
      </c>
      <c r="AP94">
        <v>580512067.39999998</v>
      </c>
      <c r="AQ94">
        <v>560714647.20000005</v>
      </c>
      <c r="AR94">
        <v>541370521.79999995</v>
      </c>
      <c r="AS94">
        <v>522485412.10000002</v>
      </c>
      <c r="AT94">
        <v>504049492.39999998</v>
      </c>
      <c r="AU94">
        <v>486014140.10000002</v>
      </c>
      <c r="AV94">
        <v>468356445.89999998</v>
      </c>
      <c r="AW94">
        <v>451650280.19999999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775633864.70000005</v>
      </c>
      <c r="G95">
        <v>763753590.5</v>
      </c>
      <c r="H95">
        <v>752154769.10000002</v>
      </c>
      <c r="I95">
        <v>743478280.79999995</v>
      </c>
      <c r="J95">
        <v>735057659.60000002</v>
      </c>
      <c r="K95">
        <v>725435330.89999998</v>
      </c>
      <c r="L95">
        <v>714198126.39999998</v>
      </c>
      <c r="M95">
        <v>703264490.10000002</v>
      </c>
      <c r="N95">
        <v>694497784.60000002</v>
      </c>
      <c r="O95">
        <v>689901600.29999995</v>
      </c>
      <c r="P95">
        <v>686476499.20000005</v>
      </c>
      <c r="Q95">
        <v>681425909.5</v>
      </c>
      <c r="R95">
        <v>670008454.39999998</v>
      </c>
      <c r="S95">
        <v>656233975.79999995</v>
      </c>
      <c r="T95">
        <v>638603161.10000002</v>
      </c>
      <c r="U95">
        <v>619966200.29999995</v>
      </c>
      <c r="V95">
        <v>599368948.79999995</v>
      </c>
      <c r="W95">
        <v>575625264.29999995</v>
      </c>
      <c r="X95">
        <v>549820666.60000002</v>
      </c>
      <c r="Y95">
        <v>523117854.89999998</v>
      </c>
      <c r="Z95">
        <v>497312983.89999998</v>
      </c>
      <c r="AA95">
        <v>473145040.30000001</v>
      </c>
      <c r="AB95">
        <v>450866809.69999999</v>
      </c>
      <c r="AC95">
        <v>429603783.30000001</v>
      </c>
      <c r="AD95">
        <v>408809569.10000002</v>
      </c>
      <c r="AE95">
        <v>389101182.60000002</v>
      </c>
      <c r="AF95">
        <v>370696562.89999998</v>
      </c>
      <c r="AG95">
        <v>353502121.10000002</v>
      </c>
      <c r="AH95">
        <v>337512166.39999998</v>
      </c>
      <c r="AI95">
        <v>322676831</v>
      </c>
      <c r="AJ95">
        <v>308887877.69999999</v>
      </c>
      <c r="AK95">
        <v>296106894.60000002</v>
      </c>
      <c r="AL95">
        <v>284225637</v>
      </c>
      <c r="AM95">
        <v>272826126.69999999</v>
      </c>
      <c r="AN95">
        <v>261975487.90000001</v>
      </c>
      <c r="AO95">
        <v>251616480.30000001</v>
      </c>
      <c r="AP95">
        <v>241720784</v>
      </c>
      <c r="AQ95">
        <v>232276008.59999999</v>
      </c>
      <c r="AR95">
        <v>223278840.19999999</v>
      </c>
      <c r="AS95">
        <v>214699509.90000001</v>
      </c>
      <c r="AT95">
        <v>206453947.69999999</v>
      </c>
      <c r="AU95">
        <v>198510904.40000001</v>
      </c>
      <c r="AV95">
        <v>190863841.69999999</v>
      </c>
      <c r="AW95">
        <v>183515414.19999999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406616100.80000001</v>
      </c>
      <c r="G96">
        <v>399992500.39999998</v>
      </c>
      <c r="H96">
        <v>393142027.39999998</v>
      </c>
      <c r="I96">
        <v>387806470.10000002</v>
      </c>
      <c r="J96">
        <v>382411611.80000001</v>
      </c>
      <c r="K96">
        <v>375940873.30000001</v>
      </c>
      <c r="L96">
        <v>368364252.19999999</v>
      </c>
      <c r="M96">
        <v>360862967.19999999</v>
      </c>
      <c r="N96">
        <v>354618086.69999999</v>
      </c>
      <c r="O96">
        <v>350784237.30000001</v>
      </c>
      <c r="P96">
        <v>347822716.89999998</v>
      </c>
      <c r="Q96">
        <v>343940504.10000002</v>
      </c>
      <c r="R96">
        <v>336704724.30000001</v>
      </c>
      <c r="S96">
        <v>328129828.19999999</v>
      </c>
      <c r="T96">
        <v>317732883.10000002</v>
      </c>
      <c r="U96">
        <v>306665375.69999999</v>
      </c>
      <c r="V96">
        <v>294709355.89999998</v>
      </c>
      <c r="W96">
        <v>281173768.19999999</v>
      </c>
      <c r="X96">
        <v>266465802.30000001</v>
      </c>
      <c r="Y96">
        <v>251344825.19999999</v>
      </c>
      <c r="Z96">
        <v>236808348.09999999</v>
      </c>
      <c r="AA96">
        <v>223282473.69999999</v>
      </c>
      <c r="AB96">
        <v>210847818</v>
      </c>
      <c r="AC96">
        <v>199039343.5</v>
      </c>
      <c r="AD96">
        <v>187545337.69999999</v>
      </c>
      <c r="AE96">
        <v>176668322.5</v>
      </c>
      <c r="AF96">
        <v>166550052.59999999</v>
      </c>
      <c r="AG96">
        <v>157134106.69999999</v>
      </c>
      <c r="AH96">
        <v>148401812.80000001</v>
      </c>
      <c r="AI96">
        <v>140327855.30000001</v>
      </c>
      <c r="AJ96">
        <v>132854446.2</v>
      </c>
      <c r="AK96">
        <v>125951170.3</v>
      </c>
      <c r="AL96">
        <v>119564204.90000001</v>
      </c>
      <c r="AM96">
        <v>113499213.09999999</v>
      </c>
      <c r="AN96">
        <v>107765292.09999999</v>
      </c>
      <c r="AO96">
        <v>102336741.40000001</v>
      </c>
      <c r="AP96">
        <v>97190168.959999904</v>
      </c>
      <c r="AQ96">
        <v>92313441.5</v>
      </c>
      <c r="AR96">
        <v>87699664.819999903</v>
      </c>
      <c r="AS96">
        <v>83332834.189999998</v>
      </c>
      <c r="AT96">
        <v>79176521.689999998</v>
      </c>
      <c r="AU96">
        <v>75214580.569999903</v>
      </c>
      <c r="AV96">
        <v>71440727.549999997</v>
      </c>
      <c r="AW96">
        <v>67851901.489999995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180339831.59999999</v>
      </c>
      <c r="G97">
        <v>171808528.90000001</v>
      </c>
      <c r="H97">
        <v>163518609.19999999</v>
      </c>
      <c r="I97">
        <v>156227432.80000001</v>
      </c>
      <c r="J97">
        <v>149234635.09999999</v>
      </c>
      <c r="K97">
        <v>142152331.80000001</v>
      </c>
      <c r="L97">
        <v>134911693.5</v>
      </c>
      <c r="M97">
        <v>128030618.09999999</v>
      </c>
      <c r="N97">
        <v>121912378.5</v>
      </c>
      <c r="O97">
        <v>116891746.3</v>
      </c>
      <c r="P97">
        <v>112335163.09999999</v>
      </c>
      <c r="Q97">
        <v>107692511.7</v>
      </c>
      <c r="R97">
        <v>102112266.90000001</v>
      </c>
      <c r="S97">
        <v>96398949.090000004</v>
      </c>
      <c r="T97">
        <v>90330536.879999995</v>
      </c>
      <c r="U97">
        <v>84420541.379999995</v>
      </c>
      <c r="V97">
        <v>78509617.560000002</v>
      </c>
      <c r="W97">
        <v>72435314.439999998</v>
      </c>
      <c r="X97">
        <v>66404309.159999996</v>
      </c>
      <c r="Y97">
        <v>60611376.700000003</v>
      </c>
      <c r="Z97">
        <v>55319383.310000002</v>
      </c>
      <c r="AA97">
        <v>50589421.729999997</v>
      </c>
      <c r="AB97">
        <v>46398842.950000003</v>
      </c>
      <c r="AC97">
        <v>42580706.920000002</v>
      </c>
      <c r="AD97">
        <v>39043291.18</v>
      </c>
      <c r="AE97">
        <v>35846108.850000001</v>
      </c>
      <c r="AF97">
        <v>32987596.949999999</v>
      </c>
      <c r="AG97">
        <v>30431147.129999999</v>
      </c>
      <c r="AH97">
        <v>28149472.920000002</v>
      </c>
      <c r="AI97">
        <v>26114280.140000001</v>
      </c>
      <c r="AJ97">
        <v>24296567.140000001</v>
      </c>
      <c r="AK97">
        <v>22676231.170000002</v>
      </c>
      <c r="AL97">
        <v>21227657.09</v>
      </c>
      <c r="AM97">
        <v>19900545.670000002</v>
      </c>
      <c r="AN97">
        <v>18690637.27</v>
      </c>
      <c r="AO97">
        <v>17586780.93</v>
      </c>
      <c r="AP97">
        <v>16579895.1</v>
      </c>
      <c r="AQ97">
        <v>15662032.35</v>
      </c>
      <c r="AR97">
        <v>14826345.34</v>
      </c>
      <c r="AS97">
        <v>14062288.75</v>
      </c>
      <c r="AT97">
        <v>13352990.09</v>
      </c>
      <c r="AU97">
        <v>12690719.32</v>
      </c>
      <c r="AV97">
        <v>12072014.68</v>
      </c>
      <c r="AW97">
        <v>11494988.85</v>
      </c>
    </row>
    <row r="98" spans="2:49" x14ac:dyDescent="0.25">
      <c r="B98" t="s">
        <v>198</v>
      </c>
      <c r="C98">
        <v>61.608374519870097</v>
      </c>
      <c r="D98">
        <v>61.608374519870097</v>
      </c>
      <c r="E98">
        <v>62.696609960000004</v>
      </c>
      <c r="F98">
        <v>63.003826429999997</v>
      </c>
      <c r="G98">
        <v>64.632529270000006</v>
      </c>
      <c r="H98">
        <v>67.577021970000004</v>
      </c>
      <c r="I98">
        <v>72.407519109999996</v>
      </c>
      <c r="J98">
        <v>74.598059199999994</v>
      </c>
      <c r="K98">
        <v>76.755116729999997</v>
      </c>
      <c r="L98">
        <v>78.344931059999894</v>
      </c>
      <c r="M98">
        <v>84.99725368</v>
      </c>
      <c r="N98">
        <v>91.466311509999997</v>
      </c>
      <c r="O98">
        <v>99.578649010000007</v>
      </c>
      <c r="P98">
        <v>107.0620696</v>
      </c>
      <c r="Q98">
        <v>118.97228079999999</v>
      </c>
      <c r="R98">
        <v>118.08199740000001</v>
      </c>
      <c r="S98">
        <v>118.64946550000001</v>
      </c>
      <c r="T98">
        <v>119.39211280000001</v>
      </c>
      <c r="U98">
        <v>120.4273299</v>
      </c>
      <c r="V98">
        <v>122.0129989</v>
      </c>
      <c r="W98">
        <v>125.24062549999999</v>
      </c>
      <c r="X98">
        <v>126.94804120000001</v>
      </c>
      <c r="Y98">
        <v>126.1645426</v>
      </c>
      <c r="Z98">
        <v>125.45850489999999</v>
      </c>
      <c r="AA98">
        <v>124.84143280000001</v>
      </c>
      <c r="AB98">
        <v>143.4523523</v>
      </c>
      <c r="AC98">
        <v>163.68863479999999</v>
      </c>
      <c r="AD98">
        <v>171.47521570000001</v>
      </c>
      <c r="AE98">
        <v>179.16936010000001</v>
      </c>
      <c r="AF98">
        <v>187.0082506</v>
      </c>
      <c r="AG98">
        <v>194.23747929999999</v>
      </c>
      <c r="AH98">
        <v>201.43951129999999</v>
      </c>
      <c r="AI98">
        <v>203.0231556</v>
      </c>
      <c r="AJ98">
        <v>204.6607511</v>
      </c>
      <c r="AK98">
        <v>206.3736356</v>
      </c>
      <c r="AL98">
        <v>205.71523500000001</v>
      </c>
      <c r="AM98">
        <v>205.16371509999999</v>
      </c>
      <c r="AN98">
        <v>214.60441</v>
      </c>
      <c r="AO98">
        <v>224.13669469999999</v>
      </c>
      <c r="AP98">
        <v>233.84992840000001</v>
      </c>
      <c r="AQ98">
        <v>243.80781110000001</v>
      </c>
      <c r="AR98">
        <v>254.11324500000001</v>
      </c>
      <c r="AS98">
        <v>259.56366379999997</v>
      </c>
      <c r="AT98">
        <v>265.00733810000003</v>
      </c>
      <c r="AU98">
        <v>270.40609990000002</v>
      </c>
      <c r="AV98">
        <v>275.77534730000002</v>
      </c>
      <c r="AW98">
        <v>281.121869</v>
      </c>
    </row>
    <row r="99" spans="2:49" x14ac:dyDescent="0.25">
      <c r="B99" t="s">
        <v>507</v>
      </c>
      <c r="C99">
        <v>61.608374519870097</v>
      </c>
      <c r="D99">
        <v>61.608374519870097</v>
      </c>
      <c r="E99">
        <v>62.696609960000004</v>
      </c>
      <c r="F99">
        <v>63.003826429999997</v>
      </c>
      <c r="G99">
        <v>64.632529270000006</v>
      </c>
      <c r="H99">
        <v>67.577021970000004</v>
      </c>
      <c r="I99">
        <v>72.407519109999996</v>
      </c>
      <c r="J99">
        <v>74.598059199999994</v>
      </c>
      <c r="K99">
        <v>76.755116729999997</v>
      </c>
      <c r="L99">
        <v>78.344931059999894</v>
      </c>
      <c r="M99">
        <v>84.99725368</v>
      </c>
      <c r="N99">
        <v>91.466311509999997</v>
      </c>
      <c r="O99">
        <v>99.578649010000007</v>
      </c>
      <c r="P99">
        <v>107.0620696</v>
      </c>
      <c r="Q99">
        <v>118.97228079999999</v>
      </c>
      <c r="R99">
        <v>118.08199740000001</v>
      </c>
      <c r="S99">
        <v>118.64946550000001</v>
      </c>
      <c r="T99">
        <v>119.39211280000001</v>
      </c>
      <c r="U99">
        <v>120.4273299</v>
      </c>
      <c r="V99">
        <v>121.86111099999999</v>
      </c>
      <c r="W99">
        <v>123.2776058</v>
      </c>
      <c r="X99">
        <v>125.3291186</v>
      </c>
      <c r="Y99">
        <v>123.9533392</v>
      </c>
      <c r="Z99">
        <v>122.5906366</v>
      </c>
      <c r="AA99">
        <v>121.2756256</v>
      </c>
      <c r="AB99">
        <v>120.0015913</v>
      </c>
      <c r="AC99">
        <v>118.7533203</v>
      </c>
      <c r="AD99">
        <v>117.7026023</v>
      </c>
      <c r="AE99">
        <v>116.6826008</v>
      </c>
      <c r="AF99">
        <v>115.7294591</v>
      </c>
      <c r="AG99">
        <v>114.7590175</v>
      </c>
      <c r="AH99">
        <v>113.8054796</v>
      </c>
      <c r="AI99">
        <v>112.813705</v>
      </c>
      <c r="AJ99">
        <v>111.8357482</v>
      </c>
      <c r="AK99">
        <v>110.8691735</v>
      </c>
      <c r="AL99">
        <v>109.9081889</v>
      </c>
      <c r="AM99">
        <v>108.9559179</v>
      </c>
      <c r="AN99">
        <v>109.7467683</v>
      </c>
      <c r="AO99">
        <v>110.71640859999999</v>
      </c>
      <c r="AP99">
        <v>111.8588359</v>
      </c>
      <c r="AQ99">
        <v>113.1847147</v>
      </c>
      <c r="AR99">
        <v>114.7039851</v>
      </c>
      <c r="AS99">
        <v>114.94407150000001</v>
      </c>
      <c r="AT99">
        <v>115.2399976</v>
      </c>
      <c r="AU99">
        <v>115.59351909999999</v>
      </c>
      <c r="AV99">
        <v>116.0075643</v>
      </c>
      <c r="AW99">
        <v>116.5010745</v>
      </c>
    </row>
    <row r="100" spans="2:49" x14ac:dyDescent="0.25">
      <c r="B100" t="s">
        <v>199</v>
      </c>
      <c r="C100">
        <v>0.96116878123798499</v>
      </c>
      <c r="D100">
        <v>0.98039215686274495</v>
      </c>
      <c r="E100">
        <v>0.98141155469999997</v>
      </c>
      <c r="F100">
        <v>0.98253394900000002</v>
      </c>
      <c r="G100">
        <v>0.97929060300000004</v>
      </c>
      <c r="H100">
        <v>0.96006061470000004</v>
      </c>
      <c r="I100">
        <v>0.9320003711</v>
      </c>
      <c r="J100">
        <v>0.91167681450000004</v>
      </c>
      <c r="K100">
        <v>0.89450031590000001</v>
      </c>
      <c r="L100">
        <v>0.88412942380000004</v>
      </c>
      <c r="M100">
        <v>0.88069490230000003</v>
      </c>
      <c r="N100">
        <v>0.883976553</v>
      </c>
      <c r="O100">
        <v>0.88982074369999997</v>
      </c>
      <c r="P100">
        <v>0.90304485830000003</v>
      </c>
      <c r="Q100">
        <v>0.92301985090000005</v>
      </c>
      <c r="R100">
        <v>0.95400257720000003</v>
      </c>
      <c r="S100">
        <v>0.96791185999999996</v>
      </c>
      <c r="T100">
        <v>0.98190848279999998</v>
      </c>
      <c r="U100">
        <v>0.99631671470000005</v>
      </c>
      <c r="V100">
        <v>1.011157181</v>
      </c>
      <c r="W100">
        <v>1.0271389479999999</v>
      </c>
      <c r="X100">
        <v>1.044558592</v>
      </c>
      <c r="Y100">
        <v>1.0618815989999999</v>
      </c>
      <c r="Z100">
        <v>1.0788943120000001</v>
      </c>
      <c r="AA100">
        <v>1.096114778</v>
      </c>
      <c r="AB100">
        <v>1.115845604</v>
      </c>
      <c r="AC100">
        <v>1.1366139609999999</v>
      </c>
      <c r="AD100">
        <v>1.156778753</v>
      </c>
      <c r="AE100">
        <v>1.1767725360000001</v>
      </c>
      <c r="AF100">
        <v>1.196874523</v>
      </c>
      <c r="AG100">
        <v>1.217070611</v>
      </c>
      <c r="AH100">
        <v>1.2374113339999999</v>
      </c>
      <c r="AI100">
        <v>1.2575826569999999</v>
      </c>
      <c r="AJ100">
        <v>1.27781948</v>
      </c>
      <c r="AK100">
        <v>1.298347736</v>
      </c>
      <c r="AL100">
        <v>1.3193489819999999</v>
      </c>
      <c r="AM100">
        <v>1.3407835299999999</v>
      </c>
      <c r="AN100">
        <v>1.363404201</v>
      </c>
      <c r="AO100">
        <v>1.387237665</v>
      </c>
      <c r="AP100">
        <v>1.41208285</v>
      </c>
      <c r="AQ100">
        <v>1.437123371</v>
      </c>
      <c r="AR100">
        <v>1.463082153</v>
      </c>
      <c r="AS100">
        <v>1.4901877640000001</v>
      </c>
      <c r="AT100">
        <v>1.5178588550000001</v>
      </c>
      <c r="AU100">
        <v>1.5462204530000001</v>
      </c>
      <c r="AV100">
        <v>1.575255311</v>
      </c>
      <c r="AW100">
        <v>1.6050416240000001</v>
      </c>
    </row>
    <row r="101" spans="2:49" x14ac:dyDescent="0.25">
      <c r="B101" t="s">
        <v>508</v>
      </c>
      <c r="C101">
        <v>0.96116878123798499</v>
      </c>
      <c r="D101">
        <v>0.98039215686274495</v>
      </c>
      <c r="E101">
        <v>0.98141155469999997</v>
      </c>
      <c r="F101">
        <v>0.98253394900000002</v>
      </c>
      <c r="G101">
        <v>0.97929060300000004</v>
      </c>
      <c r="H101">
        <v>0.96006061470000004</v>
      </c>
      <c r="I101">
        <v>0.9320003711</v>
      </c>
      <c r="J101">
        <v>0.91167681450000004</v>
      </c>
      <c r="K101">
        <v>0.89450031590000001</v>
      </c>
      <c r="L101">
        <v>0.88412942380000004</v>
      </c>
      <c r="M101">
        <v>0.88069490230000003</v>
      </c>
      <c r="N101">
        <v>0.883976553</v>
      </c>
      <c r="O101">
        <v>0.88982074369999997</v>
      </c>
      <c r="P101">
        <v>0.90304485830000003</v>
      </c>
      <c r="Q101">
        <v>0.92301985090000005</v>
      </c>
      <c r="R101">
        <v>0.95400257720000003</v>
      </c>
      <c r="S101">
        <v>0.96791185999999996</v>
      </c>
      <c r="T101">
        <v>0.98190848279999998</v>
      </c>
      <c r="U101">
        <v>0.99631671470000005</v>
      </c>
      <c r="V101">
        <v>1.0110850709999999</v>
      </c>
      <c r="W101">
        <v>1.026690498</v>
      </c>
      <c r="X101">
        <v>1.0437075330000001</v>
      </c>
      <c r="Y101">
        <v>1.060779395</v>
      </c>
      <c r="Z101">
        <v>1.0769169030000001</v>
      </c>
      <c r="AA101">
        <v>1.0928121129999999</v>
      </c>
      <c r="AB101">
        <v>1.108684853</v>
      </c>
      <c r="AC101">
        <v>1.1247382429999999</v>
      </c>
      <c r="AD101">
        <v>1.14124417</v>
      </c>
      <c r="AE101">
        <v>1.1578122959999999</v>
      </c>
      <c r="AF101">
        <v>1.174659001</v>
      </c>
      <c r="AG101">
        <v>1.191848268</v>
      </c>
      <c r="AH101">
        <v>1.209330896</v>
      </c>
      <c r="AI101">
        <v>1.227344913</v>
      </c>
      <c r="AJ101">
        <v>1.245746902</v>
      </c>
      <c r="AK101">
        <v>1.264587785</v>
      </c>
      <c r="AL101">
        <v>1.2839164519999999</v>
      </c>
      <c r="AM101">
        <v>1.3037680659999999</v>
      </c>
      <c r="AN101">
        <v>1.324282988</v>
      </c>
      <c r="AO101">
        <v>1.3454599350000001</v>
      </c>
      <c r="AP101">
        <v>1.3673572650000001</v>
      </c>
      <c r="AQ101">
        <v>1.390016242</v>
      </c>
      <c r="AR101">
        <v>1.4134490770000001</v>
      </c>
      <c r="AS101">
        <v>1.437535435</v>
      </c>
      <c r="AT101">
        <v>1.4624191390000001</v>
      </c>
      <c r="AU101">
        <v>1.4880739160000001</v>
      </c>
      <c r="AV101">
        <v>1.514505964</v>
      </c>
      <c r="AW101">
        <v>1.5417046969999999</v>
      </c>
    </row>
    <row r="102" spans="2:49" x14ac:dyDescent="0.25">
      <c r="B102" t="s">
        <v>509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5.2984218256924002E-2</v>
      </c>
      <c r="W102">
        <v>0.149506592622072</v>
      </c>
      <c r="X102">
        <v>7.9344523893864996E-2</v>
      </c>
      <c r="Y102">
        <v>0.45643533691626098</v>
      </c>
      <c r="Z102">
        <v>0.75306461915058898</v>
      </c>
      <c r="AA102">
        <v>0.92500767654493099</v>
      </c>
      <c r="AB102">
        <v>1.0076877250976199</v>
      </c>
      <c r="AC102">
        <v>1.0139699517257099</v>
      </c>
      <c r="AD102">
        <v>1.2738910400563499</v>
      </c>
      <c r="AE102">
        <v>1.43570493036862</v>
      </c>
      <c r="AF102">
        <v>1.5089314785998</v>
      </c>
      <c r="AG102" s="39">
        <v>1.4663206775483699</v>
      </c>
      <c r="AH102" s="39">
        <v>1.3399729789863799</v>
      </c>
      <c r="AI102">
        <v>1.32399643673402</v>
      </c>
      <c r="AJ102">
        <v>1.3206135344913099</v>
      </c>
      <c r="AK102">
        <v>1.3040834745791301</v>
      </c>
      <c r="AL102" s="39">
        <v>1.2762933819609801</v>
      </c>
      <c r="AM102">
        <v>1.2459355493122399</v>
      </c>
      <c r="AN102">
        <v>1.3343767883342701</v>
      </c>
      <c r="AO102">
        <v>1.34717778053337</v>
      </c>
      <c r="AP102">
        <v>1.37616863388818</v>
      </c>
      <c r="AQ102">
        <v>1.4830959631174401</v>
      </c>
      <c r="AR102">
        <v>1.4690862194630401</v>
      </c>
      <c r="AS102">
        <v>1.3851621569888</v>
      </c>
      <c r="AT102">
        <v>1.35822876471081</v>
      </c>
      <c r="AU102">
        <v>1.3555583834127201</v>
      </c>
      <c r="AV102">
        <v>1.3653993761093299</v>
      </c>
      <c r="AW102">
        <v>1.3345296926032999</v>
      </c>
    </row>
    <row r="103" spans="2:49" x14ac:dyDescent="0.25">
      <c r="B103" t="s">
        <v>510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2.71041211445943E-2</v>
      </c>
      <c r="W103" s="39">
        <v>0.620551705619942</v>
      </c>
      <c r="X103">
        <v>0.59883407797032195</v>
      </c>
      <c r="Y103">
        <v>0.60772148105150403</v>
      </c>
      <c r="Z103">
        <v>0.92249776912991499</v>
      </c>
      <c r="AA103">
        <v>1.1205538892957501</v>
      </c>
      <c r="AB103">
        <v>1.2014072098461599</v>
      </c>
      <c r="AC103">
        <v>1.1834359869837801</v>
      </c>
      <c r="AD103">
        <v>1.38708844358332</v>
      </c>
      <c r="AE103">
        <v>1.75878174993888</v>
      </c>
      <c r="AF103">
        <v>1.9221399615347801</v>
      </c>
      <c r="AG103">
        <v>1.9869271926482099</v>
      </c>
      <c r="AH103">
        <v>1.9610320938746499</v>
      </c>
      <c r="AI103">
        <v>1.80340651163164</v>
      </c>
      <c r="AJ103">
        <v>1.7739118290426501</v>
      </c>
      <c r="AK103">
        <v>1.7170824581376201</v>
      </c>
      <c r="AL103">
        <v>1.64402150156681</v>
      </c>
      <c r="AM103">
        <v>1.60065535573314</v>
      </c>
      <c r="AN103">
        <v>1.6578150328600201</v>
      </c>
      <c r="AO103">
        <v>1.66808401009372</v>
      </c>
      <c r="AP103">
        <v>1.7019124525184</v>
      </c>
      <c r="AQ103">
        <v>1.8645374061201301</v>
      </c>
      <c r="AR103">
        <v>1.92881226812777</v>
      </c>
      <c r="AS103">
        <v>1.92301246406716</v>
      </c>
      <c r="AT103">
        <v>1.8855112404712899</v>
      </c>
      <c r="AU103">
        <v>1.8985724097149099</v>
      </c>
      <c r="AV103">
        <v>1.9329154487268401</v>
      </c>
      <c r="AW103">
        <v>1.87819973214906</v>
      </c>
    </row>
    <row r="104" spans="2:49" x14ac:dyDescent="0.25">
      <c r="B104" t="s">
        <v>511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>
        <v>0</v>
      </c>
      <c r="U104">
        <v>0</v>
      </c>
      <c r="V104">
        <v>0.45882778981900502</v>
      </c>
      <c r="W104">
        <v>-0.27583734779295099</v>
      </c>
      <c r="X104">
        <v>-0.66261897031346595</v>
      </c>
      <c r="Y104">
        <v>0.69847759724772596</v>
      </c>
      <c r="Z104">
        <v>1.30338849186679</v>
      </c>
      <c r="AA104">
        <v>1.6363618599802101</v>
      </c>
      <c r="AB104">
        <v>1.77299186573627</v>
      </c>
      <c r="AC104">
        <v>1.8289218327754899</v>
      </c>
      <c r="AD104">
        <v>3.5827196220566</v>
      </c>
      <c r="AE104">
        <v>3.9644637173337398</v>
      </c>
      <c r="AF104">
        <v>4.1447451231740597</v>
      </c>
      <c r="AG104">
        <v>4.2712957871382899</v>
      </c>
      <c r="AH104">
        <v>4.2809973986287204</v>
      </c>
      <c r="AI104">
        <v>4.9403962564440604</v>
      </c>
      <c r="AJ104">
        <v>5.0962902811048503</v>
      </c>
      <c r="AK104">
        <v>5.2104590968684104</v>
      </c>
      <c r="AL104">
        <v>5.2982035343851699</v>
      </c>
      <c r="AM104" s="39">
        <v>5.2137205774914097</v>
      </c>
      <c r="AN104">
        <v>5.9499843673180797</v>
      </c>
      <c r="AO104">
        <v>5.9972456500933999</v>
      </c>
      <c r="AP104">
        <v>6.1208299514430902</v>
      </c>
      <c r="AQ104">
        <v>6.4232260477200498</v>
      </c>
      <c r="AR104">
        <v>6.0378967357795199</v>
      </c>
      <c r="AS104">
        <v>5.3114919540094396</v>
      </c>
      <c r="AT104">
        <v>5.3586920553544601</v>
      </c>
      <c r="AU104">
        <v>5.4228179221864803</v>
      </c>
      <c r="AV104">
        <v>5.4991464157018797</v>
      </c>
      <c r="AW104" s="39">
        <v>5.5178266313113697</v>
      </c>
    </row>
    <row r="105" spans="2:49" x14ac:dyDescent="0.25">
      <c r="B105" t="s">
        <v>512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-2.1888741564390899E-3</v>
      </c>
      <c r="W105" s="39">
        <v>-1.3780892469283899E-3</v>
      </c>
      <c r="X105" s="39">
        <v>2.7957457644722699E-3</v>
      </c>
      <c r="Y105">
        <v>-7.9677194122607098E-3</v>
      </c>
      <c r="Z105">
        <v>-3.1633561181743097E-2</v>
      </c>
      <c r="AA105">
        <v>-7.3104605173124296E-2</v>
      </c>
      <c r="AB105">
        <v>-0.17083090760636699</v>
      </c>
      <c r="AC105">
        <v>-0.31640693367961298</v>
      </c>
      <c r="AD105" s="39">
        <v>-0.41350708536393999</v>
      </c>
      <c r="AE105" s="39">
        <v>-0.51990829934275196</v>
      </c>
      <c r="AF105" s="39">
        <v>-0.63299271875626395</v>
      </c>
      <c r="AG105" s="39">
        <v>-0.98026326604666503</v>
      </c>
      <c r="AH105">
        <v>-1.31615913237773</v>
      </c>
      <c r="AI105" s="39">
        <v>-1.4248064509432099</v>
      </c>
      <c r="AJ105" s="39">
        <v>-1.51599593653497</v>
      </c>
      <c r="AK105" s="39">
        <v>-1.5931436118211999</v>
      </c>
      <c r="AL105" s="39">
        <v>-1.65985734828652</v>
      </c>
      <c r="AM105" s="39">
        <v>-1.7155469483257699</v>
      </c>
      <c r="AN105" s="39">
        <v>-1.7783346759346701</v>
      </c>
      <c r="AO105">
        <v>-1.85540567004128</v>
      </c>
      <c r="AP105">
        <v>-1.94017985787864</v>
      </c>
      <c r="AQ105">
        <v>-2.0063725060425601</v>
      </c>
      <c r="AR105">
        <v>-2.0753772654621998</v>
      </c>
      <c r="AS105">
        <v>-2.16633778771179</v>
      </c>
      <c r="AT105">
        <v>-2.2489491641494501</v>
      </c>
      <c r="AU105">
        <v>-2.3283669757430401</v>
      </c>
      <c r="AV105">
        <v>-2.4027871598088599</v>
      </c>
      <c r="AW105">
        <v>-2.4718251017767199</v>
      </c>
    </row>
    <row r="106" spans="2:49" x14ac:dyDescent="0.25">
      <c r="B106" t="s">
        <v>513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>
        <v>0</v>
      </c>
      <c r="V106" s="39">
        <v>0.117485074624323</v>
      </c>
      <c r="W106" s="39">
        <v>0.51086412884235799</v>
      </c>
      <c r="X106">
        <v>0.49616392186278002</v>
      </c>
      <c r="Y106">
        <v>4.2147736826647596E-3</v>
      </c>
      <c r="Z106">
        <v>-8.0277315815624403E-2</v>
      </c>
      <c r="AA106">
        <v>-0.13675280107134899</v>
      </c>
      <c r="AB106">
        <v>-0.27961042588809898</v>
      </c>
      <c r="AC106">
        <v>-0.44970956697744102</v>
      </c>
      <c r="AD106">
        <v>-0.113991787471179</v>
      </c>
      <c r="AE106">
        <v>0.124420873861441</v>
      </c>
      <c r="AF106">
        <v>0.16107479215843301</v>
      </c>
      <c r="AG106">
        <v>0.120605507711224</v>
      </c>
      <c r="AH106">
        <v>0.13199851299399101</v>
      </c>
      <c r="AI106">
        <v>0.13107541266641401</v>
      </c>
      <c r="AJ106">
        <v>7.2317759356321704E-2</v>
      </c>
      <c r="AK106">
        <v>-4.4349635556217799E-4</v>
      </c>
      <c r="AL106">
        <v>-6.8568210385022699E-2</v>
      </c>
      <c r="AM106">
        <v>-0.153534127610122</v>
      </c>
      <c r="AN106">
        <v>-2.55118684348687E-2</v>
      </c>
      <c r="AO106">
        <v>-0.10911860375900601</v>
      </c>
      <c r="AP106">
        <v>-0.17028308979269899</v>
      </c>
      <c r="AQ106">
        <v>-0.13444507791327001</v>
      </c>
      <c r="AR106">
        <v>-0.25157627457429399</v>
      </c>
      <c r="AS106">
        <v>-0.46974363901779398</v>
      </c>
      <c r="AT106">
        <v>-0.51719174416469105</v>
      </c>
      <c r="AU106">
        <v>-0.53926210851572498</v>
      </c>
      <c r="AV106">
        <v>-0.55145223251623599</v>
      </c>
      <c r="AW106">
        <v>-0.61527286369258405</v>
      </c>
    </row>
    <row r="107" spans="2:49" x14ac:dyDescent="0.25">
      <c r="B107" t="s">
        <v>514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-4.64702505151584E-2</v>
      </c>
      <c r="W107" s="39">
        <v>-0.21442486442006101</v>
      </c>
      <c r="X107">
        <v>-0.20728010454950599</v>
      </c>
      <c r="Y107">
        <v>4.6543987006168699E-2</v>
      </c>
      <c r="Z107" s="39">
        <v>0.119192747523638</v>
      </c>
      <c r="AA107">
        <v>0.16750032037304299</v>
      </c>
      <c r="AB107">
        <v>0.28907425128639203</v>
      </c>
      <c r="AC107">
        <v>0.40343052775830701</v>
      </c>
      <c r="AD107">
        <v>0.28685559534822103</v>
      </c>
      <c r="AE107">
        <v>0.192749322360796</v>
      </c>
      <c r="AF107">
        <v>0.174372327121007</v>
      </c>
      <c r="AG107">
        <v>9.1317539259495803E-2</v>
      </c>
      <c r="AH107" s="39">
        <v>-2.3849458013792901E-2</v>
      </c>
      <c r="AI107" s="39">
        <v>-5.6172657103001303E-2</v>
      </c>
      <c r="AJ107">
        <v>-6.1188255067090497E-2</v>
      </c>
      <c r="AK107" s="39">
        <v>-5.6656532693347098E-2</v>
      </c>
      <c r="AL107">
        <v>-5.09367674975197E-2</v>
      </c>
      <c r="AM107">
        <v>-3.3676435751160701E-2</v>
      </c>
      <c r="AN107">
        <v>-8.4306271825432197E-2</v>
      </c>
      <c r="AO107">
        <v>-4.6953249512285397E-2</v>
      </c>
      <c r="AP107">
        <v>-2.1695649853119201E-2</v>
      </c>
      <c r="AQ107">
        <v>-3.7201092912464401E-2</v>
      </c>
      <c r="AR107">
        <v>8.2529111097948103E-3</v>
      </c>
      <c r="AS107">
        <v>9.0181401878275294E-2</v>
      </c>
      <c r="AT107">
        <v>9.7969238684890395E-2</v>
      </c>
      <c r="AU107">
        <v>9.6807524531929104E-2</v>
      </c>
      <c r="AV107">
        <v>9.2137229745622995E-2</v>
      </c>
      <c r="AW107">
        <v>0.108739007680575</v>
      </c>
    </row>
    <row r="108" spans="2:49" x14ac:dyDescent="0.25">
      <c r="B108" t="s">
        <v>515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0</v>
      </c>
      <c r="V108" s="39">
        <v>-1.00967999999992E-2</v>
      </c>
      <c r="W108" s="39">
        <v>-1.24609299999994E-2</v>
      </c>
      <c r="X108">
        <v>2.3369669999999398E-2</v>
      </c>
      <c r="Y108">
        <v>-4.86780200000008E-2</v>
      </c>
      <c r="Z108">
        <v>-0.22962943</v>
      </c>
      <c r="AA108">
        <v>-0.32972154999999997</v>
      </c>
      <c r="AB108">
        <v>-0.35522531000000002</v>
      </c>
      <c r="AC108">
        <v>-0.32327463000000001</v>
      </c>
      <c r="AD108" s="39">
        <v>-0.34032236999999999</v>
      </c>
      <c r="AE108">
        <v>-0.43444600999999999</v>
      </c>
      <c r="AF108">
        <v>-0.49836184</v>
      </c>
      <c r="AG108">
        <v>-0.51930852999999899</v>
      </c>
      <c r="AH108">
        <v>-0.50619181000000002</v>
      </c>
      <c r="AI108">
        <v>-0.48713849999999898</v>
      </c>
      <c r="AJ108">
        <v>-0.49549490000000002</v>
      </c>
      <c r="AK108" s="39">
        <v>-0.50306202</v>
      </c>
      <c r="AL108">
        <v>-0.49564128999999901</v>
      </c>
      <c r="AM108" s="39">
        <v>-0.48058661999999902</v>
      </c>
      <c r="AN108" s="39">
        <v>-0.49401518</v>
      </c>
      <c r="AO108">
        <v>-0.53076851999999897</v>
      </c>
      <c r="AP108">
        <v>-0.54551450999999995</v>
      </c>
      <c r="AQ108">
        <v>-0.55836087000000001</v>
      </c>
      <c r="AR108">
        <v>-0.59195010999999798</v>
      </c>
      <c r="AS108" s="39">
        <v>-0.58374217000000095</v>
      </c>
      <c r="AT108" s="39">
        <v>-0.54378647999999896</v>
      </c>
      <c r="AU108">
        <v>-0.53167067000000001</v>
      </c>
      <c r="AV108">
        <v>-0.53787725999999902</v>
      </c>
      <c r="AW108">
        <v>-0.53946519999999998</v>
      </c>
    </row>
    <row r="109" spans="2:49" x14ac:dyDescent="0.25">
      <c r="B109" t="s">
        <v>516</v>
      </c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 s="39">
        <v>0</v>
      </c>
      <c r="U109" s="39">
        <v>0</v>
      </c>
      <c r="V109" s="39">
        <v>1.6230691340535199E-2</v>
      </c>
      <c r="W109" s="39">
        <v>2.0031481827009701E-2</v>
      </c>
      <c r="X109">
        <v>-3.7567370833058097E-2</v>
      </c>
      <c r="Y109">
        <v>7.8231483820889694E-2</v>
      </c>
      <c r="Z109">
        <v>0.36919236159762497</v>
      </c>
      <c r="AA109">
        <v>0.530064256795581</v>
      </c>
      <c r="AB109">
        <v>0.57084353641667596</v>
      </c>
      <c r="AC109">
        <v>0.51919975155265696</v>
      </c>
      <c r="AD109">
        <v>0.54651786155142101</v>
      </c>
      <c r="AE109">
        <v>0.69791182271716701</v>
      </c>
      <c r="AF109">
        <v>0.80057863401250495</v>
      </c>
      <c r="AG109">
        <v>0.83396028754343299</v>
      </c>
      <c r="AH109">
        <v>0.81248346394304705</v>
      </c>
      <c r="AI109">
        <v>0.78149246647791704</v>
      </c>
      <c r="AJ109">
        <v>0.79470177133924502</v>
      </c>
      <c r="AK109">
        <v>0.80677376152686797</v>
      </c>
      <c r="AL109">
        <v>0.79467089755487197</v>
      </c>
      <c r="AM109">
        <v>0.77022885847033395</v>
      </c>
      <c r="AN109">
        <v>0.79155595064526096</v>
      </c>
      <c r="AO109">
        <v>0.85043534755579997</v>
      </c>
      <c r="AP109">
        <v>0.87399011621875899</v>
      </c>
      <c r="AQ109">
        <v>0.89439674227074195</v>
      </c>
      <c r="AR109">
        <v>0.94796980463340796</v>
      </c>
      <c r="AS109">
        <v>0.93438514378658599</v>
      </c>
      <c r="AT109">
        <v>0.86990895276093305</v>
      </c>
      <c r="AU109">
        <v>0.85015750673003099</v>
      </c>
      <c r="AV109">
        <v>0.85983426124782703</v>
      </c>
      <c r="AW109">
        <v>0.86205662184910503</v>
      </c>
    </row>
    <row r="110" spans="2:49" x14ac:dyDescent="0.25">
      <c r="B110" t="s">
        <v>517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1.5809209232830999E-2</v>
      </c>
      <c r="W110">
        <v>-4.02568882420739E-2</v>
      </c>
      <c r="X110">
        <v>-9.4040177366727595E-2</v>
      </c>
      <c r="Y110">
        <v>0.100920945434679</v>
      </c>
      <c r="Z110">
        <v>0.169972062502421</v>
      </c>
      <c r="AA110">
        <v>0.38556340398676597</v>
      </c>
      <c r="AB110">
        <v>0.53150824218028903</v>
      </c>
      <c r="AC110">
        <v>0.68681237639998105</v>
      </c>
      <c r="AD110">
        <v>0.93561026544415304</v>
      </c>
      <c r="AE110">
        <v>1.05271556812578</v>
      </c>
      <c r="AF110">
        <v>1.19459225557383</v>
      </c>
      <c r="AG110">
        <v>1.3334423543894101</v>
      </c>
      <c r="AH110">
        <v>1.4060872110965601</v>
      </c>
      <c r="AI110">
        <v>1.5095593779894001</v>
      </c>
      <c r="AJ110">
        <v>1.5550762062602901</v>
      </c>
      <c r="AK110">
        <v>1.59209021138828</v>
      </c>
      <c r="AL110">
        <v>1.6266361967906999</v>
      </c>
      <c r="AM110">
        <v>1.6575796347907601</v>
      </c>
      <c r="AN110" s="39">
        <v>1.7003505808920401</v>
      </c>
      <c r="AO110">
        <v>1.7134451532763999</v>
      </c>
      <c r="AP110">
        <v>1.7769594512601501</v>
      </c>
      <c r="AQ110">
        <v>1.9115309295785401</v>
      </c>
      <c r="AR110">
        <v>1.9582704218382401</v>
      </c>
      <c r="AS110">
        <v>1.9943641498776801</v>
      </c>
      <c r="AT110">
        <v>2.0702354011732802</v>
      </c>
      <c r="AU110">
        <v>2.1062906354467099</v>
      </c>
      <c r="AV110">
        <v>2.1342336692316799</v>
      </c>
      <c r="AW110">
        <v>2.1504211404819098</v>
      </c>
    </row>
    <row r="111" spans="2:49" x14ac:dyDescent="0.25">
      <c r="B111" t="s">
        <v>518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9.1989700000003006E-5</v>
      </c>
      <c r="W111" s="39">
        <v>9.9972729999999897E-4</v>
      </c>
      <c r="X111" s="39">
        <v>6.9500610000000195E-4</v>
      </c>
      <c r="Y111" s="39">
        <v>-1.1926201E-3</v>
      </c>
      <c r="Z111" s="39">
        <v>8.9793899999999303E-5</v>
      </c>
      <c r="AA111" s="39">
        <v>7.5319440000000003E-4</v>
      </c>
      <c r="AB111" s="39">
        <v>3.0915590999999899E-3</v>
      </c>
      <c r="AC111" s="39">
        <v>3.8836389999999999E-3</v>
      </c>
      <c r="AD111" s="39">
        <v>2.8799073999999998E-3</v>
      </c>
      <c r="AE111" s="39">
        <v>2.7440984000000001E-3</v>
      </c>
      <c r="AF111" s="39">
        <v>2.3865294999999998E-3</v>
      </c>
      <c r="AG111" s="39">
        <v>2.1386845999999998E-3</v>
      </c>
      <c r="AH111" s="39">
        <v>2.1714210999999898E-3</v>
      </c>
      <c r="AI111" s="39">
        <v>1.2381098999999899E-3</v>
      </c>
      <c r="AJ111" s="39">
        <v>8.5654989999999897E-4</v>
      </c>
      <c r="AK111" s="39">
        <v>6.90238000000001E-4</v>
      </c>
      <c r="AL111" s="39">
        <v>6.6172479999999901E-4</v>
      </c>
      <c r="AM111" s="39">
        <v>5.2318960000000104E-4</v>
      </c>
      <c r="AN111" s="39">
        <v>7.2669729999999804E-4</v>
      </c>
      <c r="AO111" s="39">
        <v>1.0166534000000001E-3</v>
      </c>
      <c r="AP111" s="39">
        <v>1.1945637000000001E-3</v>
      </c>
      <c r="AQ111" s="39">
        <v>7.0619689999999995E-4</v>
      </c>
      <c r="AR111" s="39">
        <v>7.8206439999999999E-4</v>
      </c>
      <c r="AS111" s="39">
        <v>1.0957E-3</v>
      </c>
      <c r="AT111" s="39">
        <v>9.3668190000000299E-4</v>
      </c>
      <c r="AU111" s="39">
        <v>7.8531430000000201E-4</v>
      </c>
      <c r="AV111" s="39">
        <v>6.41923300000003E-4</v>
      </c>
      <c r="AW111" s="39">
        <v>6.0653720000000005E-4</v>
      </c>
    </row>
    <row r="112" spans="2:49" x14ac:dyDescent="0.25">
      <c r="B112" t="s">
        <v>519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9.1989699999999496E-5</v>
      </c>
      <c r="W112" s="39">
        <v>9.9972740000000009E-4</v>
      </c>
      <c r="X112" s="39">
        <v>6.9500620000000003E-4</v>
      </c>
      <c r="Y112" s="39">
        <v>-1.1926201E-3</v>
      </c>
      <c r="Z112" s="39">
        <v>8.97939000000028E-5</v>
      </c>
      <c r="AA112" s="39">
        <v>7.5319440000000003E-4</v>
      </c>
      <c r="AB112" s="39">
        <v>3.0915590999999899E-3</v>
      </c>
      <c r="AC112" s="39">
        <v>3.8836389999999999E-3</v>
      </c>
      <c r="AD112" s="39">
        <v>2.8799072999999898E-3</v>
      </c>
      <c r="AE112" s="39">
        <v>2.7440983999999901E-3</v>
      </c>
      <c r="AF112" s="39">
        <v>2.3865293999999898E-3</v>
      </c>
      <c r="AG112" s="39">
        <v>2.1386845999999899E-3</v>
      </c>
      <c r="AH112" s="39">
        <v>2.1714210999999998E-3</v>
      </c>
      <c r="AI112" s="39">
        <v>1.23810999999999E-3</v>
      </c>
      <c r="AJ112" s="39">
        <v>8.5654989999999897E-4</v>
      </c>
      <c r="AK112" s="39">
        <v>6.9023809999999995E-4</v>
      </c>
      <c r="AL112" s="39">
        <v>6.6172479999999901E-4</v>
      </c>
      <c r="AM112" s="39">
        <v>5.2318950000000003E-4</v>
      </c>
      <c r="AN112" s="39">
        <v>7.2669729999999804E-4</v>
      </c>
      <c r="AO112" s="39">
        <v>1.0166533999999899E-3</v>
      </c>
      <c r="AP112" s="39">
        <v>1.1945636E-3</v>
      </c>
      <c r="AQ112" s="39">
        <v>7.0619689999999995E-4</v>
      </c>
      <c r="AR112" s="39">
        <v>7.8206439999999999E-4</v>
      </c>
      <c r="AS112" s="39">
        <v>1.0957E-3</v>
      </c>
      <c r="AT112" s="39">
        <v>9.3668189999999898E-4</v>
      </c>
      <c r="AU112" s="39">
        <v>7.8531429999999897E-4</v>
      </c>
      <c r="AV112" s="39">
        <v>6.4192329999999899E-4</v>
      </c>
      <c r="AW112" s="39">
        <v>6.0653720000000005E-4</v>
      </c>
    </row>
    <row r="113" spans="2:50" x14ac:dyDescent="0.25">
      <c r="B113" t="s">
        <v>520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>
        <v>0</v>
      </c>
      <c r="U113" s="39">
        <v>0</v>
      </c>
      <c r="V113">
        <v>-6.2119102939939198E-2</v>
      </c>
      <c r="W113">
        <v>-8.6199600672975898E-2</v>
      </c>
      <c r="X113">
        <v>0.13656473652523499</v>
      </c>
      <c r="Y113">
        <v>-6.2085419287183301E-2</v>
      </c>
      <c r="Z113">
        <v>-0.44999151899434098</v>
      </c>
      <c r="AA113">
        <v>-0.87608919365915705</v>
      </c>
      <c r="AB113">
        <v>-1.4954081581538099</v>
      </c>
      <c r="AC113">
        <v>-2.0191725142995498</v>
      </c>
      <c r="AD113">
        <v>-2.69064513795005</v>
      </c>
      <c r="AE113">
        <v>-3.2523479166542502</v>
      </c>
      <c r="AF113">
        <v>-3.6642754994489399</v>
      </c>
      <c r="AG113">
        <v>-3.8289165323796399</v>
      </c>
      <c r="AH113">
        <v>-3.76127907137082</v>
      </c>
      <c r="AI113">
        <v>-3.6879726062349398</v>
      </c>
      <c r="AJ113">
        <v>-3.58590019424767</v>
      </c>
      <c r="AK113">
        <v>-3.4457283073250302</v>
      </c>
      <c r="AL113">
        <v>-3.2850501578081301</v>
      </c>
      <c r="AM113">
        <v>-3.1013139099272</v>
      </c>
      <c r="AN113">
        <v>-3.2660887868747901</v>
      </c>
      <c r="AO113">
        <v>-3.4956131904265701</v>
      </c>
      <c r="AP113">
        <v>-3.8143352991932602</v>
      </c>
      <c r="AQ113">
        <v>-4.1511952361517901</v>
      </c>
      <c r="AR113">
        <v>-4.4001359430646296</v>
      </c>
      <c r="AS113">
        <v>-4.5563587238319299</v>
      </c>
      <c r="AT113">
        <v>-4.7586573389089404</v>
      </c>
      <c r="AU113">
        <v>-4.9921553136250898</v>
      </c>
      <c r="AV113">
        <v>-5.25147794446851</v>
      </c>
      <c r="AW113">
        <v>-5.4249933787532099</v>
      </c>
    </row>
    <row r="114" spans="2:50" x14ac:dyDescent="0.25">
      <c r="B114" t="s">
        <v>521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 s="39">
        <v>0</v>
      </c>
      <c r="U114" s="39">
        <v>0</v>
      </c>
      <c r="V114" s="39">
        <v>-5.6420000000001404E-4</v>
      </c>
      <c r="W114">
        <v>0.11361654</v>
      </c>
      <c r="X114" s="39">
        <v>0.18563387000000001</v>
      </c>
      <c r="Y114">
        <v>0.250033219999999</v>
      </c>
      <c r="Z114">
        <v>4.4731770000000497E-2</v>
      </c>
      <c r="AA114">
        <v>-8.9417179999999596E-2</v>
      </c>
      <c r="AB114">
        <v>-0.11086973</v>
      </c>
      <c r="AC114">
        <v>-2.3875540000001201E-2</v>
      </c>
      <c r="AD114">
        <v>2.91905800000005E-2</v>
      </c>
      <c r="AE114">
        <v>-2.9571650000000099E-2</v>
      </c>
      <c r="AF114">
        <v>-3.5148079999999797E-2</v>
      </c>
      <c r="AG114">
        <v>2.4217400000012199E-3</v>
      </c>
      <c r="AH114">
        <v>7.8712770000000098E-2</v>
      </c>
      <c r="AI114">
        <v>0.15910590999999999</v>
      </c>
      <c r="AJ114">
        <v>0.16517159000000001</v>
      </c>
      <c r="AK114">
        <v>0.16028165999999999</v>
      </c>
      <c r="AL114">
        <v>0.15824173999999999</v>
      </c>
      <c r="AM114">
        <v>0.16430608999999899</v>
      </c>
      <c r="AN114">
        <v>9.8950859999999405E-2</v>
      </c>
      <c r="AO114">
        <v>-3.8528420000000202E-2</v>
      </c>
      <c r="AP114">
        <v>-7.2780130000001095E-2</v>
      </c>
      <c r="AQ114">
        <v>-3.7108850000000498E-2</v>
      </c>
      <c r="AR114">
        <v>-0.17838946</v>
      </c>
      <c r="AS114">
        <v>-0.173657019999999</v>
      </c>
      <c r="AT114">
        <v>-0.15298295000000101</v>
      </c>
      <c r="AU114">
        <v>-0.16078307999999999</v>
      </c>
      <c r="AV114">
        <v>-0.19032259000000001</v>
      </c>
      <c r="AW114">
        <v>-0.212981269999999</v>
      </c>
    </row>
    <row r="115" spans="2:50" x14ac:dyDescent="0.25">
      <c r="B115" s="40" t="s">
        <v>486</v>
      </c>
      <c r="C115">
        <v>96.864644472622402</v>
      </c>
      <c r="D115">
        <v>98.419837671387299</v>
      </c>
      <c r="E115">
        <v>100.025194315641</v>
      </c>
      <c r="F115">
        <v>99.763542228632105</v>
      </c>
      <c r="G115">
        <v>95.223602118660907</v>
      </c>
      <c r="H115">
        <v>90.504264536825502</v>
      </c>
      <c r="I115">
        <v>89.085775004122297</v>
      </c>
      <c r="J115">
        <v>86.833247446300305</v>
      </c>
      <c r="K115">
        <v>83.511141290193507</v>
      </c>
      <c r="L115">
        <v>81.275916220302605</v>
      </c>
      <c r="M115">
        <v>80.2488990188739</v>
      </c>
      <c r="N115">
        <v>79.837605281503699</v>
      </c>
      <c r="O115">
        <v>77.347453213163703</v>
      </c>
      <c r="P115">
        <v>75.365578362276395</v>
      </c>
      <c r="Q115">
        <v>72.572251346695296</v>
      </c>
      <c r="R115">
        <v>70.699900878789094</v>
      </c>
      <c r="S115">
        <v>68.919141386151296</v>
      </c>
      <c r="T115">
        <v>68.088167409234202</v>
      </c>
      <c r="U115">
        <v>67.187711296912994</v>
      </c>
      <c r="V115">
        <v>66.1866040773848</v>
      </c>
      <c r="W115">
        <v>62.517516863210702</v>
      </c>
      <c r="X115">
        <v>60.7148702389566</v>
      </c>
      <c r="Y115">
        <v>58.696756986569703</v>
      </c>
      <c r="Z115">
        <v>56.878104057578803</v>
      </c>
      <c r="AA115">
        <v>55.111139380171203</v>
      </c>
      <c r="AB115">
        <v>53.210216490025203</v>
      </c>
      <c r="AC115">
        <v>51.3013251609256</v>
      </c>
      <c r="AD115">
        <v>49.329730103122799</v>
      </c>
      <c r="AE115">
        <v>47.453942937813203</v>
      </c>
      <c r="AF115">
        <v>45.567569798779999</v>
      </c>
      <c r="AG115">
        <v>44.083105942042401</v>
      </c>
      <c r="AH115">
        <v>42.6486290097777</v>
      </c>
      <c r="AI115">
        <v>41.317440271785998</v>
      </c>
      <c r="AJ115">
        <v>40.046014976171001</v>
      </c>
      <c r="AK115">
        <v>38.835633220549703</v>
      </c>
      <c r="AL115">
        <v>38.701676995397001</v>
      </c>
      <c r="AM115">
        <v>38.558013979619197</v>
      </c>
      <c r="AN115">
        <v>37.424147431294998</v>
      </c>
      <c r="AO115">
        <v>36.289168782565497</v>
      </c>
      <c r="AP115">
        <v>35.184167524918301</v>
      </c>
      <c r="AQ115">
        <v>34.134870089028396</v>
      </c>
      <c r="AR115">
        <v>33.0416853748604</v>
      </c>
      <c r="AS115">
        <v>32.721043848313002</v>
      </c>
      <c r="AT115">
        <v>32.444705583235297</v>
      </c>
      <c r="AU115">
        <v>32.188569393132099</v>
      </c>
      <c r="AV115">
        <v>31.949247623120801</v>
      </c>
      <c r="AW115">
        <v>31.733219340255999</v>
      </c>
      <c r="AX115">
        <v>9.0244863402317499</v>
      </c>
    </row>
    <row r="116" spans="2:50" x14ac:dyDescent="0.25">
      <c r="B116" t="s">
        <v>522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5.2984218256924002E-2</v>
      </c>
      <c r="W116">
        <v>0.149506592622072</v>
      </c>
      <c r="X116">
        <v>7.9344523893864996E-2</v>
      </c>
      <c r="Y116">
        <v>0.45643533691626098</v>
      </c>
      <c r="Z116">
        <v>0.75306461915058898</v>
      </c>
      <c r="AA116">
        <v>0.92500767654493099</v>
      </c>
      <c r="AB116">
        <v>1.0076877250976199</v>
      </c>
      <c r="AC116">
        <v>1.0139699517257099</v>
      </c>
      <c r="AD116">
        <v>1.2738910400563499</v>
      </c>
      <c r="AE116">
        <v>1.43570493036862</v>
      </c>
      <c r="AF116">
        <v>1.5089314785998</v>
      </c>
      <c r="AG116" s="39">
        <v>1.4663206775483699</v>
      </c>
      <c r="AH116" s="39">
        <v>1.3399729789863799</v>
      </c>
      <c r="AI116">
        <v>1.32399643673402</v>
      </c>
      <c r="AJ116">
        <v>1.3206135344913099</v>
      </c>
      <c r="AK116">
        <v>1.3040834745791301</v>
      </c>
      <c r="AL116" s="39">
        <v>1.2762933819609801</v>
      </c>
      <c r="AM116">
        <v>1.2459355493122399</v>
      </c>
      <c r="AN116">
        <v>1.3343767883342701</v>
      </c>
      <c r="AO116">
        <v>1.34717778053337</v>
      </c>
      <c r="AP116">
        <v>1.37616863388818</v>
      </c>
      <c r="AQ116">
        <v>1.4830959631174401</v>
      </c>
      <c r="AR116">
        <v>1.4690862194630401</v>
      </c>
      <c r="AS116">
        <v>1.3851621569888</v>
      </c>
      <c r="AT116">
        <v>1.35822876471081</v>
      </c>
      <c r="AU116">
        <v>1.3555583834127201</v>
      </c>
      <c r="AV116">
        <v>1.3653993761093299</v>
      </c>
      <c r="AW116">
        <v>1.3345296926032999</v>
      </c>
    </row>
    <row r="117" spans="2:50" x14ac:dyDescent="0.25">
      <c r="B117" t="s">
        <v>523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2.71041211445943E-2</v>
      </c>
      <c r="W117" s="39">
        <v>0.620551705619942</v>
      </c>
      <c r="X117">
        <v>0.59883407797032195</v>
      </c>
      <c r="Y117">
        <v>0.60772148105150403</v>
      </c>
      <c r="Z117">
        <v>0.92249776912991499</v>
      </c>
      <c r="AA117">
        <v>1.1205538892957501</v>
      </c>
      <c r="AB117">
        <v>1.2014072098461599</v>
      </c>
      <c r="AC117">
        <v>1.1834359869837801</v>
      </c>
      <c r="AD117">
        <v>1.38708844358332</v>
      </c>
      <c r="AE117">
        <v>1.75878174993888</v>
      </c>
      <c r="AF117">
        <v>1.9221399615347801</v>
      </c>
      <c r="AG117">
        <v>1.9869271926482099</v>
      </c>
      <c r="AH117">
        <v>1.9610320938746499</v>
      </c>
      <c r="AI117">
        <v>1.80340651163164</v>
      </c>
      <c r="AJ117">
        <v>1.7739118290426501</v>
      </c>
      <c r="AK117">
        <v>1.7170824581376201</v>
      </c>
      <c r="AL117">
        <v>1.64402150156681</v>
      </c>
      <c r="AM117">
        <v>1.60065535573314</v>
      </c>
      <c r="AN117">
        <v>1.6578150328600201</v>
      </c>
      <c r="AO117">
        <v>1.66808401009372</v>
      </c>
      <c r="AP117">
        <v>1.7019124525184</v>
      </c>
      <c r="AQ117">
        <v>1.8645374061201301</v>
      </c>
      <c r="AR117">
        <v>1.92881226812777</v>
      </c>
      <c r="AS117">
        <v>1.92301246406716</v>
      </c>
      <c r="AT117">
        <v>1.8855112404712899</v>
      </c>
      <c r="AU117">
        <v>1.8985724097149099</v>
      </c>
      <c r="AV117">
        <v>1.9329154487268401</v>
      </c>
      <c r="AW117">
        <v>1.87819973214906</v>
      </c>
    </row>
    <row r="118" spans="2:50" x14ac:dyDescent="0.25">
      <c r="B118" t="s">
        <v>524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>
        <v>0</v>
      </c>
      <c r="U118">
        <v>0</v>
      </c>
      <c r="V118">
        <v>0.45882778981900502</v>
      </c>
      <c r="W118">
        <v>-0.27583734779295099</v>
      </c>
      <c r="X118">
        <v>-0.66261897031346595</v>
      </c>
      <c r="Y118">
        <v>0.69847759724772596</v>
      </c>
      <c r="Z118">
        <v>1.30338849186679</v>
      </c>
      <c r="AA118">
        <v>1.6363618599802101</v>
      </c>
      <c r="AB118">
        <v>1.77299186573627</v>
      </c>
      <c r="AC118">
        <v>1.8289218327754899</v>
      </c>
      <c r="AD118">
        <v>3.5827196220566</v>
      </c>
      <c r="AE118">
        <v>3.9644637173337398</v>
      </c>
      <c r="AF118">
        <v>4.1447451231740597</v>
      </c>
      <c r="AG118">
        <v>4.2712957871382899</v>
      </c>
      <c r="AH118">
        <v>4.2809973986287204</v>
      </c>
      <c r="AI118">
        <v>4.9403962564440604</v>
      </c>
      <c r="AJ118">
        <v>5.0962902811048503</v>
      </c>
      <c r="AK118">
        <v>5.2104590968684104</v>
      </c>
      <c r="AL118">
        <v>5.2982035343851699</v>
      </c>
      <c r="AM118" s="39">
        <v>5.2137205774914097</v>
      </c>
      <c r="AN118">
        <v>5.9499843673180797</v>
      </c>
      <c r="AO118">
        <v>5.9972456500933999</v>
      </c>
      <c r="AP118">
        <v>6.1208299514430902</v>
      </c>
      <c r="AQ118">
        <v>6.4232260477200498</v>
      </c>
      <c r="AR118">
        <v>6.0378967357795199</v>
      </c>
      <c r="AS118">
        <v>5.3114919540094396</v>
      </c>
      <c r="AT118">
        <v>5.3586920553544601</v>
      </c>
      <c r="AU118">
        <v>5.4228179221864803</v>
      </c>
      <c r="AV118">
        <v>5.4991464157018797</v>
      </c>
      <c r="AW118" s="39">
        <v>5.5178266313113697</v>
      </c>
    </row>
    <row r="119" spans="2:50" x14ac:dyDescent="0.25">
      <c r="B119" t="s">
        <v>525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-2.1888741564390899E-3</v>
      </c>
      <c r="W119" s="39">
        <v>-1.3780892469283899E-3</v>
      </c>
      <c r="X119" s="39">
        <v>2.7957457644722699E-3</v>
      </c>
      <c r="Y119">
        <v>-7.9677194122607098E-3</v>
      </c>
      <c r="Z119">
        <v>-3.1633561181743097E-2</v>
      </c>
      <c r="AA119">
        <v>-7.3104605173124296E-2</v>
      </c>
      <c r="AB119">
        <v>-0.17083090760636699</v>
      </c>
      <c r="AC119">
        <v>-0.31640693367961298</v>
      </c>
      <c r="AD119" s="39">
        <v>-0.41350708536393999</v>
      </c>
      <c r="AE119" s="39">
        <v>-0.51990829934275196</v>
      </c>
      <c r="AF119" s="39">
        <v>-0.63299271875626395</v>
      </c>
      <c r="AG119" s="39">
        <v>-0.98026326604666503</v>
      </c>
      <c r="AH119">
        <v>-1.31615913237773</v>
      </c>
      <c r="AI119" s="39">
        <v>-1.4248064509432099</v>
      </c>
      <c r="AJ119" s="39">
        <v>-1.51599593653497</v>
      </c>
      <c r="AK119" s="39">
        <v>-1.5931436118211999</v>
      </c>
      <c r="AL119" s="39">
        <v>-1.65985734828652</v>
      </c>
      <c r="AM119" s="39">
        <v>-1.7155469483257699</v>
      </c>
      <c r="AN119" s="39">
        <v>-1.7783346759346701</v>
      </c>
      <c r="AO119">
        <v>-1.85540567004128</v>
      </c>
      <c r="AP119">
        <v>-1.94017985787864</v>
      </c>
      <c r="AQ119">
        <v>-2.0063725060425601</v>
      </c>
      <c r="AR119">
        <v>-2.0753772654621998</v>
      </c>
      <c r="AS119">
        <v>-2.16633778771179</v>
      </c>
      <c r="AT119">
        <v>-2.2489491641494501</v>
      </c>
      <c r="AU119">
        <v>-2.3283669757430401</v>
      </c>
      <c r="AV119">
        <v>-2.4027871598088599</v>
      </c>
      <c r="AW119">
        <v>-2.4718251017767199</v>
      </c>
    </row>
    <row r="120" spans="2:50" x14ac:dyDescent="0.25">
      <c r="B120" t="s">
        <v>526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>
        <v>0</v>
      </c>
      <c r="V120" s="39">
        <v>0.117485074624323</v>
      </c>
      <c r="W120" s="39">
        <v>0.51086412884235799</v>
      </c>
      <c r="X120">
        <v>0.49616392186278002</v>
      </c>
      <c r="Y120">
        <v>4.2147736826647596E-3</v>
      </c>
      <c r="Z120">
        <v>-8.0277315815624403E-2</v>
      </c>
      <c r="AA120">
        <v>-0.13675280107134899</v>
      </c>
      <c r="AB120">
        <v>-0.27961042588809898</v>
      </c>
      <c r="AC120">
        <v>-0.44970956697744102</v>
      </c>
      <c r="AD120">
        <v>-0.113991787471179</v>
      </c>
      <c r="AE120">
        <v>0.124420873861441</v>
      </c>
      <c r="AF120">
        <v>0.16107479215843301</v>
      </c>
      <c r="AG120">
        <v>0.120605507711224</v>
      </c>
      <c r="AH120">
        <v>0.13199851299399101</v>
      </c>
      <c r="AI120">
        <v>0.13107541266641401</v>
      </c>
      <c r="AJ120">
        <v>7.2317759356321704E-2</v>
      </c>
      <c r="AK120">
        <v>-4.4349635556217799E-4</v>
      </c>
      <c r="AL120">
        <v>-6.8568210385022699E-2</v>
      </c>
      <c r="AM120">
        <v>-0.153534127610122</v>
      </c>
      <c r="AN120">
        <v>-2.55118684348687E-2</v>
      </c>
      <c r="AO120">
        <v>-0.10911860375900601</v>
      </c>
      <c r="AP120">
        <v>-0.17028308979269899</v>
      </c>
      <c r="AQ120">
        <v>-0.13444507791327001</v>
      </c>
      <c r="AR120">
        <v>-0.25157627457429399</v>
      </c>
      <c r="AS120">
        <v>-0.46974363901779398</v>
      </c>
      <c r="AT120">
        <v>-0.51719174416469105</v>
      </c>
      <c r="AU120">
        <v>-0.53926210851572498</v>
      </c>
      <c r="AV120">
        <v>-0.55145223251623599</v>
      </c>
      <c r="AW120">
        <v>-0.61527286369258405</v>
      </c>
    </row>
    <row r="121" spans="2:50" x14ac:dyDescent="0.25">
      <c r="B121" t="s">
        <v>527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 s="39">
        <v>0</v>
      </c>
      <c r="U121" s="39">
        <v>0</v>
      </c>
      <c r="V121" s="39">
        <v>-1.00967999999992E-2</v>
      </c>
      <c r="W121" s="39">
        <v>-1.24609299999994E-2</v>
      </c>
      <c r="X121">
        <v>2.3369669999999398E-2</v>
      </c>
      <c r="Y121">
        <v>-4.86780200000008E-2</v>
      </c>
      <c r="Z121">
        <v>-0.22962943</v>
      </c>
      <c r="AA121">
        <v>-0.32972154999999997</v>
      </c>
      <c r="AB121">
        <v>-0.35522531000000002</v>
      </c>
      <c r="AC121">
        <v>-0.32327463000000001</v>
      </c>
      <c r="AD121" s="39">
        <v>-0.34032236999999999</v>
      </c>
      <c r="AE121">
        <v>-0.43444600999999999</v>
      </c>
      <c r="AF121">
        <v>-0.49836184</v>
      </c>
      <c r="AG121">
        <v>-0.51930852999999899</v>
      </c>
      <c r="AH121">
        <v>-0.50619181000000002</v>
      </c>
      <c r="AI121">
        <v>-0.48713849999999898</v>
      </c>
      <c r="AJ121">
        <v>-0.49549490000000002</v>
      </c>
      <c r="AK121" s="39">
        <v>-0.50306202</v>
      </c>
      <c r="AL121">
        <v>-0.49564128999999901</v>
      </c>
      <c r="AM121" s="39">
        <v>-0.48058661999999902</v>
      </c>
      <c r="AN121" s="39">
        <v>-0.49401518</v>
      </c>
      <c r="AO121">
        <v>-0.53076851999999897</v>
      </c>
      <c r="AP121">
        <v>-0.54551450999999995</v>
      </c>
      <c r="AQ121">
        <v>-0.55836087000000001</v>
      </c>
      <c r="AR121">
        <v>-0.59195010999999798</v>
      </c>
      <c r="AS121" s="39">
        <v>-0.58374217000000095</v>
      </c>
      <c r="AT121" s="39">
        <v>-0.54378647999999896</v>
      </c>
      <c r="AU121">
        <v>-0.53167067000000001</v>
      </c>
      <c r="AV121">
        <v>-0.53787725999999902</v>
      </c>
      <c r="AW121">
        <v>-0.53946519999999998</v>
      </c>
    </row>
    <row r="122" spans="2:50" x14ac:dyDescent="0.25">
      <c r="B122" t="s">
        <v>528</v>
      </c>
      <c r="C122" s="39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1.6230691340535199E-2</v>
      </c>
      <c r="W122" s="39">
        <v>2.0031481827009701E-2</v>
      </c>
      <c r="X122">
        <v>-3.7567370833058097E-2</v>
      </c>
      <c r="Y122">
        <v>7.8231483820889694E-2</v>
      </c>
      <c r="Z122">
        <v>0.36919236159762497</v>
      </c>
      <c r="AA122">
        <v>0.530064256795581</v>
      </c>
      <c r="AB122">
        <v>0.57084353641667596</v>
      </c>
      <c r="AC122">
        <v>0.51919975155265696</v>
      </c>
      <c r="AD122">
        <v>0.54651786155142101</v>
      </c>
      <c r="AE122">
        <v>0.69791182271716701</v>
      </c>
      <c r="AF122">
        <v>0.80057863401250495</v>
      </c>
      <c r="AG122">
        <v>0.83396028754343299</v>
      </c>
      <c r="AH122">
        <v>0.81248346394304705</v>
      </c>
      <c r="AI122">
        <v>0.78149246647791704</v>
      </c>
      <c r="AJ122">
        <v>0.79470177133924502</v>
      </c>
      <c r="AK122">
        <v>0.80677376152686797</v>
      </c>
      <c r="AL122">
        <v>0.79467089755487197</v>
      </c>
      <c r="AM122">
        <v>0.77022885847033395</v>
      </c>
      <c r="AN122">
        <v>0.79155595064526096</v>
      </c>
      <c r="AO122">
        <v>0.85043534755579997</v>
      </c>
      <c r="AP122">
        <v>0.87399011621875899</v>
      </c>
      <c r="AQ122">
        <v>0.89439674227074195</v>
      </c>
      <c r="AR122">
        <v>0.94796980463340796</v>
      </c>
      <c r="AS122">
        <v>0.93438514378658599</v>
      </c>
      <c r="AT122">
        <v>0.86990895276093305</v>
      </c>
      <c r="AU122">
        <v>0.85015750673003099</v>
      </c>
      <c r="AV122">
        <v>0.85983426124782703</v>
      </c>
      <c r="AW122">
        <v>0.86205662184910503</v>
      </c>
    </row>
    <row r="123" spans="2:50" x14ac:dyDescent="0.25">
      <c r="B123" t="s">
        <v>529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>
        <v>1.63764341382544E-2</v>
      </c>
      <c r="W123" s="39">
        <v>-4.4147868572419403E-2</v>
      </c>
      <c r="X123">
        <v>-0.10097468010855599</v>
      </c>
      <c r="Y123">
        <v>0.10579995463098001</v>
      </c>
      <c r="Z123">
        <v>0.17704936469535801</v>
      </c>
      <c r="AA123">
        <v>0.39604996715809598</v>
      </c>
      <c r="AB123" s="39">
        <v>0.54808951952340901</v>
      </c>
      <c r="AC123">
        <v>0.70842145905436404</v>
      </c>
      <c r="AD123">
        <v>0.96373203944652897</v>
      </c>
      <c r="AE123">
        <v>1.08337469317321</v>
      </c>
      <c r="AF123">
        <v>1.22807799073818</v>
      </c>
      <c r="AG123">
        <v>1.3699661656254301</v>
      </c>
      <c r="AH123">
        <v>1.4434066502308101</v>
      </c>
      <c r="AI123">
        <v>1.54907050892008</v>
      </c>
      <c r="AJ123">
        <v>1.59643290528179</v>
      </c>
      <c r="AK123">
        <v>1.6350060537939799</v>
      </c>
      <c r="AL123">
        <v>1.6711485608797001</v>
      </c>
      <c r="AM123">
        <v>1.7038517432915701</v>
      </c>
      <c r="AN123">
        <v>1.74929702599619</v>
      </c>
      <c r="AO123">
        <v>1.7633369832660699</v>
      </c>
      <c r="AP123">
        <v>1.8278265781276299</v>
      </c>
      <c r="AQ123">
        <v>1.9643920998484801</v>
      </c>
      <c r="AR123">
        <v>2.0116995845822898</v>
      </c>
      <c r="AS123">
        <v>2.0484749183950099</v>
      </c>
      <c r="AT123">
        <v>2.1250760207796899</v>
      </c>
      <c r="AU123">
        <v>2.1617546809778099</v>
      </c>
      <c r="AV123">
        <v>2.1903309170071301</v>
      </c>
      <c r="AW123">
        <v>2.2069926978552399</v>
      </c>
    </row>
    <row r="124" spans="2:50" x14ac:dyDescent="0.25">
      <c r="B124" t="s">
        <v>530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>
        <v>9.0300689301159292E-3</v>
      </c>
      <c r="W124" s="39">
        <v>0.107125880503877</v>
      </c>
      <c r="X124">
        <v>0.17532978739813701</v>
      </c>
      <c r="Y124">
        <v>5.80446112183663E-2</v>
      </c>
      <c r="Z124">
        <v>6.6879177615719598E-2</v>
      </c>
      <c r="AA124">
        <v>0.141038241089885</v>
      </c>
      <c r="AB124">
        <v>0.44576098148156801</v>
      </c>
      <c r="AC124">
        <v>0.82976094991855598</v>
      </c>
      <c r="AD124">
        <v>1.1157137241812201</v>
      </c>
      <c r="AE124">
        <v>1.3890841751501499</v>
      </c>
      <c r="AF124">
        <v>1.6274594647713401</v>
      </c>
      <c r="AG124">
        <v>1.84156678662592</v>
      </c>
      <c r="AH124">
        <v>2.0594657510508698</v>
      </c>
      <c r="AI124">
        <v>2.1838992679481501</v>
      </c>
      <c r="AJ124">
        <v>2.2700877416669401</v>
      </c>
      <c r="AK124">
        <v>2.3395957052763898</v>
      </c>
      <c r="AL124">
        <v>2.4062693564635298</v>
      </c>
      <c r="AM124">
        <v>2.4590112441922698</v>
      </c>
      <c r="AN124">
        <v>2.5322754342098599</v>
      </c>
      <c r="AO124">
        <v>2.6348128496530698</v>
      </c>
      <c r="AP124">
        <v>2.7553828079374498</v>
      </c>
      <c r="AQ124">
        <v>2.8267267101367</v>
      </c>
      <c r="AR124">
        <v>2.9057687237864198</v>
      </c>
      <c r="AS124">
        <v>3.01656830631687</v>
      </c>
      <c r="AT124">
        <v>3.11136648831735</v>
      </c>
      <c r="AU124">
        <v>3.1909004375693502</v>
      </c>
      <c r="AV124">
        <v>3.25594907224444</v>
      </c>
      <c r="AW124">
        <v>3.3174450446186099</v>
      </c>
    </row>
    <row r="125" spans="2:50" x14ac:dyDescent="0.25">
      <c r="B125" t="s">
        <v>531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9.1989699999999505E-3</v>
      </c>
      <c r="W125">
        <v>9.9972740000000004E-2</v>
      </c>
      <c r="X125">
        <v>6.9500619999999999E-2</v>
      </c>
      <c r="Y125">
        <v>-0.11926201</v>
      </c>
      <c r="Z125">
        <v>8.9793900000002796E-3</v>
      </c>
      <c r="AA125">
        <v>7.5319440000000001E-2</v>
      </c>
      <c r="AB125">
        <v>0.30915590999999898</v>
      </c>
      <c r="AC125">
        <v>0.38836389999999998</v>
      </c>
      <c r="AD125">
        <v>0.28799072999999897</v>
      </c>
      <c r="AE125">
        <v>0.27440983999999902</v>
      </c>
      <c r="AF125">
        <v>0.23865293999999901</v>
      </c>
      <c r="AG125">
        <v>0.21386845999999901</v>
      </c>
      <c r="AH125">
        <v>0.21714211</v>
      </c>
      <c r="AI125">
        <v>0.12381099999999901</v>
      </c>
      <c r="AJ125">
        <v>8.5654989999999903E-2</v>
      </c>
      <c r="AK125">
        <v>6.9023810000000005E-2</v>
      </c>
      <c r="AL125">
        <v>6.6172479999999895E-2</v>
      </c>
      <c r="AM125">
        <v>5.2318950000000003E-2</v>
      </c>
      <c r="AN125">
        <v>7.2669729999999794E-2</v>
      </c>
      <c r="AO125" s="39">
        <v>0.10166533999999899</v>
      </c>
      <c r="AP125" s="39">
        <v>0.11945636</v>
      </c>
      <c r="AQ125" s="39">
        <v>7.0619689999999999E-2</v>
      </c>
      <c r="AR125">
        <v>7.8206440000000002E-2</v>
      </c>
      <c r="AS125">
        <v>0.10957</v>
      </c>
      <c r="AT125" s="39">
        <v>9.3668189999999901E-2</v>
      </c>
      <c r="AU125">
        <v>7.8531429999999902E-2</v>
      </c>
      <c r="AV125">
        <v>6.4192329999999895E-2</v>
      </c>
      <c r="AW125">
        <v>6.0653720000000001E-2</v>
      </c>
    </row>
    <row r="126" spans="2:50" x14ac:dyDescent="0.25">
      <c r="B126" t="s">
        <v>532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>
        <v>0</v>
      </c>
      <c r="U126" s="39">
        <v>0</v>
      </c>
      <c r="V126">
        <v>-6.2119102939939198E-2</v>
      </c>
      <c r="W126">
        <v>-8.6199600672975898E-2</v>
      </c>
      <c r="X126">
        <v>0.13656473652523499</v>
      </c>
      <c r="Y126">
        <v>-6.2085419287183301E-2</v>
      </c>
      <c r="Z126">
        <v>-0.44999151899434098</v>
      </c>
      <c r="AA126">
        <v>-0.87608919365915705</v>
      </c>
      <c r="AB126">
        <v>-1.4954081581538099</v>
      </c>
      <c r="AC126">
        <v>-2.0191725142995498</v>
      </c>
      <c r="AD126">
        <v>-2.69064513795005</v>
      </c>
      <c r="AE126">
        <v>-3.2523479166542502</v>
      </c>
      <c r="AF126">
        <v>-3.6642754994489399</v>
      </c>
      <c r="AG126">
        <v>-3.8289165323796399</v>
      </c>
      <c r="AH126">
        <v>-3.76127907137082</v>
      </c>
      <c r="AI126">
        <v>-3.6879726062349398</v>
      </c>
      <c r="AJ126">
        <v>-3.58590019424767</v>
      </c>
      <c r="AK126">
        <v>-3.4457283073250302</v>
      </c>
      <c r="AL126">
        <v>-3.2850501578081301</v>
      </c>
      <c r="AM126">
        <v>-3.1013139099272</v>
      </c>
      <c r="AN126">
        <v>-3.2660887868747901</v>
      </c>
      <c r="AO126">
        <v>-3.4956131904265701</v>
      </c>
      <c r="AP126">
        <v>-3.8143352991932602</v>
      </c>
      <c r="AQ126">
        <v>-4.1511952361517901</v>
      </c>
      <c r="AR126">
        <v>-4.4001359430646296</v>
      </c>
      <c r="AS126">
        <v>-4.5563587238319299</v>
      </c>
      <c r="AT126">
        <v>-4.7586573389089404</v>
      </c>
      <c r="AU126">
        <v>-4.9921553136250898</v>
      </c>
      <c r="AV126">
        <v>-5.25147794446851</v>
      </c>
      <c r="AW126">
        <v>-5.4249933787532099</v>
      </c>
    </row>
    <row r="127" spans="2:50" x14ac:dyDescent="0.25">
      <c r="B127" t="s">
        <v>533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-5.6420000000001404E-4</v>
      </c>
      <c r="W127">
        <v>0.11361654</v>
      </c>
      <c r="X127" s="39">
        <v>0.18563387000000001</v>
      </c>
      <c r="Y127">
        <v>0.250033219999999</v>
      </c>
      <c r="Z127">
        <v>4.4731770000000497E-2</v>
      </c>
      <c r="AA127">
        <v>-8.9417179999999596E-2</v>
      </c>
      <c r="AB127">
        <v>-0.11086973</v>
      </c>
      <c r="AC127">
        <v>-2.3875540000001201E-2</v>
      </c>
      <c r="AD127">
        <v>2.91905800000005E-2</v>
      </c>
      <c r="AE127">
        <v>-2.9571650000000099E-2</v>
      </c>
      <c r="AF127">
        <v>-3.5148079999999797E-2</v>
      </c>
      <c r="AG127">
        <v>2.4217400000012199E-3</v>
      </c>
      <c r="AH127">
        <v>7.8712770000000098E-2</v>
      </c>
      <c r="AI127">
        <v>0.15910590999999999</v>
      </c>
      <c r="AJ127">
        <v>0.16517159000000001</v>
      </c>
      <c r="AK127">
        <v>0.16028165999999999</v>
      </c>
      <c r="AL127">
        <v>0.15824173999999999</v>
      </c>
      <c r="AM127">
        <v>0.16430608999999899</v>
      </c>
      <c r="AN127">
        <v>9.8950859999999405E-2</v>
      </c>
      <c r="AO127">
        <v>-3.8528420000000202E-2</v>
      </c>
      <c r="AP127">
        <v>-7.2780130000001095E-2</v>
      </c>
      <c r="AQ127">
        <v>-3.7108850000000498E-2</v>
      </c>
      <c r="AR127">
        <v>-0.17838946</v>
      </c>
      <c r="AS127">
        <v>-0.173657019999999</v>
      </c>
      <c r="AT127">
        <v>-0.15298295000000101</v>
      </c>
      <c r="AU127">
        <v>-0.16078307999999999</v>
      </c>
      <c r="AV127">
        <v>-0.19032259000000001</v>
      </c>
      <c r="AW127">
        <v>-0.212981269999999</v>
      </c>
    </row>
    <row r="128" spans="2:50" x14ac:dyDescent="0.25">
      <c r="B128" t="s">
        <v>200</v>
      </c>
      <c r="C128">
        <v>97.658188915595403</v>
      </c>
      <c r="D128">
        <v>99.226122727071498</v>
      </c>
      <c r="E128">
        <v>100</v>
      </c>
      <c r="F128">
        <v>103.535397939455</v>
      </c>
      <c r="G128">
        <v>103.88435404621499</v>
      </c>
      <c r="H128">
        <v>100.58047846153499</v>
      </c>
      <c r="I128">
        <v>103.02629982224001</v>
      </c>
      <c r="J128">
        <v>105.324647409959</v>
      </c>
      <c r="K128">
        <v>105.89665269464901</v>
      </c>
      <c r="L128">
        <v>106.17023409091399</v>
      </c>
      <c r="M128">
        <v>107.270462926373</v>
      </c>
      <c r="N128">
        <v>108.117883300857</v>
      </c>
      <c r="O128">
        <v>109.46395201524</v>
      </c>
      <c r="P128">
        <v>112.426648932967</v>
      </c>
      <c r="Q128">
        <v>114.967122436713</v>
      </c>
      <c r="R128">
        <v>117.43699232493501</v>
      </c>
      <c r="S128">
        <v>119.673661399051</v>
      </c>
      <c r="T128">
        <v>122.491507349155</v>
      </c>
      <c r="U128">
        <v>124.49007231690901</v>
      </c>
      <c r="V128">
        <v>126.883638376392</v>
      </c>
      <c r="W128">
        <v>128.63949905103601</v>
      </c>
      <c r="X128">
        <v>129.97816231874199</v>
      </c>
      <c r="Y128">
        <v>131.39301121853799</v>
      </c>
      <c r="Z128">
        <v>132.977783724114</v>
      </c>
      <c r="AA128">
        <v>134.47880372520399</v>
      </c>
      <c r="AB128">
        <v>135.846175391179</v>
      </c>
      <c r="AC128">
        <v>137.06795115502001</v>
      </c>
      <c r="AD128">
        <v>138.769997492909</v>
      </c>
      <c r="AE128">
        <v>140.53339302254699</v>
      </c>
      <c r="AF128">
        <v>142.334125249941</v>
      </c>
      <c r="AG128">
        <v>144.08669025175899</v>
      </c>
      <c r="AH128">
        <v>145.89052007916499</v>
      </c>
      <c r="AI128">
        <v>147.99451121320101</v>
      </c>
      <c r="AJ128">
        <v>150.204461653469</v>
      </c>
      <c r="AK128">
        <v>152.54101760435799</v>
      </c>
      <c r="AL128">
        <v>154.99067491760999</v>
      </c>
      <c r="AM128">
        <v>157.52843447237899</v>
      </c>
      <c r="AN128">
        <v>160.258192181607</v>
      </c>
      <c r="AO128">
        <v>162.95189294092299</v>
      </c>
      <c r="AP128">
        <v>165.72672183754099</v>
      </c>
      <c r="AQ128">
        <v>168.700002737934</v>
      </c>
      <c r="AR128">
        <v>171.48199360394301</v>
      </c>
      <c r="AS128">
        <v>174.18767121448801</v>
      </c>
      <c r="AT128">
        <v>176.98976951121</v>
      </c>
      <c r="AU128">
        <v>179.833598810496</v>
      </c>
      <c r="AV128">
        <v>182.70788976762</v>
      </c>
      <c r="AW128">
        <v>185.637148859354</v>
      </c>
      <c r="AX128">
        <v>178.52723229718001</v>
      </c>
    </row>
    <row r="129" spans="2:50" x14ac:dyDescent="0.25">
      <c r="B129" t="s">
        <v>534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-0.23572516161802701</v>
      </c>
      <c r="W129">
        <v>-4.7426643180319203</v>
      </c>
      <c r="X129">
        <v>-6.2911916315979903</v>
      </c>
      <c r="Y129">
        <v>-8.6871179784135304</v>
      </c>
      <c r="Z129">
        <v>-11.0998051509177</v>
      </c>
      <c r="AA129">
        <v>-13.566979544897499</v>
      </c>
      <c r="AB129">
        <v>-16.304251637436199</v>
      </c>
      <c r="AC129">
        <v>-19.1054792400415</v>
      </c>
      <c r="AD129">
        <v>-21.7855965623834</v>
      </c>
      <c r="AE129">
        <v>-24.351430598038501</v>
      </c>
      <c r="AF129">
        <v>-26.9190604119627</v>
      </c>
      <c r="AG129">
        <v>-28.9545229110511</v>
      </c>
      <c r="AH129">
        <v>-30.9425670166098</v>
      </c>
      <c r="AI129">
        <v>-32.955694809484299</v>
      </c>
      <c r="AJ129">
        <v>-34.909138327155297</v>
      </c>
      <c r="AK129">
        <v>-36.812417670546701</v>
      </c>
      <c r="AL129">
        <v>-37.006432373733404</v>
      </c>
      <c r="AM129">
        <v>-37.240651958853597</v>
      </c>
      <c r="AN129">
        <v>-38.965521388943799</v>
      </c>
      <c r="AO129">
        <v>-40.684743668746997</v>
      </c>
      <c r="AP129">
        <v>-42.3597839556504</v>
      </c>
      <c r="AQ129">
        <v>-43.956362294829802</v>
      </c>
      <c r="AR129">
        <v>-45.624009042241802</v>
      </c>
      <c r="AS129">
        <v>-46.121980311131303</v>
      </c>
      <c r="AT129">
        <v>-46.557050922401103</v>
      </c>
      <c r="AU129">
        <v>-46.961516930384199</v>
      </c>
      <c r="AV129">
        <v>-47.343219747791501</v>
      </c>
      <c r="AW129">
        <v>-47.718244078530198</v>
      </c>
    </row>
    <row r="130" spans="2:50" x14ac:dyDescent="0.25">
      <c r="B130" t="s">
        <v>201</v>
      </c>
      <c r="C130">
        <v>96.840246235318205</v>
      </c>
      <c r="D130">
        <v>98.395047712491404</v>
      </c>
      <c r="E130">
        <v>100</v>
      </c>
      <c r="F130">
        <v>99.738413817839401</v>
      </c>
      <c r="G130">
        <v>95.1996172266077</v>
      </c>
      <c r="H130">
        <v>90.481468350092698</v>
      </c>
      <c r="I130">
        <v>89.063336106103307</v>
      </c>
      <c r="J130">
        <v>86.811375914240102</v>
      </c>
      <c r="K130">
        <v>83.4901065292254</v>
      </c>
      <c r="L130">
        <v>81.255444467147996</v>
      </c>
      <c r="M130">
        <v>80.228685950500804</v>
      </c>
      <c r="N130">
        <v>79.817495809672593</v>
      </c>
      <c r="O130">
        <v>77.327970960081203</v>
      </c>
      <c r="P130">
        <v>75.346595303230899</v>
      </c>
      <c r="Q130">
        <v>72.553971870012205</v>
      </c>
      <c r="R130">
        <v>70.682093009174594</v>
      </c>
      <c r="S130">
        <v>68.901782053698298</v>
      </c>
      <c r="T130">
        <v>68.071017382254794</v>
      </c>
      <c r="U130">
        <v>67.170788076546401</v>
      </c>
      <c r="V130">
        <v>66.169933015601302</v>
      </c>
      <c r="W130">
        <v>62.501769970003203</v>
      </c>
      <c r="X130">
        <v>60.699577395834702</v>
      </c>
      <c r="Y130">
        <v>58.681972465202399</v>
      </c>
      <c r="Z130">
        <v>56.863777617960302</v>
      </c>
      <c r="AA130">
        <v>55.097258003080299</v>
      </c>
      <c r="AB130">
        <v>53.196813916815998</v>
      </c>
      <c r="AC130">
        <v>51.2884033986861</v>
      </c>
      <c r="AD130">
        <v>49.317304945649099</v>
      </c>
      <c r="AE130">
        <v>47.441990253042398</v>
      </c>
      <c r="AF130">
        <v>45.556092253103998</v>
      </c>
      <c r="AG130">
        <v>44.0720023026729</v>
      </c>
      <c r="AH130">
        <v>42.6378866860233</v>
      </c>
      <c r="AI130">
        <v>41.307033247447698</v>
      </c>
      <c r="AJ130">
        <v>40.035928198050897</v>
      </c>
      <c r="AK130">
        <v>38.825851313019598</v>
      </c>
      <c r="AL130">
        <v>38.6919288287203</v>
      </c>
      <c r="AM130">
        <v>38.548301998739397</v>
      </c>
      <c r="AN130">
        <v>37.4147210483778</v>
      </c>
      <c r="AO130">
        <v>36.280028277726501</v>
      </c>
      <c r="AP130">
        <v>35.175305347461297</v>
      </c>
      <c r="AQ130">
        <v>34.126272208291702</v>
      </c>
      <c r="AR130">
        <v>33.033362845158301</v>
      </c>
      <c r="AS130">
        <v>32.712802081701497</v>
      </c>
      <c r="AT130">
        <v>32.436533420622297</v>
      </c>
      <c r="AU130">
        <v>32.180461746025003</v>
      </c>
      <c r="AV130">
        <v>31.941200256308701</v>
      </c>
      <c r="AW130">
        <v>31.7252263865823</v>
      </c>
      <c r="AX130">
        <v>9.0244863084901095</v>
      </c>
    </row>
    <row r="131" spans="2:50" x14ac:dyDescent="0.25">
      <c r="B131" t="s">
        <v>202</v>
      </c>
      <c r="C131">
        <v>651205.12405279896</v>
      </c>
      <c r="D131">
        <v>661660.432957732</v>
      </c>
      <c r="E131">
        <v>672283.60519999999</v>
      </c>
      <c r="F131">
        <v>690924.66559999995</v>
      </c>
      <c r="G131">
        <v>678581.71100000001</v>
      </c>
      <c r="H131">
        <v>619435.65870000003</v>
      </c>
      <c r="I131">
        <v>636180.69220000005</v>
      </c>
      <c r="J131">
        <v>653802.57869999995</v>
      </c>
      <c r="K131">
        <v>644454.95090000005</v>
      </c>
      <c r="L131">
        <v>636957.33299999998</v>
      </c>
      <c r="M131">
        <v>640329.71609999996</v>
      </c>
      <c r="N131">
        <v>649163.82010000001</v>
      </c>
      <c r="O131">
        <v>659683.12349999999</v>
      </c>
      <c r="P131">
        <v>687399.4203</v>
      </c>
      <c r="Q131">
        <v>700150.70160000003</v>
      </c>
      <c r="R131">
        <v>714944.25320000004</v>
      </c>
      <c r="S131">
        <v>725349.58799999999</v>
      </c>
      <c r="T131">
        <v>739448.75930000003</v>
      </c>
      <c r="U131">
        <v>750059.22309999994</v>
      </c>
      <c r="V131">
        <v>763455.17619999999</v>
      </c>
      <c r="W131">
        <v>794901.78350000002</v>
      </c>
      <c r="X131">
        <v>829304.42220000003</v>
      </c>
      <c r="Y131">
        <v>869977.93310000002</v>
      </c>
      <c r="Z131">
        <v>920406.49529999995</v>
      </c>
      <c r="AA131">
        <v>979910.61239999998</v>
      </c>
      <c r="AB131">
        <v>1048855.8400000001</v>
      </c>
      <c r="AC131">
        <v>1128744.83</v>
      </c>
      <c r="AD131">
        <v>1138789.4569999999</v>
      </c>
      <c r="AE131">
        <v>1149855.503</v>
      </c>
      <c r="AF131">
        <v>1161710.818</v>
      </c>
      <c r="AG131">
        <v>1174533.3700000001</v>
      </c>
      <c r="AH131">
        <v>1188211.419</v>
      </c>
      <c r="AI131">
        <v>1204090.145</v>
      </c>
      <c r="AJ131">
        <v>1221013.385</v>
      </c>
      <c r="AK131">
        <v>1238925.919</v>
      </c>
      <c r="AL131">
        <v>1257846.5360000001</v>
      </c>
      <c r="AM131">
        <v>1277576.26</v>
      </c>
      <c r="AN131">
        <v>1298332.9280000001</v>
      </c>
      <c r="AO131">
        <v>1319040.389</v>
      </c>
      <c r="AP131">
        <v>1340374.996</v>
      </c>
      <c r="AQ131">
        <v>1363033.73</v>
      </c>
      <c r="AR131">
        <v>1384983.5449999999</v>
      </c>
      <c r="AS131">
        <v>1406257.138</v>
      </c>
      <c r="AT131">
        <v>1427988.4569999999</v>
      </c>
      <c r="AU131">
        <v>1449947.1310000001</v>
      </c>
      <c r="AV131">
        <v>1472054.135</v>
      </c>
      <c r="AW131">
        <v>1494290.723</v>
      </c>
    </row>
    <row r="132" spans="2:50" x14ac:dyDescent="0.25">
      <c r="B132" t="s">
        <v>203</v>
      </c>
      <c r="C132">
        <v>11699515.674308199</v>
      </c>
      <c r="D132">
        <v>11887355.182774801</v>
      </c>
      <c r="E132">
        <v>12078210.52</v>
      </c>
      <c r="F132">
        <v>12394208.23</v>
      </c>
      <c r="G132">
        <v>12130936.02</v>
      </c>
      <c r="H132">
        <v>11018218.310000001</v>
      </c>
      <c r="I132">
        <v>11233802.220000001</v>
      </c>
      <c r="J132">
        <v>11656711.98</v>
      </c>
      <c r="K132">
        <v>11446952.24</v>
      </c>
      <c r="L132">
        <v>11263843.59</v>
      </c>
      <c r="M132">
        <v>11300821.92</v>
      </c>
      <c r="N132">
        <v>11409654.07</v>
      </c>
      <c r="O132">
        <v>11619492.98</v>
      </c>
      <c r="P132">
        <v>12136393.41</v>
      </c>
      <c r="Q132">
        <v>12362443.25</v>
      </c>
      <c r="R132">
        <v>12640256.91</v>
      </c>
      <c r="S132">
        <v>12891414.25</v>
      </c>
      <c r="T132">
        <v>13276384.92</v>
      </c>
      <c r="U132">
        <v>13489872.869999999</v>
      </c>
      <c r="V132">
        <v>13856382.689999999</v>
      </c>
      <c r="W132">
        <v>13977614.689999999</v>
      </c>
      <c r="X132">
        <v>14026781.310000001</v>
      </c>
      <c r="Y132">
        <v>14075450.380000001</v>
      </c>
      <c r="Z132">
        <v>14121783.34</v>
      </c>
      <c r="AA132">
        <v>14152712.6</v>
      </c>
      <c r="AB132">
        <v>14156160.85</v>
      </c>
      <c r="AC132">
        <v>14158268.109999999</v>
      </c>
      <c r="AD132">
        <v>14289119.59</v>
      </c>
      <c r="AE132">
        <v>14382762.32</v>
      </c>
      <c r="AF132">
        <v>14468053.619999999</v>
      </c>
      <c r="AG132">
        <v>14555090.82</v>
      </c>
      <c r="AH132">
        <v>14650655.82</v>
      </c>
      <c r="AI132">
        <v>14769326.140000001</v>
      </c>
      <c r="AJ132">
        <v>14875858.07</v>
      </c>
      <c r="AK132">
        <v>14998480.52</v>
      </c>
      <c r="AL132">
        <v>15126925.6</v>
      </c>
      <c r="AM132">
        <v>15263419.09</v>
      </c>
      <c r="AN132">
        <v>15449923.880000001</v>
      </c>
      <c r="AO132">
        <v>15617656.75</v>
      </c>
      <c r="AP132">
        <v>15789847.51</v>
      </c>
      <c r="AQ132">
        <v>15985994.08</v>
      </c>
      <c r="AR132">
        <v>16145464.27</v>
      </c>
      <c r="AS132">
        <v>16293038.57</v>
      </c>
      <c r="AT132">
        <v>16468565.07</v>
      </c>
      <c r="AU132">
        <v>16644970.84</v>
      </c>
      <c r="AV132">
        <v>16823587.5</v>
      </c>
      <c r="AW132">
        <v>17026353.77</v>
      </c>
    </row>
    <row r="133" spans="2:50" x14ac:dyDescent="0.25">
      <c r="B133" t="s">
        <v>204</v>
      </c>
      <c r="C133">
        <v>12350720.798361</v>
      </c>
      <c r="D133">
        <v>12549015.615732601</v>
      </c>
      <c r="E133">
        <v>12750494.119999999</v>
      </c>
      <c r="F133">
        <v>13085132.9</v>
      </c>
      <c r="G133">
        <v>12809517.73</v>
      </c>
      <c r="H133">
        <v>11637653.970000001</v>
      </c>
      <c r="I133">
        <v>11869982.91</v>
      </c>
      <c r="J133">
        <v>12310514.560000001</v>
      </c>
      <c r="K133">
        <v>12091407.189999999</v>
      </c>
      <c r="L133">
        <v>11900800.92</v>
      </c>
      <c r="M133">
        <v>11941151.640000001</v>
      </c>
      <c r="N133">
        <v>12058817.890000001</v>
      </c>
      <c r="O133">
        <v>12279176.1</v>
      </c>
      <c r="P133">
        <v>12823792.83</v>
      </c>
      <c r="Q133">
        <v>13062593.949999999</v>
      </c>
      <c r="R133">
        <v>13355201.16</v>
      </c>
      <c r="S133">
        <v>13616763.84</v>
      </c>
      <c r="T133">
        <v>14015833.68</v>
      </c>
      <c r="U133">
        <v>14239932.1</v>
      </c>
      <c r="V133">
        <v>14619837.859999999</v>
      </c>
      <c r="W133">
        <v>14772516.48</v>
      </c>
      <c r="X133">
        <v>14856085.73</v>
      </c>
      <c r="Y133">
        <v>14945428.310000001</v>
      </c>
      <c r="Z133">
        <v>15042189.83</v>
      </c>
      <c r="AA133">
        <v>15132623.210000001</v>
      </c>
      <c r="AB133">
        <v>15205016.689999999</v>
      </c>
      <c r="AC133">
        <v>15287012.939999999</v>
      </c>
      <c r="AD133">
        <v>15427909.039999999</v>
      </c>
      <c r="AE133">
        <v>15532617.83</v>
      </c>
      <c r="AF133">
        <v>15629764.439999999</v>
      </c>
      <c r="AG133">
        <v>15729624.189999999</v>
      </c>
      <c r="AH133">
        <v>15838867.24</v>
      </c>
      <c r="AI133">
        <v>15973416.289999999</v>
      </c>
      <c r="AJ133">
        <v>16096871.449999999</v>
      </c>
      <c r="AK133">
        <v>16237406.439999999</v>
      </c>
      <c r="AL133">
        <v>16384772.140000001</v>
      </c>
      <c r="AM133">
        <v>16540995.35</v>
      </c>
      <c r="AN133">
        <v>16748256.810000001</v>
      </c>
      <c r="AO133">
        <v>16936697.140000001</v>
      </c>
      <c r="AP133">
        <v>17130222.5</v>
      </c>
      <c r="AQ133">
        <v>17349027.809999999</v>
      </c>
      <c r="AR133">
        <v>17530447.82</v>
      </c>
      <c r="AS133">
        <v>17699295.710000001</v>
      </c>
      <c r="AT133">
        <v>17896553.530000001</v>
      </c>
      <c r="AU133">
        <v>18094917.98</v>
      </c>
      <c r="AV133">
        <v>18295641.629999999</v>
      </c>
      <c r="AW133">
        <v>18520644.5</v>
      </c>
    </row>
    <row r="134" spans="2:50" x14ac:dyDescent="0.25">
      <c r="B134" t="s">
        <v>205</v>
      </c>
      <c r="C134">
        <v>144913116.15770999</v>
      </c>
      <c r="D134">
        <v>147239743.11109701</v>
      </c>
      <c r="E134">
        <v>149603724.80000001</v>
      </c>
      <c r="F134">
        <v>146907669.40000001</v>
      </c>
      <c r="G134">
        <v>142905017.09999999</v>
      </c>
      <c r="H134">
        <v>141953967.30000001</v>
      </c>
      <c r="I134">
        <v>139012290.90000001</v>
      </c>
      <c r="J134">
        <v>135608720.80000001</v>
      </c>
      <c r="K134">
        <v>131620040.5</v>
      </c>
      <c r="L134">
        <v>128353464.09999999</v>
      </c>
      <c r="M134">
        <v>125518778.2</v>
      </c>
      <c r="N134">
        <v>123227933.3</v>
      </c>
      <c r="O134">
        <v>122203805.8</v>
      </c>
      <c r="P134">
        <v>120941344</v>
      </c>
      <c r="Q134">
        <v>119064057</v>
      </c>
      <c r="R134">
        <v>117964120.2</v>
      </c>
      <c r="S134">
        <v>115722624.7</v>
      </c>
      <c r="T134">
        <v>112845997.59999999</v>
      </c>
      <c r="U134">
        <v>109726653.40000001</v>
      </c>
      <c r="V134">
        <v>106070077.8</v>
      </c>
      <c r="W134">
        <v>101161258.90000001</v>
      </c>
      <c r="X134">
        <v>98574223.950000003</v>
      </c>
      <c r="Y134">
        <v>95169247.620000005</v>
      </c>
      <c r="Z134">
        <v>91474937.620000005</v>
      </c>
      <c r="AA134">
        <v>87568677.849999994</v>
      </c>
      <c r="AB134">
        <v>83315080.230000004</v>
      </c>
      <c r="AC134">
        <v>78923351.420000002</v>
      </c>
      <c r="AD134">
        <v>74030611.379999995</v>
      </c>
      <c r="AE134">
        <v>69224847.650000006</v>
      </c>
      <c r="AF134">
        <v>64590191.759999998</v>
      </c>
      <c r="AG134">
        <v>60560467.100000001</v>
      </c>
      <c r="AH134">
        <v>56732218.520000003</v>
      </c>
      <c r="AI134">
        <v>53119940.719999999</v>
      </c>
      <c r="AJ134">
        <v>49725427.979999997</v>
      </c>
      <c r="AK134">
        <v>46546248.670000002</v>
      </c>
      <c r="AL134">
        <v>44568016.789999999</v>
      </c>
      <c r="AM134">
        <v>42665830.490000002</v>
      </c>
      <c r="AN134">
        <v>39655644.810000002</v>
      </c>
      <c r="AO134">
        <v>36834767.159999996</v>
      </c>
      <c r="AP134">
        <v>34192243.869999997</v>
      </c>
      <c r="AQ134">
        <v>31716941.559999999</v>
      </c>
      <c r="AR134">
        <v>29300985.039999999</v>
      </c>
      <c r="AS134">
        <v>27746620.350000001</v>
      </c>
      <c r="AT134">
        <v>26282133.140000001</v>
      </c>
      <c r="AU134">
        <v>24901891.989999998</v>
      </c>
      <c r="AV134">
        <v>23600479.109999999</v>
      </c>
      <c r="AW134">
        <v>22375573.690000001</v>
      </c>
    </row>
    <row r="135" spans="2:50" x14ac:dyDescent="0.25">
      <c r="B135" t="s">
        <v>206</v>
      </c>
      <c r="C135">
        <v>1098851.8998263199</v>
      </c>
      <c r="D135">
        <v>1116494.32251175</v>
      </c>
      <c r="E135">
        <v>1134420</v>
      </c>
      <c r="F135">
        <v>1106897.4029999999</v>
      </c>
      <c r="G135">
        <v>1078332.9979999999</v>
      </c>
      <c r="H135">
        <v>1050289.588</v>
      </c>
      <c r="I135">
        <v>1026754.2</v>
      </c>
      <c r="J135">
        <v>1003982.845</v>
      </c>
      <c r="K135">
        <v>979797.05539999995</v>
      </c>
      <c r="L135">
        <v>953841.98430000001</v>
      </c>
      <c r="M135">
        <v>928879.69539999997</v>
      </c>
      <c r="N135">
        <v>907411.48089999997</v>
      </c>
      <c r="O135">
        <v>892006.26210000005</v>
      </c>
      <c r="P135">
        <v>878642.51029999997</v>
      </c>
      <c r="Q135">
        <v>863708.28040000005</v>
      </c>
      <c r="R135">
        <v>841358.55900000001</v>
      </c>
      <c r="S135">
        <v>816622.95259999996</v>
      </c>
      <c r="T135">
        <v>787970.54070000001</v>
      </c>
      <c r="U135">
        <v>758689.83290000004</v>
      </c>
      <c r="V135">
        <v>727950.6629</v>
      </c>
      <c r="W135">
        <v>694068.00560000003</v>
      </c>
      <c r="X135">
        <v>658164.60710000002</v>
      </c>
      <c r="Y135">
        <v>621779.78780000005</v>
      </c>
      <c r="Z135">
        <v>587042.78709999996</v>
      </c>
      <c r="AA135">
        <v>554786.56420000002</v>
      </c>
      <c r="AB135">
        <v>525187.6139</v>
      </c>
      <c r="AC135">
        <v>497196.16529999999</v>
      </c>
      <c r="AD135">
        <v>470188.4754</v>
      </c>
      <c r="AE135">
        <v>444803.41580000002</v>
      </c>
      <c r="AF135">
        <v>421276.5197</v>
      </c>
      <c r="AG135">
        <v>399442.7757</v>
      </c>
      <c r="AH135">
        <v>379253.57689999999</v>
      </c>
      <c r="AI135">
        <v>360609.3702</v>
      </c>
      <c r="AJ135">
        <v>343342.96100000001</v>
      </c>
      <c r="AK135">
        <v>327383.81819999998</v>
      </c>
      <c r="AL135">
        <v>312591.2475</v>
      </c>
      <c r="AM135">
        <v>298491.82750000001</v>
      </c>
      <c r="AN135">
        <v>285155.54350000003</v>
      </c>
      <c r="AO135">
        <v>272528.34789999999</v>
      </c>
      <c r="AP135">
        <v>260562.4834</v>
      </c>
      <c r="AQ135">
        <v>249232.4626</v>
      </c>
      <c r="AR135">
        <v>238510.0472</v>
      </c>
      <c r="AS135">
        <v>228346.8125</v>
      </c>
      <c r="AT135">
        <v>218642.39019999999</v>
      </c>
      <c r="AU135">
        <v>209349.42370000001</v>
      </c>
      <c r="AV135">
        <v>200450.06</v>
      </c>
      <c r="AW135">
        <v>191990.1012</v>
      </c>
    </row>
    <row r="136" spans="2:50" x14ac:dyDescent="0.25">
      <c r="B136" t="s">
        <v>207</v>
      </c>
      <c r="C136">
        <v>1098851.8998263199</v>
      </c>
      <c r="D136">
        <v>1116494.32251175</v>
      </c>
      <c r="E136">
        <v>1134420</v>
      </c>
      <c r="F136">
        <v>1106897.4029999999</v>
      </c>
      <c r="G136">
        <v>1078332.9979999999</v>
      </c>
      <c r="H136">
        <v>1050289.588</v>
      </c>
      <c r="I136">
        <v>1026754.2</v>
      </c>
      <c r="J136">
        <v>1003982.845</v>
      </c>
      <c r="K136">
        <v>979797.05539999995</v>
      </c>
      <c r="L136">
        <v>953841.98430000001</v>
      </c>
      <c r="M136">
        <v>928879.69539999997</v>
      </c>
      <c r="N136">
        <v>907411.48089999997</v>
      </c>
      <c r="O136">
        <v>892006.26210000005</v>
      </c>
      <c r="P136">
        <v>878642.51029999997</v>
      </c>
      <c r="Q136">
        <v>863708.28040000005</v>
      </c>
      <c r="R136">
        <v>841358.55900000001</v>
      </c>
      <c r="S136">
        <v>816622.95259999996</v>
      </c>
      <c r="T136">
        <v>787970.54070000001</v>
      </c>
      <c r="U136">
        <v>758689.83290000004</v>
      </c>
      <c r="V136">
        <v>727950.6629</v>
      </c>
      <c r="W136">
        <v>694068.00560000003</v>
      </c>
      <c r="X136">
        <v>658164.60710000002</v>
      </c>
      <c r="Y136">
        <v>621779.78780000005</v>
      </c>
      <c r="Z136">
        <v>587042.78709999996</v>
      </c>
      <c r="AA136">
        <v>554786.56420000002</v>
      </c>
      <c r="AB136">
        <v>525187.6139</v>
      </c>
      <c r="AC136">
        <v>497196.16529999999</v>
      </c>
      <c r="AD136">
        <v>470188.4754</v>
      </c>
      <c r="AE136">
        <v>444803.41580000002</v>
      </c>
      <c r="AF136">
        <v>421276.5197</v>
      </c>
      <c r="AG136">
        <v>399442.7757</v>
      </c>
      <c r="AH136">
        <v>379253.57689999999</v>
      </c>
      <c r="AI136">
        <v>360609.3702</v>
      </c>
      <c r="AJ136">
        <v>343342.96100000001</v>
      </c>
      <c r="AK136">
        <v>327383.81819999998</v>
      </c>
      <c r="AL136">
        <v>312591.2475</v>
      </c>
      <c r="AM136">
        <v>298491.82750000001</v>
      </c>
      <c r="AN136">
        <v>285155.54350000003</v>
      </c>
      <c r="AO136">
        <v>272528.34789999999</v>
      </c>
      <c r="AP136">
        <v>260562.4834</v>
      </c>
      <c r="AQ136">
        <v>249232.4626</v>
      </c>
      <c r="AR136">
        <v>238510.0472</v>
      </c>
      <c r="AS136">
        <v>228346.8125</v>
      </c>
      <c r="AT136">
        <v>218642.39019999999</v>
      </c>
      <c r="AU136">
        <v>209349.42370000001</v>
      </c>
      <c r="AV136">
        <v>200450.06</v>
      </c>
      <c r="AW136">
        <v>191990.1012</v>
      </c>
    </row>
    <row r="137" spans="2:50" x14ac:dyDescent="0.25">
      <c r="B137" t="s">
        <v>208</v>
      </c>
      <c r="C137">
        <v>105875266.531468</v>
      </c>
      <c r="D137">
        <v>107575128.18195701</v>
      </c>
      <c r="E137">
        <v>109302281.7</v>
      </c>
      <c r="F137">
        <v>107810560.3</v>
      </c>
      <c r="G137">
        <v>105442480</v>
      </c>
      <c r="H137">
        <v>106099433.3</v>
      </c>
      <c r="I137">
        <v>104117784.09999999</v>
      </c>
      <c r="J137">
        <v>102154340.8</v>
      </c>
      <c r="K137">
        <v>99935667.840000004</v>
      </c>
      <c r="L137">
        <v>98218298.159999996</v>
      </c>
      <c r="M137">
        <v>96709142.079999998</v>
      </c>
      <c r="N137">
        <v>95623770.950000003</v>
      </c>
      <c r="O137">
        <v>94751351.120000005</v>
      </c>
      <c r="P137">
        <v>93819685.140000001</v>
      </c>
      <c r="Q137">
        <v>92754565.340000004</v>
      </c>
      <c r="R137">
        <v>92479739.430000007</v>
      </c>
      <c r="S137">
        <v>90996534.180000007</v>
      </c>
      <c r="T137">
        <v>89121741.989999995</v>
      </c>
      <c r="U137">
        <v>86772147.310000002</v>
      </c>
      <c r="V137">
        <v>84191593.920000002</v>
      </c>
      <c r="W137">
        <v>82489070.709999904</v>
      </c>
      <c r="X137">
        <v>80926009.829999998</v>
      </c>
      <c r="Y137">
        <v>78827441.540000007</v>
      </c>
      <c r="Z137">
        <v>76378225.200000003</v>
      </c>
      <c r="AA137">
        <v>73650098.530000001</v>
      </c>
      <c r="AB137">
        <v>70595604.709999904</v>
      </c>
      <c r="AC137">
        <v>67317634.459999904</v>
      </c>
      <c r="AD137">
        <v>63956683.119999997</v>
      </c>
      <c r="AE137">
        <v>60561397.630000003</v>
      </c>
      <c r="AF137">
        <v>57215806.25</v>
      </c>
      <c r="AG137">
        <v>53977512.200000003</v>
      </c>
      <c r="AH137">
        <v>50875411.399999999</v>
      </c>
      <c r="AI137">
        <v>47946737.079999998</v>
      </c>
      <c r="AJ137">
        <v>45177878.130000003</v>
      </c>
      <c r="AK137">
        <v>42570600.25</v>
      </c>
      <c r="AL137">
        <v>40125423.670000002</v>
      </c>
      <c r="AM137">
        <v>37810760.920000002</v>
      </c>
      <c r="AN137">
        <v>35582680.75</v>
      </c>
      <c r="AO137">
        <v>33483096.300000001</v>
      </c>
      <c r="AP137">
        <v>31507890.969999999</v>
      </c>
      <c r="AQ137">
        <v>29648774.170000002</v>
      </c>
      <c r="AR137">
        <v>27803920.550000001</v>
      </c>
      <c r="AS137">
        <v>26097417.460000001</v>
      </c>
      <c r="AT137">
        <v>24497275.510000002</v>
      </c>
      <c r="AU137">
        <v>22996842.890000001</v>
      </c>
      <c r="AV137">
        <v>21589775.859999999</v>
      </c>
      <c r="AW137">
        <v>20271791.140000001</v>
      </c>
    </row>
    <row r="138" spans="2:50" x14ac:dyDescent="0.25">
      <c r="B138" t="s">
        <v>209</v>
      </c>
      <c r="C138">
        <v>105875266.531468</v>
      </c>
      <c r="D138">
        <v>107575128.18195701</v>
      </c>
      <c r="E138">
        <v>109302281.7</v>
      </c>
      <c r="F138">
        <v>107810560.3</v>
      </c>
      <c r="G138">
        <v>105442480</v>
      </c>
      <c r="H138">
        <v>106099433.3</v>
      </c>
      <c r="I138">
        <v>104117784.09999999</v>
      </c>
      <c r="J138">
        <v>102154340.8</v>
      </c>
      <c r="K138">
        <v>99935667.840000004</v>
      </c>
      <c r="L138">
        <v>98218298.159999996</v>
      </c>
      <c r="M138">
        <v>96709142.079999998</v>
      </c>
      <c r="N138">
        <v>95623770.950000003</v>
      </c>
      <c r="O138">
        <v>94751351.120000005</v>
      </c>
      <c r="P138">
        <v>93819685.140000001</v>
      </c>
      <c r="Q138">
        <v>92754565.340000004</v>
      </c>
      <c r="R138">
        <v>92479739.430000007</v>
      </c>
      <c r="S138">
        <v>90996534.180000007</v>
      </c>
      <c r="T138">
        <v>89121741.989999995</v>
      </c>
      <c r="U138">
        <v>86772147.310000002</v>
      </c>
      <c r="V138">
        <v>84191593.920000002</v>
      </c>
      <c r="W138">
        <v>82489070.709999904</v>
      </c>
      <c r="X138">
        <v>80926009.829999998</v>
      </c>
      <c r="Y138">
        <v>78827441.540000007</v>
      </c>
      <c r="Z138">
        <v>76378225.200000003</v>
      </c>
      <c r="AA138">
        <v>73650098.530000001</v>
      </c>
      <c r="AB138">
        <v>70595604.709999904</v>
      </c>
      <c r="AC138">
        <v>67317634.459999904</v>
      </c>
      <c r="AD138">
        <v>63956683.119999997</v>
      </c>
      <c r="AE138">
        <v>60561397.630000003</v>
      </c>
      <c r="AF138">
        <v>57215806.25</v>
      </c>
      <c r="AG138">
        <v>53977512.200000003</v>
      </c>
      <c r="AH138">
        <v>50875411.399999999</v>
      </c>
      <c r="AI138">
        <v>47946737.079999998</v>
      </c>
      <c r="AJ138">
        <v>45177878.130000003</v>
      </c>
      <c r="AK138">
        <v>42570600.25</v>
      </c>
      <c r="AL138">
        <v>40125423.670000002</v>
      </c>
      <c r="AM138">
        <v>37810760.920000002</v>
      </c>
      <c r="AN138">
        <v>35582680.75</v>
      </c>
      <c r="AO138">
        <v>33483096.300000001</v>
      </c>
      <c r="AP138">
        <v>31507890.969999999</v>
      </c>
      <c r="AQ138">
        <v>29648774.170000002</v>
      </c>
      <c r="AR138">
        <v>27803920.550000001</v>
      </c>
      <c r="AS138">
        <v>26097417.460000001</v>
      </c>
      <c r="AT138">
        <v>24497275.510000002</v>
      </c>
      <c r="AU138">
        <v>22996842.890000001</v>
      </c>
      <c r="AV138">
        <v>21589775.859999999</v>
      </c>
      <c r="AW138">
        <v>20271791.140000001</v>
      </c>
    </row>
    <row r="139" spans="2:50" x14ac:dyDescent="0.25">
      <c r="B139" t="s">
        <v>210</v>
      </c>
      <c r="C139">
        <v>37938997.726415001</v>
      </c>
      <c r="D139">
        <v>38548120.6066292</v>
      </c>
      <c r="E139">
        <v>39167023.149999999</v>
      </c>
      <c r="F139">
        <v>37990211.659999996</v>
      </c>
      <c r="G139">
        <v>36384204.109999999</v>
      </c>
      <c r="H139">
        <v>34804244.420000002</v>
      </c>
      <c r="I139">
        <v>33867752.530000001</v>
      </c>
      <c r="J139">
        <v>32450397.210000001</v>
      </c>
      <c r="K139">
        <v>30704575.579999998</v>
      </c>
      <c r="L139">
        <v>29181324</v>
      </c>
      <c r="M139">
        <v>27880756.379999999</v>
      </c>
      <c r="N139">
        <v>26696750.870000001</v>
      </c>
      <c r="O139">
        <v>26560448.420000002</v>
      </c>
      <c r="P139">
        <v>26243016.379999999</v>
      </c>
      <c r="Q139">
        <v>25445783.399999999</v>
      </c>
      <c r="R139">
        <v>24643022.210000001</v>
      </c>
      <c r="S139">
        <v>23909467.539999999</v>
      </c>
      <c r="T139">
        <v>22936285.050000001</v>
      </c>
      <c r="U139">
        <v>22195816.300000001</v>
      </c>
      <c r="V139">
        <v>21150533.219999999</v>
      </c>
      <c r="W139">
        <v>17978120.210000001</v>
      </c>
      <c r="X139">
        <v>16990049.510000002</v>
      </c>
      <c r="Y139">
        <v>15720026.300000001</v>
      </c>
      <c r="Z139">
        <v>14509669.640000001</v>
      </c>
      <c r="AA139">
        <v>13363792.76</v>
      </c>
      <c r="AB139">
        <v>12194287.9</v>
      </c>
      <c r="AC139">
        <v>11108520.789999999</v>
      </c>
      <c r="AD139">
        <v>9603739.7780000009</v>
      </c>
      <c r="AE139">
        <v>8218646.5980000002</v>
      </c>
      <c r="AF139">
        <v>6953108.9879999999</v>
      </c>
      <c r="AG139">
        <v>6183512.1179999998</v>
      </c>
      <c r="AH139">
        <v>5477553.5460000001</v>
      </c>
      <c r="AI139">
        <v>4812594.2690000003</v>
      </c>
      <c r="AJ139">
        <v>4204206.88</v>
      </c>
      <c r="AK139">
        <v>3648264.5950000002</v>
      </c>
      <c r="AL139">
        <v>4130001.878</v>
      </c>
      <c r="AM139">
        <v>4556577.7429999998</v>
      </c>
      <c r="AN139">
        <v>3787808.5210000002</v>
      </c>
      <c r="AO139">
        <v>3079142.5090000001</v>
      </c>
      <c r="AP139">
        <v>2423790.42</v>
      </c>
      <c r="AQ139">
        <v>1818934.9339999999</v>
      </c>
      <c r="AR139">
        <v>1258554.44</v>
      </c>
      <c r="AS139">
        <v>1420856.074</v>
      </c>
      <c r="AT139">
        <v>1566215.2439999999</v>
      </c>
      <c r="AU139">
        <v>1695699.6810000001</v>
      </c>
      <c r="AV139">
        <v>1810253.1839999999</v>
      </c>
      <c r="AW139">
        <v>1911792.4509999999</v>
      </c>
    </row>
    <row r="140" spans="2:50" x14ac:dyDescent="0.25">
      <c r="B140" t="s">
        <v>211</v>
      </c>
      <c r="C140">
        <v>37938997.726415001</v>
      </c>
      <c r="D140">
        <v>38548120.6066292</v>
      </c>
      <c r="E140">
        <v>39167023.149999999</v>
      </c>
      <c r="F140">
        <v>37990211.659999996</v>
      </c>
      <c r="G140">
        <v>36384204.109999999</v>
      </c>
      <c r="H140">
        <v>34804244.420000002</v>
      </c>
      <c r="I140">
        <v>33867752.530000001</v>
      </c>
      <c r="J140">
        <v>32450397.210000001</v>
      </c>
      <c r="K140">
        <v>30704575.579999998</v>
      </c>
      <c r="L140">
        <v>29181324</v>
      </c>
      <c r="M140">
        <v>27880756.379999999</v>
      </c>
      <c r="N140">
        <v>26696750.870000001</v>
      </c>
      <c r="O140">
        <v>26560448.420000002</v>
      </c>
      <c r="P140">
        <v>26243016.379999999</v>
      </c>
      <c r="Q140">
        <v>25445783.399999999</v>
      </c>
      <c r="R140">
        <v>24643022.210000001</v>
      </c>
      <c r="S140">
        <v>23909467.539999999</v>
      </c>
      <c r="T140">
        <v>22936285.050000001</v>
      </c>
      <c r="U140">
        <v>22195816.300000001</v>
      </c>
      <c r="V140">
        <v>21150533.219999999</v>
      </c>
      <c r="W140">
        <v>17978120.210000001</v>
      </c>
      <c r="X140">
        <v>16990049.510000002</v>
      </c>
      <c r="Y140">
        <v>15720026.300000001</v>
      </c>
      <c r="Z140">
        <v>14509669.640000001</v>
      </c>
      <c r="AA140">
        <v>13363792.76</v>
      </c>
      <c r="AB140">
        <v>12194287.9</v>
      </c>
      <c r="AC140">
        <v>11108520.789999999</v>
      </c>
      <c r="AD140">
        <v>9603739.7780000009</v>
      </c>
      <c r="AE140">
        <v>8218646.5980000002</v>
      </c>
      <c r="AF140">
        <v>6953108.9879999999</v>
      </c>
      <c r="AG140">
        <v>6183512.1179999998</v>
      </c>
      <c r="AH140">
        <v>5477553.5460000001</v>
      </c>
      <c r="AI140">
        <v>4812594.2690000003</v>
      </c>
      <c r="AJ140">
        <v>4204206.88</v>
      </c>
      <c r="AK140">
        <v>3648264.5950000002</v>
      </c>
      <c r="AL140">
        <v>4130001.878</v>
      </c>
      <c r="AM140">
        <v>4556577.7429999998</v>
      </c>
      <c r="AN140">
        <v>3787808.5210000002</v>
      </c>
      <c r="AO140">
        <v>3079142.5090000001</v>
      </c>
      <c r="AP140">
        <v>2423790.42</v>
      </c>
      <c r="AQ140">
        <v>1818934.9339999999</v>
      </c>
      <c r="AR140">
        <v>1258554.44</v>
      </c>
      <c r="AS140">
        <v>1420856.074</v>
      </c>
      <c r="AT140">
        <v>1566215.2439999999</v>
      </c>
      <c r="AU140">
        <v>1695699.6810000001</v>
      </c>
      <c r="AV140">
        <v>1810253.1839999999</v>
      </c>
      <c r="AW140">
        <v>1911792.4509999999</v>
      </c>
    </row>
    <row r="141" spans="2:50" x14ac:dyDescent="0.25">
      <c r="B141" t="s">
        <v>212</v>
      </c>
      <c r="C141">
        <v>7249974.6999914004</v>
      </c>
      <c r="D141">
        <v>7366375.3888705196</v>
      </c>
      <c r="E141">
        <v>7487365.2489999998</v>
      </c>
      <c r="F141">
        <v>7668872.2390000001</v>
      </c>
      <c r="G141">
        <v>7303509.2719999999</v>
      </c>
      <c r="H141">
        <v>7656870.7649999997</v>
      </c>
      <c r="I141">
        <v>7866455.5769999996</v>
      </c>
      <c r="J141">
        <v>7426527.2070000004</v>
      </c>
      <c r="K141">
        <v>7117995.2280000001</v>
      </c>
      <c r="L141">
        <v>6876202.2999999998</v>
      </c>
      <c r="M141">
        <v>7280526.5039999997</v>
      </c>
      <c r="N141">
        <v>7657511.5829999996</v>
      </c>
      <c r="O141">
        <v>7863730.324</v>
      </c>
      <c r="P141">
        <v>7868032.693</v>
      </c>
      <c r="Q141">
        <v>7302661.0530000003</v>
      </c>
      <c r="R141">
        <v>7262201.2510000002</v>
      </c>
      <c r="S141">
        <v>7271657.3870000001</v>
      </c>
      <c r="T141">
        <v>7262105.0120000001</v>
      </c>
      <c r="U141">
        <v>7197494.8770000003</v>
      </c>
      <c r="V141">
        <v>7130252.6009999998</v>
      </c>
      <c r="W141">
        <v>6990952.5240000002</v>
      </c>
      <c r="X141">
        <v>6902910.6090000002</v>
      </c>
      <c r="Y141">
        <v>6932757.5800000001</v>
      </c>
      <c r="Z141">
        <v>6985626.8439999996</v>
      </c>
      <c r="AA141">
        <v>7038514.5389999999</v>
      </c>
      <c r="AB141">
        <v>7086399.8940000003</v>
      </c>
      <c r="AC141">
        <v>7116106.5820000004</v>
      </c>
      <c r="AD141">
        <v>7130204.9960000003</v>
      </c>
      <c r="AE141">
        <v>7158858.2039999999</v>
      </c>
      <c r="AF141">
        <v>7191630.6540000001</v>
      </c>
      <c r="AG141">
        <v>7243129.5839999998</v>
      </c>
      <c r="AH141">
        <v>7295535.3509999998</v>
      </c>
      <c r="AI141">
        <v>7352902.9000000004</v>
      </c>
      <c r="AJ141">
        <v>7421789.4029999999</v>
      </c>
      <c r="AK141">
        <v>7496159.6730000004</v>
      </c>
      <c r="AL141">
        <v>7625872.3360000001</v>
      </c>
      <c r="AM141">
        <v>7760036.977</v>
      </c>
      <c r="AN141">
        <v>7813427.3219999997</v>
      </c>
      <c r="AO141">
        <v>7857400.8669999996</v>
      </c>
      <c r="AP141">
        <v>7901114.2390000001</v>
      </c>
      <c r="AQ141">
        <v>7951966.2189999996</v>
      </c>
      <c r="AR141">
        <v>7991448.9129999997</v>
      </c>
      <c r="AS141">
        <v>8071727.8080000002</v>
      </c>
      <c r="AT141">
        <v>8151693.2539999997</v>
      </c>
      <c r="AU141">
        <v>8233105.0619999999</v>
      </c>
      <c r="AV141">
        <v>8314577.2850000001</v>
      </c>
      <c r="AW141">
        <v>8395804.9739999995</v>
      </c>
    </row>
    <row r="142" spans="2:50" x14ac:dyDescent="0.25">
      <c r="B142" t="s">
        <v>213</v>
      </c>
      <c r="C142">
        <v>11428306.3019633</v>
      </c>
      <c r="D142">
        <v>11611791.4562317</v>
      </c>
      <c r="E142">
        <v>11800890.689999999</v>
      </c>
      <c r="F142">
        <v>11940661.609999999</v>
      </c>
      <c r="G142">
        <v>11246382.050000001</v>
      </c>
      <c r="H142">
        <v>11347843.43</v>
      </c>
      <c r="I142">
        <v>11141561.15</v>
      </c>
      <c r="J142">
        <v>10772009.289999999</v>
      </c>
      <c r="K142">
        <v>10059276.83</v>
      </c>
      <c r="L142">
        <v>9725171.7310000006</v>
      </c>
      <c r="M142">
        <v>9720790.3469999898</v>
      </c>
      <c r="N142">
        <v>9742535.6070000008</v>
      </c>
      <c r="O142">
        <v>8909615.5429999996</v>
      </c>
      <c r="P142">
        <v>8145962.2479999997</v>
      </c>
      <c r="Q142">
        <v>7329403.1710000001</v>
      </c>
      <c r="R142">
        <v>6837551.4110000003</v>
      </c>
      <c r="S142">
        <v>6587577.8590000002</v>
      </c>
      <c r="T142">
        <v>6565874.4890000001</v>
      </c>
      <c r="U142">
        <v>6605898.5810000002</v>
      </c>
      <c r="V142">
        <v>6611266.3590000002</v>
      </c>
      <c r="W142">
        <v>5399935.9110000003</v>
      </c>
      <c r="X142">
        <v>4573992.9579999996</v>
      </c>
      <c r="Y142">
        <v>3937133.3029999998</v>
      </c>
      <c r="Z142">
        <v>3450737.4849999999</v>
      </c>
      <c r="AA142">
        <v>3064810.5249999999</v>
      </c>
      <c r="AB142">
        <v>2753050.3420000002</v>
      </c>
      <c r="AC142">
        <v>2488867.1490000002</v>
      </c>
      <c r="AD142">
        <v>2410093.7349999999</v>
      </c>
      <c r="AE142">
        <v>2375971.5630000001</v>
      </c>
      <c r="AF142">
        <v>2349560.84</v>
      </c>
      <c r="AG142">
        <v>2358019.017</v>
      </c>
      <c r="AH142">
        <v>2365885.3590000002</v>
      </c>
      <c r="AI142">
        <v>2371567.67</v>
      </c>
      <c r="AJ142">
        <v>2380827.4569999999</v>
      </c>
      <c r="AK142">
        <v>2392744.8670000001</v>
      </c>
      <c r="AL142">
        <v>2521318.7400000002</v>
      </c>
      <c r="AM142">
        <v>2653729.8590000002</v>
      </c>
      <c r="AN142">
        <v>2640066.841</v>
      </c>
      <c r="AO142">
        <v>2624803.2949999999</v>
      </c>
      <c r="AP142">
        <v>2609274.1329999999</v>
      </c>
      <c r="AQ142">
        <v>2595310.1970000002</v>
      </c>
      <c r="AR142">
        <v>2577007.85</v>
      </c>
      <c r="AS142">
        <v>2671811.0350000001</v>
      </c>
      <c r="AT142">
        <v>2768110.7379999999</v>
      </c>
      <c r="AU142">
        <v>2866756.7889999999</v>
      </c>
      <c r="AV142">
        <v>2967349.9649999999</v>
      </c>
      <c r="AW142">
        <v>3069632.88</v>
      </c>
    </row>
    <row r="143" spans="2:50" x14ac:dyDescent="0.25">
      <c r="B143" t="s">
        <v>214</v>
      </c>
      <c r="C143">
        <v>1153294.1412084801</v>
      </c>
      <c r="D143">
        <v>1171810.6516891399</v>
      </c>
      <c r="E143">
        <v>1190798.162</v>
      </c>
      <c r="F143">
        <v>1164171.0819999999</v>
      </c>
      <c r="G143">
        <v>1082142.7690000001</v>
      </c>
      <c r="H143">
        <v>984402.42350000003</v>
      </c>
      <c r="I143">
        <v>1041821.24</v>
      </c>
      <c r="J143">
        <v>994691.00930000003</v>
      </c>
      <c r="K143">
        <v>927544.87829999998</v>
      </c>
      <c r="L143">
        <v>898180.92460000003</v>
      </c>
      <c r="M143">
        <v>908099.75840000005</v>
      </c>
      <c r="N143">
        <v>942352.87470000004</v>
      </c>
      <c r="O143">
        <v>859413.71050000004</v>
      </c>
      <c r="P143">
        <v>791821.5834</v>
      </c>
      <c r="Q143">
        <v>705058.22620000003</v>
      </c>
      <c r="R143">
        <v>657451.81030000001</v>
      </c>
      <c r="S143">
        <v>607572.33700000006</v>
      </c>
      <c r="T143">
        <v>600917.68469999998</v>
      </c>
      <c r="U143">
        <v>599256.51470000006</v>
      </c>
      <c r="V143">
        <v>598879.23849999998</v>
      </c>
      <c r="W143">
        <v>463411.67550000001</v>
      </c>
      <c r="X143">
        <v>373963.52789999999</v>
      </c>
      <c r="Y143">
        <v>293975.51890000002</v>
      </c>
      <c r="Z143">
        <v>241806.9834</v>
      </c>
      <c r="AA143">
        <v>203086.13529999999</v>
      </c>
      <c r="AB143">
        <v>172799.81</v>
      </c>
      <c r="AC143">
        <v>148872.7948</v>
      </c>
      <c r="AD143">
        <v>138607.60579999999</v>
      </c>
      <c r="AE143">
        <v>132249.66510000001</v>
      </c>
      <c r="AF143">
        <v>126831.86900000001</v>
      </c>
      <c r="AG143">
        <v>124844.67170000001</v>
      </c>
      <c r="AH143">
        <v>123081.04210000001</v>
      </c>
      <c r="AI143">
        <v>121893.74280000001</v>
      </c>
      <c r="AJ143">
        <v>120565.7614</v>
      </c>
      <c r="AK143">
        <v>119206.75719999999</v>
      </c>
      <c r="AL143">
        <v>127756.94</v>
      </c>
      <c r="AM143">
        <v>136440.13750000001</v>
      </c>
      <c r="AN143">
        <v>132362.3566</v>
      </c>
      <c r="AO143">
        <v>128135.4569</v>
      </c>
      <c r="AP143">
        <v>123974.9838</v>
      </c>
      <c r="AQ143">
        <v>119894.7297</v>
      </c>
      <c r="AR143">
        <v>115862.63250000001</v>
      </c>
      <c r="AS143">
        <v>121176.2298</v>
      </c>
      <c r="AT143">
        <v>126558.77159999999</v>
      </c>
      <c r="AU143">
        <v>132006.05780000001</v>
      </c>
      <c r="AV143">
        <v>137508.2868</v>
      </c>
      <c r="AW143">
        <v>142977.76990000001</v>
      </c>
    </row>
    <row r="144" spans="2:50" x14ac:dyDescent="0.25">
      <c r="B144" t="s">
        <v>215</v>
      </c>
      <c r="C144">
        <v>6211298.5004764497</v>
      </c>
      <c r="D144">
        <v>6311022.9070030199</v>
      </c>
      <c r="E144">
        <v>6414338.9579999996</v>
      </c>
      <c r="F144">
        <v>6435770.7879999997</v>
      </c>
      <c r="G144">
        <v>5833400.6059999997</v>
      </c>
      <c r="H144">
        <v>5196414.5080000004</v>
      </c>
      <c r="I144">
        <v>4558693.9349999996</v>
      </c>
      <c r="J144">
        <v>4794922.1610000003</v>
      </c>
      <c r="K144">
        <v>4265373.4630000005</v>
      </c>
      <c r="L144">
        <v>4045963.7110000001</v>
      </c>
      <c r="M144">
        <v>4105067.8939999999</v>
      </c>
      <c r="N144">
        <v>4148790.898</v>
      </c>
      <c r="O144">
        <v>3921076.1359999999</v>
      </c>
      <c r="P144">
        <v>3618816.2719999999</v>
      </c>
      <c r="Q144">
        <v>3261390.8289999999</v>
      </c>
      <c r="R144">
        <v>2995652.2719999999</v>
      </c>
      <c r="S144">
        <v>2800594.25</v>
      </c>
      <c r="T144">
        <v>2692591.3</v>
      </c>
      <c r="U144">
        <v>2597071.9369999999</v>
      </c>
      <c r="V144">
        <v>2485589.2149999999</v>
      </c>
      <c r="W144">
        <v>2051722.652</v>
      </c>
      <c r="X144">
        <v>1692406.166</v>
      </c>
      <c r="Y144">
        <v>1500071.9709999999</v>
      </c>
      <c r="Z144">
        <v>1378802.1310000001</v>
      </c>
      <c r="AA144">
        <v>1295148.6440000001</v>
      </c>
      <c r="AB144">
        <v>1236773.26</v>
      </c>
      <c r="AC144">
        <v>1196295.57</v>
      </c>
      <c r="AD144">
        <v>1157111.1769999999</v>
      </c>
      <c r="AE144">
        <v>1139424.591</v>
      </c>
      <c r="AF144">
        <v>1125858.1980000001</v>
      </c>
      <c r="AG144">
        <v>1127528.845</v>
      </c>
      <c r="AH144">
        <v>1128991.0819999999</v>
      </c>
      <c r="AI144">
        <v>1130363.3929999999</v>
      </c>
      <c r="AJ144">
        <v>1132468.334</v>
      </c>
      <c r="AK144">
        <v>1135783.071</v>
      </c>
      <c r="AL144">
        <v>1189540.648</v>
      </c>
      <c r="AM144">
        <v>1244213.3370000001</v>
      </c>
      <c r="AN144">
        <v>1226568.0630000001</v>
      </c>
      <c r="AO144">
        <v>1205313.0730000001</v>
      </c>
      <c r="AP144">
        <v>1182161.9040000001</v>
      </c>
      <c r="AQ144">
        <v>1157698.328</v>
      </c>
      <c r="AR144">
        <v>1129962.7169999999</v>
      </c>
      <c r="AS144">
        <v>1156468.2649999999</v>
      </c>
      <c r="AT144">
        <v>1184230.862</v>
      </c>
      <c r="AU144">
        <v>1211981.0390000001</v>
      </c>
      <c r="AV144">
        <v>1239401.067</v>
      </c>
      <c r="AW144">
        <v>1266402.7760000001</v>
      </c>
    </row>
    <row r="145" spans="2:49" x14ac:dyDescent="0.25">
      <c r="B145" t="s">
        <v>216</v>
      </c>
      <c r="C145">
        <v>19068539.7330263</v>
      </c>
      <c r="D145">
        <v>19374691.306334</v>
      </c>
      <c r="E145">
        <v>19692663.129999999</v>
      </c>
      <c r="F145">
        <v>19837740.309999999</v>
      </c>
      <c r="G145">
        <v>18051252.940000001</v>
      </c>
      <c r="H145">
        <v>16049927.390000001</v>
      </c>
      <c r="I145">
        <v>14749314.23</v>
      </c>
      <c r="J145">
        <v>15764121.970000001</v>
      </c>
      <c r="K145">
        <v>14102024.43</v>
      </c>
      <c r="L145">
        <v>13447487.17</v>
      </c>
      <c r="M145">
        <v>13675973.119999999</v>
      </c>
      <c r="N145">
        <v>13842938.560000001</v>
      </c>
      <c r="O145">
        <v>13169308.449999999</v>
      </c>
      <c r="P145">
        <v>12221216.57</v>
      </c>
      <c r="Q145">
        <v>11038280.449999999</v>
      </c>
      <c r="R145">
        <v>10200656.109999999</v>
      </c>
      <c r="S145">
        <v>9606147.3859999999</v>
      </c>
      <c r="T145">
        <v>9431474.8460000008</v>
      </c>
      <c r="U145">
        <v>9229051.193</v>
      </c>
      <c r="V145">
        <v>9056329.9279999901</v>
      </c>
      <c r="W145">
        <v>7727148.057</v>
      </c>
      <c r="X145">
        <v>6379028.1919999998</v>
      </c>
      <c r="Y145">
        <v>5574924.5049999999</v>
      </c>
      <c r="Z145">
        <v>4974179.5949999997</v>
      </c>
      <c r="AA145">
        <v>4485624.5060000001</v>
      </c>
      <c r="AB145">
        <v>4072660.4559999998</v>
      </c>
      <c r="AC145">
        <v>3720269.3530000001</v>
      </c>
      <c r="AD145">
        <v>3676792.47</v>
      </c>
      <c r="AE145">
        <v>3675221.906</v>
      </c>
      <c r="AF145">
        <v>3680225.3629999999</v>
      </c>
      <c r="AG145">
        <v>3701809.7089999998</v>
      </c>
      <c r="AH145">
        <v>3724135.469</v>
      </c>
      <c r="AI145">
        <v>3748383.7069999999</v>
      </c>
      <c r="AJ145">
        <v>3769185.0550000002</v>
      </c>
      <c r="AK145">
        <v>3795570.821</v>
      </c>
      <c r="AL145">
        <v>3873883.4010000001</v>
      </c>
      <c r="AM145">
        <v>3953694.7659999998</v>
      </c>
      <c r="AN145">
        <v>3948119.3190000001</v>
      </c>
      <c r="AO145">
        <v>3926559.0410000002</v>
      </c>
      <c r="AP145">
        <v>3899904.7409999999</v>
      </c>
      <c r="AQ145">
        <v>3873405.301</v>
      </c>
      <c r="AR145">
        <v>3831789.8470000001</v>
      </c>
      <c r="AS145">
        <v>3856961.3130000001</v>
      </c>
      <c r="AT145">
        <v>3891723.7859999998</v>
      </c>
      <c r="AU145">
        <v>3925598.1150000002</v>
      </c>
      <c r="AV145">
        <v>3958179.2719999999</v>
      </c>
      <c r="AW145">
        <v>3994574.39</v>
      </c>
    </row>
    <row r="146" spans="2:49" x14ac:dyDescent="0.25">
      <c r="B146" t="s">
        <v>217</v>
      </c>
      <c r="C146">
        <v>14426006.8404216</v>
      </c>
      <c r="D146">
        <v>14657621.046468699</v>
      </c>
      <c r="E146">
        <v>14897820.91</v>
      </c>
      <c r="F146">
        <v>14855620.98</v>
      </c>
      <c r="G146">
        <v>13711404.359999999</v>
      </c>
      <c r="H146">
        <v>12715605.92</v>
      </c>
      <c r="I146">
        <v>11075314.550000001</v>
      </c>
      <c r="J146">
        <v>9974606.7510000002</v>
      </c>
      <c r="K146">
        <v>9049126.1030000001</v>
      </c>
      <c r="L146">
        <v>8874852.5079999994</v>
      </c>
      <c r="M146">
        <v>8746678.5779999997</v>
      </c>
      <c r="N146">
        <v>8995118.46199999</v>
      </c>
      <c r="O146">
        <v>8220366.7280000001</v>
      </c>
      <c r="P146">
        <v>7358194.2259999998</v>
      </c>
      <c r="Q146">
        <v>6614664.1229999997</v>
      </c>
      <c r="R146">
        <v>5993985.4780000001</v>
      </c>
      <c r="S146">
        <v>5604945.0539999995</v>
      </c>
      <c r="T146">
        <v>5328601.307</v>
      </c>
      <c r="U146">
        <v>5079680.5240000002</v>
      </c>
      <c r="V146">
        <v>4802950.2010000004</v>
      </c>
      <c r="W146">
        <v>3837100.486</v>
      </c>
      <c r="X146">
        <v>3047388.818</v>
      </c>
      <c r="Y146">
        <v>2636846.969</v>
      </c>
      <c r="Z146">
        <v>2365871.9479999999</v>
      </c>
      <c r="AA146">
        <v>2166584.8820000002</v>
      </c>
      <c r="AB146">
        <v>2014760.9639999999</v>
      </c>
      <c r="AC146">
        <v>1894325.125</v>
      </c>
      <c r="AD146">
        <v>1843305.4439999999</v>
      </c>
      <c r="AE146">
        <v>1823665.0919999999</v>
      </c>
      <c r="AF146">
        <v>1810207.5079999999</v>
      </c>
      <c r="AG146">
        <v>1815300.0049999999</v>
      </c>
      <c r="AH146">
        <v>1820398.8259999999</v>
      </c>
      <c r="AI146">
        <v>1825230.9809999999</v>
      </c>
      <c r="AJ146">
        <v>1831599.3940000001</v>
      </c>
      <c r="AK146">
        <v>1840359.852</v>
      </c>
      <c r="AL146">
        <v>1908071.6839999999</v>
      </c>
      <c r="AM146">
        <v>1976944.415</v>
      </c>
      <c r="AN146">
        <v>1960110.648</v>
      </c>
      <c r="AO146">
        <v>1937892.6059999999</v>
      </c>
      <c r="AP146">
        <v>1912779.827</v>
      </c>
      <c r="AQ146">
        <v>1885465.15</v>
      </c>
      <c r="AR146">
        <v>1852895.827</v>
      </c>
      <c r="AS146">
        <v>1885078.4110000001</v>
      </c>
      <c r="AT146">
        <v>1919541.8</v>
      </c>
      <c r="AU146">
        <v>1954006.9069999999</v>
      </c>
      <c r="AV146">
        <v>1987932.683</v>
      </c>
      <c r="AW146">
        <v>2021230.6310000001</v>
      </c>
    </row>
    <row r="147" spans="2:49" x14ac:dyDescent="0.25">
      <c r="B147" t="s">
        <v>218</v>
      </c>
      <c r="C147">
        <v>9279692.21316991</v>
      </c>
      <c r="D147">
        <v>9428680.6732538398</v>
      </c>
      <c r="E147">
        <v>9581386.1769999899</v>
      </c>
      <c r="F147">
        <v>9527090.3420000002</v>
      </c>
      <c r="G147">
        <v>9125374.0899999999</v>
      </c>
      <c r="H147">
        <v>8558130.7689999994</v>
      </c>
      <c r="I147">
        <v>8159300.9960000003</v>
      </c>
      <c r="J147">
        <v>7899672.1969999997</v>
      </c>
      <c r="K147">
        <v>7502091.0779999997</v>
      </c>
      <c r="L147">
        <v>7416878.375</v>
      </c>
      <c r="M147">
        <v>7366790.3830000004</v>
      </c>
      <c r="N147">
        <v>7571048.6059999997</v>
      </c>
      <c r="O147">
        <v>7349067.0619999999</v>
      </c>
      <c r="P147">
        <v>7087915.4510000004</v>
      </c>
      <c r="Q147">
        <v>6776477.4179999996</v>
      </c>
      <c r="R147">
        <v>6667920.6270000003</v>
      </c>
      <c r="S147">
        <v>6587566.1119999997</v>
      </c>
      <c r="T147">
        <v>6525491.0630000001</v>
      </c>
      <c r="U147">
        <v>6483162.5269999998</v>
      </c>
      <c r="V147">
        <v>6380561.4680000003</v>
      </c>
      <c r="W147">
        <v>5245246.4239999996</v>
      </c>
      <c r="X147">
        <v>4441577.2889999999</v>
      </c>
      <c r="Y147">
        <v>3883360.7859999998</v>
      </c>
      <c r="Z147">
        <v>3469433.5460000001</v>
      </c>
      <c r="AA147">
        <v>3139924.0260000001</v>
      </c>
      <c r="AB147">
        <v>2868574.8659999999</v>
      </c>
      <c r="AC147">
        <v>2637567.3160000001</v>
      </c>
      <c r="AD147">
        <v>2530788.9360000002</v>
      </c>
      <c r="AE147">
        <v>2456985.1660000002</v>
      </c>
      <c r="AF147">
        <v>2387223.9219999998</v>
      </c>
      <c r="AG147">
        <v>2368467.2220000001</v>
      </c>
      <c r="AH147">
        <v>2348859.1719999998</v>
      </c>
      <c r="AI147">
        <v>2326469.892</v>
      </c>
      <c r="AJ147">
        <v>2305307.98</v>
      </c>
      <c r="AK147">
        <v>2285819.1779999998</v>
      </c>
      <c r="AL147">
        <v>2441478.1869999999</v>
      </c>
      <c r="AM147">
        <v>2599204.9580000001</v>
      </c>
      <c r="AN147">
        <v>2523897.4759999998</v>
      </c>
      <c r="AO147">
        <v>2443284.9309999999</v>
      </c>
      <c r="AP147">
        <v>2359087.2400000002</v>
      </c>
      <c r="AQ147">
        <v>2272755.713</v>
      </c>
      <c r="AR147">
        <v>2180310.1039999998</v>
      </c>
      <c r="AS147">
        <v>2263245.3029999998</v>
      </c>
      <c r="AT147">
        <v>2348231.736</v>
      </c>
      <c r="AU147">
        <v>2433608.8879999998</v>
      </c>
      <c r="AV147">
        <v>2518956.4509999999</v>
      </c>
      <c r="AW147">
        <v>2604209.2999999998</v>
      </c>
    </row>
    <row r="148" spans="2:49" x14ac:dyDescent="0.25">
      <c r="B148" t="s">
        <v>219</v>
      </c>
      <c r="C148">
        <v>10783636.5742715</v>
      </c>
      <c r="D148">
        <v>10956771.347537501</v>
      </c>
      <c r="E148">
        <v>11148444.5</v>
      </c>
      <c r="F148">
        <v>11144916.390000001</v>
      </c>
      <c r="G148">
        <v>11086559.439999999</v>
      </c>
      <c r="H148">
        <v>10286073.35</v>
      </c>
      <c r="I148">
        <v>10613089.960000001</v>
      </c>
      <c r="J148">
        <v>10690408.17</v>
      </c>
      <c r="K148">
        <v>10456093.220000001</v>
      </c>
      <c r="L148">
        <v>10402945.9</v>
      </c>
      <c r="M148">
        <v>10405557.960000001</v>
      </c>
      <c r="N148">
        <v>10672131.1</v>
      </c>
      <c r="O148">
        <v>10708263.109999999</v>
      </c>
      <c r="P148">
        <v>10828692.529999999</v>
      </c>
      <c r="Q148">
        <v>10787889.220000001</v>
      </c>
      <c r="R148">
        <v>10971408.279999999</v>
      </c>
      <c r="S148">
        <v>11112385.970000001</v>
      </c>
      <c r="T148">
        <v>11257953.33</v>
      </c>
      <c r="U148">
        <v>11476556.050000001</v>
      </c>
      <c r="V148">
        <v>11658695.6</v>
      </c>
      <c r="W148">
        <v>11133115.720000001</v>
      </c>
      <c r="X148">
        <v>10961084.42</v>
      </c>
      <c r="Y148">
        <v>10777185.42</v>
      </c>
      <c r="Z148">
        <v>10641110.220000001</v>
      </c>
      <c r="AA148">
        <v>10529190.439999999</v>
      </c>
      <c r="AB148">
        <v>10431902.220000001</v>
      </c>
      <c r="AC148">
        <v>10340473.92</v>
      </c>
      <c r="AD148">
        <v>10193840.99</v>
      </c>
      <c r="AE148">
        <v>10068085.09</v>
      </c>
      <c r="AF148">
        <v>9949330.2300000004</v>
      </c>
      <c r="AG148">
        <v>9945734.8800000008</v>
      </c>
      <c r="AH148">
        <v>9948366.0189999994</v>
      </c>
      <c r="AI148">
        <v>9956618.2579999994</v>
      </c>
      <c r="AJ148">
        <v>9972864.6669999994</v>
      </c>
      <c r="AK148">
        <v>9996264.08699999</v>
      </c>
      <c r="AL148">
        <v>10381230.359999999</v>
      </c>
      <c r="AM148">
        <v>10772998.529999999</v>
      </c>
      <c r="AN148">
        <v>10709429.66</v>
      </c>
      <c r="AO148">
        <v>10641189.460000001</v>
      </c>
      <c r="AP148">
        <v>10570377.859999999</v>
      </c>
      <c r="AQ148">
        <v>10500224.130000001</v>
      </c>
      <c r="AR148">
        <v>10421321.43</v>
      </c>
      <c r="AS148">
        <v>10671282.279999999</v>
      </c>
      <c r="AT148">
        <v>10922941.699999999</v>
      </c>
      <c r="AU148">
        <v>11174094.99</v>
      </c>
      <c r="AV148">
        <v>11424351.800000001</v>
      </c>
      <c r="AW148">
        <v>11673961.49</v>
      </c>
    </row>
    <row r="149" spans="2:49" x14ac:dyDescent="0.25">
      <c r="B149" t="s">
        <v>220</v>
      </c>
      <c r="C149">
        <v>584010.86634464201</v>
      </c>
      <c r="D149">
        <v>593387.34970747295</v>
      </c>
      <c r="E149">
        <v>603045.05370000005</v>
      </c>
      <c r="F149">
        <v>616995.25659999996</v>
      </c>
      <c r="G149">
        <v>583948.50840000005</v>
      </c>
      <c r="H149">
        <v>502881.73249999998</v>
      </c>
      <c r="I149">
        <v>519714.1666</v>
      </c>
      <c r="J149">
        <v>519955.31339999998</v>
      </c>
      <c r="K149">
        <v>477237.9607</v>
      </c>
      <c r="L149">
        <v>444596.64880000002</v>
      </c>
      <c r="M149">
        <v>432923.41119999997</v>
      </c>
      <c r="N149">
        <v>449903.44630000001</v>
      </c>
      <c r="O149">
        <v>421710.02189999999</v>
      </c>
      <c r="P149">
        <v>400549.80239999999</v>
      </c>
      <c r="Q149">
        <v>372385.04940000002</v>
      </c>
      <c r="R149">
        <v>344883.98269999999</v>
      </c>
      <c r="S149">
        <v>333035.99790000002</v>
      </c>
      <c r="T149">
        <v>330271.2145</v>
      </c>
      <c r="U149">
        <v>329470.40379999997</v>
      </c>
      <c r="V149">
        <v>328072.38130000001</v>
      </c>
      <c r="W149">
        <v>269766.45360000001</v>
      </c>
      <c r="X149">
        <v>233981.1225</v>
      </c>
      <c r="Y149">
        <v>208694.1545</v>
      </c>
      <c r="Z149">
        <v>191242.6047</v>
      </c>
      <c r="AA149">
        <v>178314.8664</v>
      </c>
      <c r="AB149">
        <v>168320.3339</v>
      </c>
      <c r="AC149">
        <v>160417.66949999999</v>
      </c>
      <c r="AD149">
        <v>157806.57339999999</v>
      </c>
      <c r="AE149">
        <v>156816.0809</v>
      </c>
      <c r="AF149">
        <v>156105.09779999999</v>
      </c>
      <c r="AG149">
        <v>156782.16529999999</v>
      </c>
      <c r="AH149">
        <v>157506.4902</v>
      </c>
      <c r="AI149">
        <v>158433.27770000001</v>
      </c>
      <c r="AJ149">
        <v>159407.1139</v>
      </c>
      <c r="AK149">
        <v>160469.80739999999</v>
      </c>
      <c r="AL149">
        <v>166005.07939999999</v>
      </c>
      <c r="AM149">
        <v>171668.61600000001</v>
      </c>
      <c r="AN149">
        <v>171655.1937</v>
      </c>
      <c r="AO149">
        <v>171515.78109999999</v>
      </c>
      <c r="AP149">
        <v>171394.3279</v>
      </c>
      <c r="AQ149">
        <v>171390.3584</v>
      </c>
      <c r="AR149">
        <v>171219.12460000001</v>
      </c>
      <c r="AS149">
        <v>175233.06159999999</v>
      </c>
      <c r="AT149">
        <v>179343.87700000001</v>
      </c>
      <c r="AU149">
        <v>183483.8456</v>
      </c>
      <c r="AV149">
        <v>187643.85</v>
      </c>
      <c r="AW149">
        <v>191835.7482</v>
      </c>
    </row>
    <row r="150" spans="2:49" x14ac:dyDescent="0.25">
      <c r="B150" t="s">
        <v>221</v>
      </c>
      <c r="C150">
        <v>22712835.5539211</v>
      </c>
      <c r="D150">
        <v>23077497.475414101</v>
      </c>
      <c r="E150">
        <v>23457701.870000001</v>
      </c>
      <c r="F150">
        <v>23501870.399999999</v>
      </c>
      <c r="G150">
        <v>19960265.48</v>
      </c>
      <c r="H150">
        <v>16600871.41</v>
      </c>
      <c r="I150">
        <v>17007782.030000001</v>
      </c>
      <c r="J150">
        <v>16577625.109999999</v>
      </c>
      <c r="K150">
        <v>15675247.77</v>
      </c>
      <c r="L150">
        <v>16256796.970000001</v>
      </c>
      <c r="M150">
        <v>16543444.34</v>
      </c>
      <c r="N150">
        <v>16796480.449999999</v>
      </c>
      <c r="O150">
        <v>13889378.390000001</v>
      </c>
      <c r="P150">
        <v>12588722.91</v>
      </c>
      <c r="Q150">
        <v>11552214.76</v>
      </c>
      <c r="R150">
        <v>10676603.039999999</v>
      </c>
      <c r="S150">
        <v>10193628.51</v>
      </c>
      <c r="T150">
        <v>10050019.449999999</v>
      </c>
      <c r="U150">
        <v>9994082.1060000006</v>
      </c>
      <c r="V150">
        <v>9954681.6390000004</v>
      </c>
      <c r="W150">
        <v>9072834.2440000009</v>
      </c>
      <c r="X150">
        <v>8231152.4270000001</v>
      </c>
      <c r="Y150">
        <v>7687836.4570000004</v>
      </c>
      <c r="Z150">
        <v>7305270.3289999999</v>
      </c>
      <c r="AA150">
        <v>7007418.6509999996</v>
      </c>
      <c r="AB150">
        <v>6762423.1069999998</v>
      </c>
      <c r="AC150">
        <v>6557640.5899999999</v>
      </c>
      <c r="AD150">
        <v>6547940.9929999998</v>
      </c>
      <c r="AE150">
        <v>6578554.2130000005</v>
      </c>
      <c r="AF150">
        <v>6618414.4610000001</v>
      </c>
      <c r="AG150">
        <v>6673439.9790000003</v>
      </c>
      <c r="AH150">
        <v>6732137.6720000003</v>
      </c>
      <c r="AI150">
        <v>6801065.9539999999</v>
      </c>
      <c r="AJ150">
        <v>6873544.3600000003</v>
      </c>
      <c r="AK150">
        <v>6953400.5109999999</v>
      </c>
      <c r="AL150">
        <v>7074130.6200000001</v>
      </c>
      <c r="AM150">
        <v>7198826.9529999997</v>
      </c>
      <c r="AN150">
        <v>7266255.1629999997</v>
      </c>
      <c r="AO150">
        <v>7326240.4060000004</v>
      </c>
      <c r="AP150">
        <v>7384557.6059999997</v>
      </c>
      <c r="AQ150">
        <v>7443667.9879999999</v>
      </c>
      <c r="AR150">
        <v>7494089.2609999999</v>
      </c>
      <c r="AS150">
        <v>7588462.5310000004</v>
      </c>
      <c r="AT150">
        <v>7688872.4500000002</v>
      </c>
      <c r="AU150">
        <v>7789196.2560000001</v>
      </c>
      <c r="AV150">
        <v>7888775.0939999996</v>
      </c>
      <c r="AW150">
        <v>7988395.9500000002</v>
      </c>
    </row>
    <row r="151" spans="2:49" x14ac:dyDescent="0.25">
      <c r="B151" t="s">
        <v>222</v>
      </c>
      <c r="C151">
        <v>611949.61832884501</v>
      </c>
      <c r="D151">
        <v>621774.66739182698</v>
      </c>
      <c r="E151">
        <v>631757.4608</v>
      </c>
      <c r="F151">
        <v>616338.56099999999</v>
      </c>
      <c r="G151">
        <v>553201.84869999997</v>
      </c>
      <c r="H151">
        <v>461680.73369999998</v>
      </c>
      <c r="I151">
        <v>489316.44429999997</v>
      </c>
      <c r="J151">
        <v>468993.47070000001</v>
      </c>
      <c r="K151">
        <v>421903.49290000001</v>
      </c>
      <c r="L151">
        <v>396999.88880000002</v>
      </c>
      <c r="M151">
        <v>388051.5514</v>
      </c>
      <c r="N151">
        <v>377401.60820000002</v>
      </c>
      <c r="O151">
        <v>339553.24650000001</v>
      </c>
      <c r="P151">
        <v>324554.17420000001</v>
      </c>
      <c r="Q151">
        <v>291380.52140000003</v>
      </c>
      <c r="R151">
        <v>269366.73550000001</v>
      </c>
      <c r="S151">
        <v>261608.5062</v>
      </c>
      <c r="T151">
        <v>257948.20749999999</v>
      </c>
      <c r="U151">
        <v>255727.24900000001</v>
      </c>
      <c r="V151">
        <v>251495.42850000001</v>
      </c>
      <c r="W151">
        <v>165375.6912</v>
      </c>
      <c r="X151">
        <v>121557.7061</v>
      </c>
      <c r="Y151">
        <v>91834.701620000007</v>
      </c>
      <c r="Z151">
        <v>72432.487009999997</v>
      </c>
      <c r="AA151">
        <v>58859.88495</v>
      </c>
      <c r="AB151">
        <v>48941.277889999998</v>
      </c>
      <c r="AC151">
        <v>41352.037089999998</v>
      </c>
      <c r="AD151">
        <v>36607.864739999997</v>
      </c>
      <c r="AE151">
        <v>32845.489880000001</v>
      </c>
      <c r="AF151">
        <v>29255.03515</v>
      </c>
      <c r="AG151">
        <v>27451.935430000001</v>
      </c>
      <c r="AH151">
        <v>25656.20723</v>
      </c>
      <c r="AI151">
        <v>23772.672839999999</v>
      </c>
      <c r="AJ151">
        <v>21892.67956</v>
      </c>
      <c r="AK151">
        <v>20022.383409999999</v>
      </c>
      <c r="AL151">
        <v>23989.118989999999</v>
      </c>
      <c r="AM151">
        <v>28021.478340000001</v>
      </c>
      <c r="AN151">
        <v>24574.949219999999</v>
      </c>
      <c r="AO151">
        <v>21061.891159999999</v>
      </c>
      <c r="AP151">
        <v>17477.207310000002</v>
      </c>
      <c r="AQ151">
        <v>13819.869489999999</v>
      </c>
      <c r="AR151">
        <v>10062.65742</v>
      </c>
      <c r="AS151">
        <v>12030.335440000001</v>
      </c>
      <c r="AT151">
        <v>14044.60132</v>
      </c>
      <c r="AU151">
        <v>16104.26281</v>
      </c>
      <c r="AV151">
        <v>18209.974719999998</v>
      </c>
      <c r="AW151">
        <v>20365.44785</v>
      </c>
    </row>
    <row r="152" spans="2:49" x14ac:dyDescent="0.25">
      <c r="B152" t="s">
        <v>223</v>
      </c>
      <c r="C152">
        <v>18604230.451297902</v>
      </c>
      <c r="D152">
        <v>18902927.3889024</v>
      </c>
      <c r="E152">
        <v>19209702.579999998</v>
      </c>
      <c r="F152">
        <v>19456467.329999998</v>
      </c>
      <c r="G152">
        <v>18245565.23</v>
      </c>
      <c r="H152">
        <v>16716449.52</v>
      </c>
      <c r="I152">
        <v>16739522.08</v>
      </c>
      <c r="J152">
        <v>16217591.16</v>
      </c>
      <c r="K152">
        <v>15304992.359999999</v>
      </c>
      <c r="L152">
        <v>14905255.67</v>
      </c>
      <c r="M152">
        <v>14802339.41</v>
      </c>
      <c r="N152">
        <v>14960339.1</v>
      </c>
      <c r="O152">
        <v>13916440.27</v>
      </c>
      <c r="P152">
        <v>13054087.4</v>
      </c>
      <c r="Q152">
        <v>12146647.779999999</v>
      </c>
      <c r="R152">
        <v>11884917.08</v>
      </c>
      <c r="S152">
        <v>11715202.59</v>
      </c>
      <c r="T152">
        <v>11792103.41</v>
      </c>
      <c r="U152">
        <v>11896700.109999999</v>
      </c>
      <c r="V152">
        <v>11960517.609999999</v>
      </c>
      <c r="W152">
        <v>9596626.6359999999</v>
      </c>
      <c r="X152">
        <v>8092535.7640000004</v>
      </c>
      <c r="Y152">
        <v>6937320.977</v>
      </c>
      <c r="Z152">
        <v>6085134.8710000003</v>
      </c>
      <c r="AA152">
        <v>5415555.96</v>
      </c>
      <c r="AB152">
        <v>4873993.0020000003</v>
      </c>
      <c r="AC152">
        <v>4418051.5889999997</v>
      </c>
      <c r="AD152">
        <v>4277883.9029999999</v>
      </c>
      <c r="AE152">
        <v>4202649.1310000001</v>
      </c>
      <c r="AF152">
        <v>4138747.6209999998</v>
      </c>
      <c r="AG152">
        <v>4139153.4709999999</v>
      </c>
      <c r="AH152">
        <v>4139054.2420000001</v>
      </c>
      <c r="AI152">
        <v>4141739.1150000002</v>
      </c>
      <c r="AJ152">
        <v>4144134.1170000001</v>
      </c>
      <c r="AK152">
        <v>4150600.9550000001</v>
      </c>
      <c r="AL152">
        <v>4371078.2659999998</v>
      </c>
      <c r="AM152">
        <v>4595048.1210000003</v>
      </c>
      <c r="AN152">
        <v>4553745.6030000001</v>
      </c>
      <c r="AO152">
        <v>4507646.6260000002</v>
      </c>
      <c r="AP152">
        <v>4460892.5310000004</v>
      </c>
      <c r="AQ152">
        <v>4415446.5290000001</v>
      </c>
      <c r="AR152">
        <v>4359966.1909999996</v>
      </c>
      <c r="AS152">
        <v>4508730.7369999997</v>
      </c>
      <c r="AT152">
        <v>4663944.4369999999</v>
      </c>
      <c r="AU152">
        <v>4821697.3559999997</v>
      </c>
      <c r="AV152">
        <v>4981787.3449999997</v>
      </c>
      <c r="AW152">
        <v>5144416.9340000004</v>
      </c>
    </row>
    <row r="153" spans="2:49" x14ac:dyDescent="0.25">
      <c r="B153" t="s">
        <v>224</v>
      </c>
      <c r="C153">
        <v>583438.22926562198</v>
      </c>
      <c r="D153">
        <v>592805.51875492395</v>
      </c>
      <c r="E153">
        <v>602323.20449999999</v>
      </c>
      <c r="F153">
        <v>625210.54429999995</v>
      </c>
      <c r="G153">
        <v>608822.1949</v>
      </c>
      <c r="H153">
        <v>524837.41650000005</v>
      </c>
      <c r="I153">
        <v>513872.54719999997</v>
      </c>
      <c r="J153">
        <v>516033.3334</v>
      </c>
      <c r="K153">
        <v>489047.321</v>
      </c>
      <c r="L153">
        <v>469514.03570000001</v>
      </c>
      <c r="M153">
        <v>427993.97850000003</v>
      </c>
      <c r="N153">
        <v>379949.16820000001</v>
      </c>
      <c r="O153">
        <v>359665.16159999999</v>
      </c>
      <c r="P153">
        <v>358127.32059999998</v>
      </c>
      <c r="Q153">
        <v>347833.8849</v>
      </c>
      <c r="R153">
        <v>349063.14919999999</v>
      </c>
      <c r="S153">
        <v>353440.38030000002</v>
      </c>
      <c r="T153">
        <v>365604.96470000001</v>
      </c>
      <c r="U153">
        <v>370381.59389999998</v>
      </c>
      <c r="V153">
        <v>378242.10330000002</v>
      </c>
      <c r="W153">
        <v>342150.83519999997</v>
      </c>
      <c r="X153">
        <v>339450.14860000001</v>
      </c>
      <c r="Y153">
        <v>327746.06699999998</v>
      </c>
      <c r="Z153">
        <v>315368.84769999998</v>
      </c>
      <c r="AA153">
        <v>302194.55949999997</v>
      </c>
      <c r="AB153">
        <v>288427.64360000001</v>
      </c>
      <c r="AC153">
        <v>274921.0134</v>
      </c>
      <c r="AD153">
        <v>251653.4099</v>
      </c>
      <c r="AE153">
        <v>226632.3548</v>
      </c>
      <c r="AF153">
        <v>201159.7801</v>
      </c>
      <c r="AG153">
        <v>187182.405</v>
      </c>
      <c r="AH153">
        <v>173331.5822</v>
      </c>
      <c r="AI153">
        <v>159121.68890000001</v>
      </c>
      <c r="AJ153">
        <v>144677.557</v>
      </c>
      <c r="AK153">
        <v>130657.7115</v>
      </c>
      <c r="AL153">
        <v>153418.65520000001</v>
      </c>
      <c r="AM153">
        <v>175482.24799999999</v>
      </c>
      <c r="AN153">
        <v>152908.35509999999</v>
      </c>
      <c r="AO153">
        <v>130153.4106</v>
      </c>
      <c r="AP153">
        <v>107258.8293</v>
      </c>
      <c r="AQ153">
        <v>84388.797040000005</v>
      </c>
      <c r="AR153">
        <v>60910.330520000003</v>
      </c>
      <c r="AS153">
        <v>71701.30343</v>
      </c>
      <c r="AT153">
        <v>82586.084879999995</v>
      </c>
      <c r="AU153">
        <v>93420.641669999997</v>
      </c>
      <c r="AV153">
        <v>104242.14939999999</v>
      </c>
      <c r="AW153">
        <v>115389.2778</v>
      </c>
    </row>
    <row r="154" spans="2:49" x14ac:dyDescent="0.25">
      <c r="B154" t="s">
        <v>225</v>
      </c>
      <c r="C154">
        <v>640997.091904014</v>
      </c>
      <c r="D154">
        <v>651288.50755091803</v>
      </c>
      <c r="E154">
        <v>661996.35600000003</v>
      </c>
      <c r="F154">
        <v>676280.45010000002</v>
      </c>
      <c r="G154">
        <v>642465.82990000001</v>
      </c>
      <c r="H154">
        <v>634237.01710000006</v>
      </c>
      <c r="I154">
        <v>647546.51309999998</v>
      </c>
      <c r="J154">
        <v>627793.3345</v>
      </c>
      <c r="K154">
        <v>596925.91749999998</v>
      </c>
      <c r="L154">
        <v>606184.37609999999</v>
      </c>
      <c r="M154">
        <v>619676.92949999997</v>
      </c>
      <c r="N154">
        <v>655093.14</v>
      </c>
      <c r="O154">
        <v>692012.13899999997</v>
      </c>
      <c r="P154">
        <v>704858.44750000001</v>
      </c>
      <c r="Q154">
        <v>656606.66899999999</v>
      </c>
      <c r="R154">
        <v>676523.94850000006</v>
      </c>
      <c r="S154">
        <v>777354.2243</v>
      </c>
      <c r="T154">
        <v>815284.54969999997</v>
      </c>
      <c r="U154">
        <v>818245.46770000004</v>
      </c>
      <c r="V154">
        <v>814834.79339999997</v>
      </c>
      <c r="W154">
        <v>832009.11259999999</v>
      </c>
      <c r="X154">
        <v>846175.97900000005</v>
      </c>
      <c r="Y154">
        <v>849869.69739999995</v>
      </c>
      <c r="Z154">
        <v>861646.06299999997</v>
      </c>
      <c r="AA154">
        <v>874145.35829999996</v>
      </c>
      <c r="AB154">
        <v>849610.00419999997</v>
      </c>
      <c r="AC154">
        <v>820678.9277</v>
      </c>
      <c r="AD154">
        <v>810460.50060000003</v>
      </c>
      <c r="AE154">
        <v>804714.54330000002</v>
      </c>
      <c r="AF154">
        <v>799534.64110000001</v>
      </c>
      <c r="AG154">
        <v>795752.13249999995</v>
      </c>
      <c r="AH154">
        <v>791777.07200000004</v>
      </c>
      <c r="AI154">
        <v>796745.15489999996</v>
      </c>
      <c r="AJ154">
        <v>803317.12199999997</v>
      </c>
      <c r="AK154">
        <v>810760.60730000003</v>
      </c>
      <c r="AL154">
        <v>822878.62699999998</v>
      </c>
      <c r="AM154">
        <v>835096.17870000005</v>
      </c>
      <c r="AN154">
        <v>830450.47499999998</v>
      </c>
      <c r="AO154">
        <v>823336.57120000001</v>
      </c>
      <c r="AP154">
        <v>816250.91559999995</v>
      </c>
      <c r="AQ154">
        <v>809756.61419999995</v>
      </c>
      <c r="AR154">
        <v>803079.10880000005</v>
      </c>
      <c r="AS154">
        <v>803496.53200000001</v>
      </c>
      <c r="AT154">
        <v>804876.20149999997</v>
      </c>
      <c r="AU154">
        <v>806565.5392</v>
      </c>
      <c r="AV154">
        <v>808378.60840000003</v>
      </c>
      <c r="AW154">
        <v>810207.42509999999</v>
      </c>
    </row>
    <row r="155" spans="2:49" x14ac:dyDescent="0.25">
      <c r="B155" t="s">
        <v>226</v>
      </c>
      <c r="C155">
        <v>2194958.1052306499</v>
      </c>
      <c r="D155">
        <v>2230198.86758945</v>
      </c>
      <c r="E155">
        <v>2254498.3990000002</v>
      </c>
      <c r="F155">
        <v>2243121.7080000001</v>
      </c>
      <c r="G155">
        <v>2234376.2560000001</v>
      </c>
      <c r="H155">
        <v>2230348.54</v>
      </c>
      <c r="I155">
        <v>2237073.7949999999</v>
      </c>
      <c r="J155">
        <v>2251137.3640000001</v>
      </c>
      <c r="K155">
        <v>2252959.2250000001</v>
      </c>
      <c r="L155">
        <v>2251279.9470000002</v>
      </c>
      <c r="M155">
        <v>2265999.3810000001</v>
      </c>
      <c r="N155">
        <v>2244877.59</v>
      </c>
      <c r="O155">
        <v>2272701.98</v>
      </c>
      <c r="P155">
        <v>2295384.8730000001</v>
      </c>
      <c r="Q155">
        <v>2324172.8760000002</v>
      </c>
      <c r="R155">
        <v>2353915.341</v>
      </c>
      <c r="S155">
        <v>2338559.2140000002</v>
      </c>
      <c r="T155">
        <v>2310287.4330000002</v>
      </c>
      <c r="U155">
        <v>2303041.7579999999</v>
      </c>
      <c r="V155">
        <v>2300468.699</v>
      </c>
      <c r="W155">
        <v>2313648.7119999998</v>
      </c>
      <c r="X155">
        <v>2317532.6919999998</v>
      </c>
      <c r="Y155">
        <v>2258066.2579999999</v>
      </c>
      <c r="Z155">
        <v>2210907.537</v>
      </c>
      <c r="AA155">
        <v>2167690.983</v>
      </c>
      <c r="AB155">
        <v>2125029.2609999999</v>
      </c>
      <c r="AC155">
        <v>2081520.46</v>
      </c>
      <c r="AD155">
        <v>1976271.672</v>
      </c>
      <c r="AE155">
        <v>1873423.4920000001</v>
      </c>
      <c r="AF155">
        <v>1769527.855</v>
      </c>
      <c r="AG155">
        <v>1672549.429</v>
      </c>
      <c r="AH155">
        <v>1574631.804</v>
      </c>
      <c r="AI155">
        <v>1468169.9310000001</v>
      </c>
      <c r="AJ155">
        <v>1360680.5419999999</v>
      </c>
      <c r="AK155">
        <v>1252034.8870000001</v>
      </c>
      <c r="AL155">
        <v>1167585.142</v>
      </c>
      <c r="AM155">
        <v>1082423.0549999999</v>
      </c>
      <c r="AN155">
        <v>981657.80980000005</v>
      </c>
      <c r="AO155">
        <v>879406.46669999999</v>
      </c>
      <c r="AP155">
        <v>776307.76379999996</v>
      </c>
      <c r="AQ155" s="39">
        <v>672329.36739999999</v>
      </c>
      <c r="AR155" s="39">
        <v>567345.23389999999</v>
      </c>
      <c r="AS155" s="39">
        <v>513815.81579999998</v>
      </c>
      <c r="AT155" s="39">
        <v>459900.18569999997</v>
      </c>
      <c r="AU155" s="39">
        <v>405872.87209999998</v>
      </c>
      <c r="AV155">
        <v>351646.9436</v>
      </c>
      <c r="AW155">
        <v>296986.68650000001</v>
      </c>
    </row>
    <row r="156" spans="2:49" x14ac:dyDescent="0.25">
      <c r="B156" t="s">
        <v>227</v>
      </c>
      <c r="C156">
        <v>48301536.741083004</v>
      </c>
      <c r="D156">
        <v>49077033.537035801</v>
      </c>
      <c r="E156">
        <v>49924996.350000001</v>
      </c>
      <c r="F156">
        <v>49620851.460000001</v>
      </c>
      <c r="G156">
        <v>48664604.32</v>
      </c>
      <c r="H156">
        <v>46953940.43</v>
      </c>
      <c r="I156">
        <v>46604586.969999999</v>
      </c>
      <c r="J156">
        <v>46338201.869999997</v>
      </c>
      <c r="K156">
        <v>45785486.640000001</v>
      </c>
      <c r="L156">
        <v>44957894.909999996</v>
      </c>
      <c r="M156">
        <v>44494948.420000002</v>
      </c>
      <c r="N156">
        <v>43959943.390000001</v>
      </c>
      <c r="O156">
        <v>43898584.100000001</v>
      </c>
      <c r="P156">
        <v>44038829.390000001</v>
      </c>
      <c r="Q156">
        <v>43449142.5</v>
      </c>
      <c r="R156">
        <v>42863010.409999996</v>
      </c>
      <c r="S156">
        <v>42489842.450000003</v>
      </c>
      <c r="T156">
        <v>43093590.5</v>
      </c>
      <c r="U156">
        <v>43478920.490000002</v>
      </c>
      <c r="V156">
        <v>44059870.719999999</v>
      </c>
      <c r="W156">
        <v>44231938.909999996</v>
      </c>
      <c r="X156">
        <v>44304290.200000003</v>
      </c>
      <c r="Y156">
        <v>43796314.609999999</v>
      </c>
      <c r="Z156">
        <v>43431927.609999999</v>
      </c>
      <c r="AA156">
        <v>43040647.399999999</v>
      </c>
      <c r="AB156">
        <v>42488839.689999998</v>
      </c>
      <c r="AC156">
        <v>41871378.149999999</v>
      </c>
      <c r="AD156">
        <v>40518618.490000002</v>
      </c>
      <c r="AE156">
        <v>39156738.619999997</v>
      </c>
      <c r="AF156">
        <v>37766934.939999998</v>
      </c>
      <c r="AG156">
        <v>36392153.920000002</v>
      </c>
      <c r="AH156">
        <v>34999007.049999997</v>
      </c>
      <c r="AI156">
        <v>33279815.109999999</v>
      </c>
      <c r="AJ156">
        <v>31517526.280000001</v>
      </c>
      <c r="AK156">
        <v>29716055.780000001</v>
      </c>
      <c r="AL156">
        <v>28027870.219999999</v>
      </c>
      <c r="AM156">
        <v>26302535.399999999</v>
      </c>
      <c r="AN156">
        <v>25091044.600000001</v>
      </c>
      <c r="AO156">
        <v>23781012.859999999</v>
      </c>
      <c r="AP156">
        <v>22429046.07</v>
      </c>
      <c r="AQ156">
        <v>21093711.120000001</v>
      </c>
      <c r="AR156">
        <v>19657391.25</v>
      </c>
      <c r="AS156">
        <v>19245811.41</v>
      </c>
      <c r="AT156">
        <v>18848660.100000001</v>
      </c>
      <c r="AU156">
        <v>18437332.920000002</v>
      </c>
      <c r="AV156">
        <v>18010141.899999999</v>
      </c>
      <c r="AW156">
        <v>17567918.140000001</v>
      </c>
    </row>
    <row r="157" spans="2:49" x14ac:dyDescent="0.25">
      <c r="B157" t="s">
        <v>228</v>
      </c>
      <c r="C157">
        <v>9397840.0105028208</v>
      </c>
      <c r="D157">
        <v>9548725.3716889191</v>
      </c>
      <c r="E157">
        <v>9705874.77999999</v>
      </c>
      <c r="F157">
        <v>10968134.25</v>
      </c>
      <c r="G157">
        <v>9265261.4790000003</v>
      </c>
      <c r="H157">
        <v>6817729.227</v>
      </c>
      <c r="I157">
        <v>8043461</v>
      </c>
      <c r="J157">
        <v>6403889.1730000004</v>
      </c>
      <c r="K157">
        <v>7338835.4780000001</v>
      </c>
      <c r="L157">
        <v>6594315.7850000001</v>
      </c>
      <c r="M157">
        <v>6594661.5489999996</v>
      </c>
      <c r="N157">
        <v>6733138.392</v>
      </c>
      <c r="O157">
        <v>6152681.6770000001</v>
      </c>
      <c r="P157">
        <v>6499450.5920000002</v>
      </c>
      <c r="Q157">
        <v>6373823.3159999996</v>
      </c>
      <c r="R157">
        <v>6471976.8969999999</v>
      </c>
      <c r="S157">
        <v>6405989.8640000001</v>
      </c>
      <c r="T157">
        <v>6391040.517</v>
      </c>
      <c r="U157">
        <v>6477932.5410000002</v>
      </c>
      <c r="V157">
        <v>6580125.4869999997</v>
      </c>
      <c r="W157">
        <v>6660407.943</v>
      </c>
      <c r="X157">
        <v>6724921.1799999997</v>
      </c>
      <c r="Y157">
        <v>6801910.96</v>
      </c>
      <c r="Z157">
        <v>6896340.3559999997</v>
      </c>
      <c r="AA157">
        <v>6991994.6210000003</v>
      </c>
      <c r="AB157">
        <v>6902131.2400000002</v>
      </c>
      <c r="AC157">
        <v>6779617.6229999997</v>
      </c>
      <c r="AD157">
        <v>6744406.352</v>
      </c>
      <c r="AE157">
        <v>6725665.0690000001</v>
      </c>
      <c r="AF157">
        <v>6714351.1270000003</v>
      </c>
      <c r="AG157">
        <v>6711017.4970000004</v>
      </c>
      <c r="AH157">
        <v>6713135.3770000003</v>
      </c>
      <c r="AI157">
        <v>6764806.4699999997</v>
      </c>
      <c r="AJ157">
        <v>6830087.0029999996</v>
      </c>
      <c r="AK157">
        <v>6904721.0020000003</v>
      </c>
      <c r="AL157">
        <v>6993794.3789999997</v>
      </c>
      <c r="AM157">
        <v>7088951.767</v>
      </c>
      <c r="AN157">
        <v>7131514.477</v>
      </c>
      <c r="AO157">
        <v>7157044.642</v>
      </c>
      <c r="AP157">
        <v>7177667.841</v>
      </c>
      <c r="AQ157">
        <v>7198624.5760000004</v>
      </c>
      <c r="AR157">
        <v>7211346.8099999996</v>
      </c>
      <c r="AS157">
        <v>7246052.7889999999</v>
      </c>
      <c r="AT157">
        <v>7289844.3360000001</v>
      </c>
      <c r="AU157">
        <v>7336148.4689999996</v>
      </c>
      <c r="AV157">
        <v>7383519.9560000002</v>
      </c>
      <c r="AW157">
        <v>7431668.2050000001</v>
      </c>
    </row>
    <row r="158" spans="2:49" x14ac:dyDescent="0.25">
      <c r="B158" t="s">
        <v>229</v>
      </c>
      <c r="C158">
        <v>2784044.1169573502</v>
      </c>
      <c r="D158">
        <v>2828742.8457796802</v>
      </c>
      <c r="E158">
        <v>2875233.8760000002</v>
      </c>
      <c r="F158">
        <v>2983397.952</v>
      </c>
      <c r="G158">
        <v>2964772.93</v>
      </c>
      <c r="H158">
        <v>2434621.091</v>
      </c>
      <c r="I158">
        <v>2461570.503</v>
      </c>
      <c r="J158">
        <v>2573935.0019999999</v>
      </c>
      <c r="K158">
        <v>2514379.068</v>
      </c>
      <c r="L158">
        <v>2445212.574</v>
      </c>
      <c r="M158">
        <v>2441620.1060000001</v>
      </c>
      <c r="N158">
        <v>2571474.753</v>
      </c>
      <c r="O158">
        <v>2568230.0929999999</v>
      </c>
      <c r="P158">
        <v>2563401.358</v>
      </c>
      <c r="Q158">
        <v>2639336.7510000002</v>
      </c>
      <c r="R158">
        <v>2669578.5970000001</v>
      </c>
      <c r="S158">
        <v>2612329.281</v>
      </c>
      <c r="T158">
        <v>2584521.9240000001</v>
      </c>
      <c r="U158">
        <v>2557295.6770000001</v>
      </c>
      <c r="V158">
        <v>2530586.5559999999</v>
      </c>
      <c r="W158">
        <v>2500431.1639999999</v>
      </c>
      <c r="X158">
        <v>2462174.452</v>
      </c>
      <c r="Y158">
        <v>2443733.4980000001</v>
      </c>
      <c r="Z158">
        <v>2438346.4029999999</v>
      </c>
      <c r="AA158">
        <v>2436607.2650000001</v>
      </c>
      <c r="AB158">
        <v>2441540.2200000002</v>
      </c>
      <c r="AC158">
        <v>2447116.9240000001</v>
      </c>
      <c r="AD158">
        <v>2437832.068</v>
      </c>
      <c r="AE158">
        <v>2433680.4330000002</v>
      </c>
      <c r="AF158">
        <v>2430280.2940000002</v>
      </c>
      <c r="AG158">
        <v>2428382.861</v>
      </c>
      <c r="AH158">
        <v>2426820.9369999999</v>
      </c>
      <c r="AI158">
        <v>2428000.4350000001</v>
      </c>
      <c r="AJ158">
        <v>2430366.7590000001</v>
      </c>
      <c r="AK158">
        <v>2433909.2439999999</v>
      </c>
      <c r="AL158">
        <v>2442525.4950000001</v>
      </c>
      <c r="AM158">
        <v>2451529.764</v>
      </c>
      <c r="AN158">
        <v>2454745.159</v>
      </c>
      <c r="AO158">
        <v>2455942.7549999999</v>
      </c>
      <c r="AP158">
        <v>2457899.8730000001</v>
      </c>
      <c r="AQ158">
        <v>2462124.35</v>
      </c>
      <c r="AR158">
        <v>2462162.196</v>
      </c>
      <c r="AS158">
        <v>2467020.7009999999</v>
      </c>
      <c r="AT158">
        <v>2473114.378</v>
      </c>
      <c r="AU158">
        <v>2479365.6170000001</v>
      </c>
      <c r="AV158">
        <v>2485512.7220000001</v>
      </c>
      <c r="AW158">
        <v>2491464.125</v>
      </c>
    </row>
    <row r="159" spans="2:49" x14ac:dyDescent="0.25">
      <c r="B159" t="s">
        <v>230</v>
      </c>
      <c r="C159">
        <v>20640520.667746101</v>
      </c>
      <c r="D159">
        <v>20971910.903432399</v>
      </c>
      <c r="E159">
        <v>21313932.760000002</v>
      </c>
      <c r="F159">
        <v>22142303.91</v>
      </c>
      <c r="G159">
        <v>21851856.890000001</v>
      </c>
      <c r="H159">
        <v>21502771.100000001</v>
      </c>
      <c r="I159">
        <v>21895496.420000002</v>
      </c>
      <c r="J159">
        <v>21608152.07</v>
      </c>
      <c r="K159">
        <v>20937645.09</v>
      </c>
      <c r="L159">
        <v>20844516.870000001</v>
      </c>
      <c r="M159">
        <v>21299736.050000001</v>
      </c>
      <c r="N159">
        <v>22304492.629999999</v>
      </c>
      <c r="O159">
        <v>21812055.129999999</v>
      </c>
      <c r="P159">
        <v>20810049.620000001</v>
      </c>
      <c r="Q159">
        <v>19360767.18</v>
      </c>
      <c r="R159">
        <v>18224641.68</v>
      </c>
      <c r="S159">
        <v>17216332.48</v>
      </c>
      <c r="T159">
        <v>16959419.510000002</v>
      </c>
      <c r="U159">
        <v>16711969.720000001</v>
      </c>
      <c r="V159">
        <v>16364670.189999999</v>
      </c>
      <c r="W159">
        <v>15870224.57</v>
      </c>
      <c r="X159">
        <v>16247416.92</v>
      </c>
      <c r="Y159">
        <v>16206137.869999999</v>
      </c>
      <c r="Z159">
        <v>15937248.73</v>
      </c>
      <c r="AA159">
        <v>15477024.539999999</v>
      </c>
      <c r="AB159">
        <v>14746843.560000001</v>
      </c>
      <c r="AC159">
        <v>13922121.42</v>
      </c>
      <c r="AD159">
        <v>12759146.93</v>
      </c>
      <c r="AE159">
        <v>11614605.43</v>
      </c>
      <c r="AF159">
        <v>10532069.75</v>
      </c>
      <c r="AG159">
        <v>9888032.193</v>
      </c>
      <c r="AH159">
        <v>9279431.0859999899</v>
      </c>
      <c r="AI159">
        <v>8690381.0600000005</v>
      </c>
      <c r="AJ159">
        <v>8134947.7050000001</v>
      </c>
      <c r="AK159">
        <v>7609974.6119999997</v>
      </c>
      <c r="AL159">
        <v>8142756.3820000002</v>
      </c>
      <c r="AM159">
        <v>8625850.7149999999</v>
      </c>
      <c r="AN159">
        <v>7846583.5520000001</v>
      </c>
      <c r="AO159">
        <v>7114160.0690000001</v>
      </c>
      <c r="AP159">
        <v>6421797.898</v>
      </c>
      <c r="AQ159">
        <v>5766578.3799999999</v>
      </c>
      <c r="AR159">
        <v>5143899.63</v>
      </c>
      <c r="AS159">
        <v>5324011.568</v>
      </c>
      <c r="AT159">
        <v>5486907.6229999997</v>
      </c>
      <c r="AU159">
        <v>5633283.8859999999</v>
      </c>
      <c r="AV159">
        <v>5763988.1619999995</v>
      </c>
      <c r="AW159">
        <v>5879994.443</v>
      </c>
    </row>
    <row r="160" spans="2:49" x14ac:dyDescent="0.25">
      <c r="B160" t="s">
        <v>231</v>
      </c>
      <c r="C160">
        <v>261855678.291933</v>
      </c>
      <c r="D160">
        <v>266059855.90652901</v>
      </c>
      <c r="E160">
        <v>270440545.19999999</v>
      </c>
      <c r="F160">
        <v>271669830.5</v>
      </c>
      <c r="G160">
        <v>256304424</v>
      </c>
      <c r="H160">
        <v>238007436.19999999</v>
      </c>
      <c r="I160">
        <v>234579181.69999999</v>
      </c>
      <c r="J160">
        <v>227795854.19999999</v>
      </c>
      <c r="K160">
        <v>217629361.90000001</v>
      </c>
      <c r="L160">
        <v>211415044.09999999</v>
      </c>
      <c r="M160">
        <v>209765622.30000001</v>
      </c>
      <c r="N160">
        <v>210159191.5</v>
      </c>
      <c r="O160">
        <v>200188427.59999999</v>
      </c>
      <c r="P160">
        <v>192330982.5</v>
      </c>
      <c r="Q160">
        <v>181883140.40000001</v>
      </c>
      <c r="R160">
        <v>174589076.40000001</v>
      </c>
      <c r="S160">
        <v>168863916.59999999</v>
      </c>
      <c r="T160">
        <v>167745967.90000001</v>
      </c>
      <c r="U160">
        <v>166745068.19999999</v>
      </c>
      <c r="V160">
        <v>165690089.80000001</v>
      </c>
      <c r="W160">
        <v>154570612.5</v>
      </c>
      <c r="X160">
        <v>149274283.09999999</v>
      </c>
      <c r="Y160">
        <v>143857828.30000001</v>
      </c>
      <c r="Z160">
        <v>139586324.69999999</v>
      </c>
      <c r="AA160">
        <v>135756746.80000001</v>
      </c>
      <c r="AB160">
        <v>131712928.40000001</v>
      </c>
      <c r="AC160">
        <v>127763160.09999999</v>
      </c>
      <c r="AD160">
        <v>123984193.2</v>
      </c>
      <c r="AE160">
        <v>120568984.3</v>
      </c>
      <c r="AF160">
        <v>116944425.8</v>
      </c>
      <c r="AG160">
        <v>114451227.2</v>
      </c>
      <c r="AH160">
        <v>111963455.3</v>
      </c>
      <c r="AI160">
        <v>109681320.09999999</v>
      </c>
      <c r="AJ160">
        <v>107451101.59999999</v>
      </c>
      <c r="AK160">
        <v>105252596.5</v>
      </c>
      <c r="AL160">
        <v>106503853.09999999</v>
      </c>
      <c r="AM160">
        <v>107628206.90000001</v>
      </c>
      <c r="AN160">
        <v>105525052.09999999</v>
      </c>
      <c r="AO160">
        <v>103246598.5</v>
      </c>
      <c r="AP160">
        <v>100914413.40000001</v>
      </c>
      <c r="AQ160">
        <v>98630749.920000002</v>
      </c>
      <c r="AR160">
        <v>96135231.900000006</v>
      </c>
      <c r="AS160">
        <v>96133378.510000005</v>
      </c>
      <c r="AT160">
        <v>96204931.650000006</v>
      </c>
      <c r="AU160">
        <v>96278543.579999998</v>
      </c>
      <c r="AV160">
        <v>96343721.540000007</v>
      </c>
      <c r="AW160">
        <v>96408900.549999997</v>
      </c>
    </row>
    <row r="161" spans="2:49" x14ac:dyDescent="0.25">
      <c r="B161" t="s">
        <v>232</v>
      </c>
      <c r="C161">
        <v>5733144.4507061103</v>
      </c>
      <c r="D161">
        <v>5825191.9393003099</v>
      </c>
      <c r="E161">
        <v>5919233.7230000002</v>
      </c>
      <c r="F161">
        <v>6025337.6960000005</v>
      </c>
      <c r="G161">
        <v>5957335.5959999999</v>
      </c>
      <c r="H161">
        <v>6196923.7149999999</v>
      </c>
      <c r="I161">
        <v>6240423.8380000005</v>
      </c>
      <c r="J161">
        <v>6142607.8990000002</v>
      </c>
      <c r="K161">
        <v>6003669.341</v>
      </c>
      <c r="L161">
        <v>6021202.6730000004</v>
      </c>
      <c r="M161">
        <v>6105084.1040000003</v>
      </c>
      <c r="N161">
        <v>6325483</v>
      </c>
      <c r="O161">
        <v>6226699.818</v>
      </c>
      <c r="P161">
        <v>5913079.21</v>
      </c>
      <c r="Q161">
        <v>5411619.3200000003</v>
      </c>
      <c r="R161">
        <v>5034995.8119999999</v>
      </c>
      <c r="S161">
        <v>4722999.8770000003</v>
      </c>
      <c r="T161">
        <v>4625647.4179999996</v>
      </c>
      <c r="U161">
        <v>4532461.7920000004</v>
      </c>
      <c r="V161">
        <v>4393517.71</v>
      </c>
      <c r="W161">
        <v>4221539.2570000002</v>
      </c>
      <c r="X161">
        <v>4388517.1090000002</v>
      </c>
      <c r="Y161">
        <v>4376262.0039999997</v>
      </c>
      <c r="Z161">
        <v>4282113.4249999998</v>
      </c>
      <c r="AA161">
        <v>4126671.3250000002</v>
      </c>
      <c r="AB161">
        <v>3892058.8760000002</v>
      </c>
      <c r="AC161">
        <v>3633682.4079999998</v>
      </c>
      <c r="AD161">
        <v>3245235.929</v>
      </c>
      <c r="AE161">
        <v>2864480.5550000002</v>
      </c>
      <c r="AF161">
        <v>2502997.4610000001</v>
      </c>
      <c r="AG161">
        <v>2291345.1310000001</v>
      </c>
      <c r="AH161">
        <v>2090710.2749999999</v>
      </c>
      <c r="AI161">
        <v>1895824.6880000001</v>
      </c>
      <c r="AJ161">
        <v>1711739.7490000001</v>
      </c>
      <c r="AK161">
        <v>1537415.5870000001</v>
      </c>
      <c r="AL161">
        <v>1734087.5360000001</v>
      </c>
      <c r="AM161">
        <v>1914921.919</v>
      </c>
      <c r="AN161">
        <v>1649389.665</v>
      </c>
      <c r="AO161">
        <v>1399441.378</v>
      </c>
      <c r="AP161">
        <v>1162800.504</v>
      </c>
      <c r="AQ161">
        <v>938775.83290000004</v>
      </c>
      <c r="AR161">
        <v>725852.68920000002</v>
      </c>
      <c r="AS161">
        <v>797974.36360000004</v>
      </c>
      <c r="AT161">
        <v>864239.81940000004</v>
      </c>
      <c r="AU161">
        <v>925222.80519999994</v>
      </c>
      <c r="AV161">
        <v>981207.82330000005</v>
      </c>
      <c r="AW161">
        <v>1032498.346</v>
      </c>
    </row>
    <row r="162" spans="2:49" x14ac:dyDescent="0.25">
      <c r="B162" t="s">
        <v>233</v>
      </c>
      <c r="C162">
        <v>746221.21464997705</v>
      </c>
      <c r="D162">
        <v>758202.03762327298</v>
      </c>
      <c r="E162">
        <v>770375.21660000004</v>
      </c>
      <c r="F162">
        <v>783738.12710000004</v>
      </c>
      <c r="G162">
        <v>645130.63710000005</v>
      </c>
      <c r="H162">
        <v>575154.07299999997</v>
      </c>
      <c r="I162">
        <v>366774.13179999997</v>
      </c>
      <c r="J162">
        <v>369368.93800000002</v>
      </c>
      <c r="K162">
        <v>339952.01640000002</v>
      </c>
      <c r="L162">
        <v>334397.9621</v>
      </c>
      <c r="M162">
        <v>337366.6655</v>
      </c>
      <c r="N162">
        <v>327362.74099999998</v>
      </c>
      <c r="O162">
        <v>275507.40470000001</v>
      </c>
      <c r="P162">
        <v>234647.36499999999</v>
      </c>
      <c r="Q162">
        <v>204142.23389999999</v>
      </c>
      <c r="R162">
        <v>181764.6594</v>
      </c>
      <c r="S162">
        <v>164684.7469</v>
      </c>
      <c r="T162">
        <v>156833.8941</v>
      </c>
      <c r="U162">
        <v>148955.0834</v>
      </c>
      <c r="V162">
        <v>142174.29689999999</v>
      </c>
      <c r="W162">
        <v>123838.829</v>
      </c>
      <c r="X162">
        <v>103073.6994</v>
      </c>
      <c r="Y162">
        <v>92888.841539999994</v>
      </c>
      <c r="Z162">
        <v>85644.853409999996</v>
      </c>
      <c r="AA162">
        <v>79733.952359999996</v>
      </c>
      <c r="AB162">
        <v>74610.713050000006</v>
      </c>
      <c r="AC162">
        <v>70186.972469999906</v>
      </c>
      <c r="AD162">
        <v>70263.714040000006</v>
      </c>
      <c r="AE162">
        <v>70848.318790000005</v>
      </c>
      <c r="AF162">
        <v>71512.724340000001</v>
      </c>
      <c r="AG162">
        <v>72194.424639999997</v>
      </c>
      <c r="AH162">
        <v>72903.954190000004</v>
      </c>
      <c r="AI162">
        <v>73687.942670000004</v>
      </c>
      <c r="AJ162">
        <v>74402.497730000003</v>
      </c>
      <c r="AK162">
        <v>75212.783339999994</v>
      </c>
      <c r="AL162">
        <v>76043.464869999996</v>
      </c>
      <c r="AM162">
        <v>76909.564899999998</v>
      </c>
      <c r="AN162">
        <v>77317.666419999994</v>
      </c>
      <c r="AO162">
        <v>77403.5622</v>
      </c>
      <c r="AP162">
        <v>77387.269520000002</v>
      </c>
      <c r="AQ162">
        <v>77378.645009999906</v>
      </c>
      <c r="AR162">
        <v>77072.970549999998</v>
      </c>
      <c r="AS162">
        <v>77182.787049999999</v>
      </c>
      <c r="AT162">
        <v>77489.105240000004</v>
      </c>
      <c r="AU162">
        <v>77776.660709999996</v>
      </c>
      <c r="AV162">
        <v>78036.983290000004</v>
      </c>
      <c r="AW162">
        <v>78370.072</v>
      </c>
    </row>
    <row r="163" spans="2:49" x14ac:dyDescent="0.25">
      <c r="B163" t="s">
        <v>234</v>
      </c>
      <c r="C163">
        <v>480333.66960581898</v>
      </c>
      <c r="D163">
        <v>488045.58203966799</v>
      </c>
      <c r="E163">
        <v>495881.31170000002</v>
      </c>
      <c r="F163">
        <v>500441.42879999999</v>
      </c>
      <c r="G163">
        <v>417237.45030000003</v>
      </c>
      <c r="H163">
        <v>386767.44790000003</v>
      </c>
      <c r="I163">
        <v>350094.00329999998</v>
      </c>
      <c r="J163">
        <v>314249.2365</v>
      </c>
      <c r="K163">
        <v>302367.4633</v>
      </c>
      <c r="L163">
        <v>322876.00170000002</v>
      </c>
      <c r="M163">
        <v>323732.64760000003</v>
      </c>
      <c r="N163">
        <v>325292.25030000001</v>
      </c>
      <c r="O163">
        <v>239054.9927</v>
      </c>
      <c r="P163">
        <v>182308.9767</v>
      </c>
      <c r="Q163">
        <v>153123.03020000001</v>
      </c>
      <c r="R163">
        <v>135485.4461</v>
      </c>
      <c r="S163">
        <v>122313.0445</v>
      </c>
      <c r="T163">
        <v>119506.2023</v>
      </c>
      <c r="U163">
        <v>118578.40089999999</v>
      </c>
      <c r="V163">
        <v>117399.7954</v>
      </c>
      <c r="W163">
        <v>115425.34880000001</v>
      </c>
      <c r="X163">
        <v>106314.7791</v>
      </c>
      <c r="Y163">
        <v>102013.9762</v>
      </c>
      <c r="Z163">
        <v>99239.695689999906</v>
      </c>
      <c r="AA163">
        <v>97306.763030000002</v>
      </c>
      <c r="AB163">
        <v>96049.510009999998</v>
      </c>
      <c r="AC163">
        <v>95338.15612</v>
      </c>
      <c r="AD163">
        <v>95400.494640000004</v>
      </c>
      <c r="AE163">
        <v>96371.403770000004</v>
      </c>
      <c r="AF163">
        <v>97560.152409999995</v>
      </c>
      <c r="AG163">
        <v>98820.621669999906</v>
      </c>
      <c r="AH163">
        <v>100113.1246</v>
      </c>
      <c r="AI163">
        <v>101500.9657</v>
      </c>
      <c r="AJ163">
        <v>102981.2319</v>
      </c>
      <c r="AK163">
        <v>104578.2447</v>
      </c>
      <c r="AL163">
        <v>106275.5514</v>
      </c>
      <c r="AM163">
        <v>108033.66310000001</v>
      </c>
      <c r="AN163">
        <v>109325.28350000001</v>
      </c>
      <c r="AO163">
        <v>110417.277</v>
      </c>
      <c r="AP163">
        <v>111424.6517</v>
      </c>
      <c r="AQ163">
        <v>112390.943</v>
      </c>
      <c r="AR163">
        <v>113134.78479999999</v>
      </c>
      <c r="AS163">
        <v>114268.40210000001</v>
      </c>
      <c r="AT163">
        <v>115505.9507</v>
      </c>
      <c r="AU163">
        <v>116739.4807</v>
      </c>
      <c r="AV163">
        <v>117944.14109999999</v>
      </c>
      <c r="AW163">
        <v>119116.00019999999</v>
      </c>
    </row>
    <row r="164" spans="2:49" x14ac:dyDescent="0.25">
      <c r="B164" t="s">
        <v>235</v>
      </c>
      <c r="C164">
        <v>1469582.3108926199</v>
      </c>
      <c r="D164">
        <v>1493176.93024387</v>
      </c>
      <c r="E164">
        <v>1517150.3689999999</v>
      </c>
      <c r="F164">
        <v>1533882.3289999999</v>
      </c>
      <c r="G164">
        <v>1324905.6880000001</v>
      </c>
      <c r="H164">
        <v>1281364.483</v>
      </c>
      <c r="I164">
        <v>983425.22939999995</v>
      </c>
      <c r="J164">
        <v>911177.17579999997</v>
      </c>
      <c r="K164">
        <v>908798.90890000004</v>
      </c>
      <c r="L164">
        <v>965644.33369999996</v>
      </c>
      <c r="M164">
        <v>974203.58169999998</v>
      </c>
      <c r="N164">
        <v>988008.12970000005</v>
      </c>
      <c r="O164">
        <v>749817.42870000005</v>
      </c>
      <c r="P164">
        <v>583267.47080000001</v>
      </c>
      <c r="Q164">
        <v>491143.61420000001</v>
      </c>
      <c r="R164">
        <v>444307.90789999999</v>
      </c>
      <c r="S164">
        <v>401803.103</v>
      </c>
      <c r="T164">
        <v>390030.91499999998</v>
      </c>
      <c r="U164">
        <v>383648.00099999999</v>
      </c>
      <c r="V164">
        <v>375661.58559999999</v>
      </c>
      <c r="W164">
        <v>360350.9411</v>
      </c>
      <c r="X164">
        <v>323912.82610000001</v>
      </c>
      <c r="Y164">
        <v>306152.92749999999</v>
      </c>
      <c r="Z164">
        <v>293042.48060000001</v>
      </c>
      <c r="AA164">
        <v>282031.19790000003</v>
      </c>
      <c r="AB164">
        <v>272318.76770000003</v>
      </c>
      <c r="AC164">
        <v>263728.2782</v>
      </c>
      <c r="AD164">
        <v>266014.64809999999</v>
      </c>
      <c r="AE164">
        <v>270452.75400000002</v>
      </c>
      <c r="AF164">
        <v>275304.89850000001</v>
      </c>
      <c r="AG164">
        <v>280282.31099999999</v>
      </c>
      <c r="AH164">
        <v>285345.26319999999</v>
      </c>
      <c r="AI164">
        <v>290648.6875</v>
      </c>
      <c r="AJ164">
        <v>296212.03120000003</v>
      </c>
      <c r="AK164">
        <v>302059.68180000002</v>
      </c>
      <c r="AL164">
        <v>308140.56459999998</v>
      </c>
      <c r="AM164">
        <v>314388.72489999997</v>
      </c>
      <c r="AN164">
        <v>318681.88270000002</v>
      </c>
      <c r="AO164">
        <v>322190.67830000003</v>
      </c>
      <c r="AP164">
        <v>325310.00150000001</v>
      </c>
      <c r="AQ164">
        <v>328284.72149999999</v>
      </c>
      <c r="AR164">
        <v>330580.7121</v>
      </c>
      <c r="AS164">
        <v>334196.20970000001</v>
      </c>
      <c r="AT164">
        <v>338134.30930000002</v>
      </c>
      <c r="AU164">
        <v>342011.33360000001</v>
      </c>
      <c r="AV164">
        <v>345748.27069999999</v>
      </c>
      <c r="AW164">
        <v>349331.60239999997</v>
      </c>
    </row>
    <row r="165" spans="2:49" x14ac:dyDescent="0.25">
      <c r="B165" t="s">
        <v>236</v>
      </c>
      <c r="C165">
        <v>225722.47732836599</v>
      </c>
      <c r="D165">
        <v>229346.52471387701</v>
      </c>
      <c r="E165">
        <v>233028.7574</v>
      </c>
      <c r="F165">
        <v>236290.141</v>
      </c>
      <c r="G165">
        <v>213980.34830000001</v>
      </c>
      <c r="H165">
        <v>204403.6152</v>
      </c>
      <c r="I165">
        <v>186961.46909999999</v>
      </c>
      <c r="J165">
        <v>181023.9345</v>
      </c>
      <c r="K165">
        <v>183100.99419999999</v>
      </c>
      <c r="L165">
        <v>194718.24960000001</v>
      </c>
      <c r="M165">
        <v>198459.587</v>
      </c>
      <c r="N165">
        <v>202754.31570000001</v>
      </c>
      <c r="O165">
        <v>167259.29980000001</v>
      </c>
      <c r="P165">
        <v>144495.508</v>
      </c>
      <c r="Q165">
        <v>132319.8842</v>
      </c>
      <c r="R165">
        <v>128303.84789999999</v>
      </c>
      <c r="S165">
        <v>123265.7163</v>
      </c>
      <c r="T165">
        <v>122215.2637</v>
      </c>
      <c r="U165">
        <v>122224.243</v>
      </c>
      <c r="V165">
        <v>121791.9604</v>
      </c>
      <c r="W165">
        <v>115330.4623</v>
      </c>
      <c r="X165">
        <v>104920.3119</v>
      </c>
      <c r="Y165">
        <v>99241.080610000005</v>
      </c>
      <c r="Z165">
        <v>94854.343359999999</v>
      </c>
      <c r="AA165">
        <v>91050.491009999998</v>
      </c>
      <c r="AB165">
        <v>87616.667199999996</v>
      </c>
      <c r="AC165">
        <v>84470.249129999997</v>
      </c>
      <c r="AD165">
        <v>85008.715939999995</v>
      </c>
      <c r="AE165">
        <v>86297.459279999995</v>
      </c>
      <c r="AF165">
        <v>87739.960730000006</v>
      </c>
      <c r="AG165">
        <v>89230.18419</v>
      </c>
      <c r="AH165">
        <v>90750.968689999994</v>
      </c>
      <c r="AI165">
        <v>92338.327009999906</v>
      </c>
      <c r="AJ165">
        <v>94002.88983</v>
      </c>
      <c r="AK165">
        <v>95768.238939999996</v>
      </c>
      <c r="AL165">
        <v>97615.493480000005</v>
      </c>
      <c r="AM165">
        <v>99515.358189999999</v>
      </c>
      <c r="AN165">
        <v>101001.6459</v>
      </c>
      <c r="AO165">
        <v>102307.9743</v>
      </c>
      <c r="AP165">
        <v>103505.5552</v>
      </c>
      <c r="AQ165">
        <v>104621.38370000001</v>
      </c>
      <c r="AR165">
        <v>105565.25750000001</v>
      </c>
      <c r="AS165">
        <v>106771.0398</v>
      </c>
      <c r="AT165">
        <v>108028.94319999999</v>
      </c>
      <c r="AU165">
        <v>109259.9237</v>
      </c>
      <c r="AV165">
        <v>110446.0502</v>
      </c>
      <c r="AW165">
        <v>111584.69379999999</v>
      </c>
    </row>
    <row r="166" spans="2:49" x14ac:dyDescent="0.25">
      <c r="B166" t="s">
        <v>237</v>
      </c>
      <c r="C166">
        <v>20679763.666016001</v>
      </c>
      <c r="D166">
        <v>21011783.9607329</v>
      </c>
      <c r="E166">
        <v>21358822.66</v>
      </c>
      <c r="F166">
        <v>21455092.109999999</v>
      </c>
      <c r="G166">
        <v>18155538.469999999</v>
      </c>
      <c r="H166">
        <v>15160593</v>
      </c>
      <c r="I166">
        <v>15515034.859999999</v>
      </c>
      <c r="J166">
        <v>15130974.23</v>
      </c>
      <c r="K166">
        <v>14371501.43</v>
      </c>
      <c r="L166">
        <v>14996303.01</v>
      </c>
      <c r="M166">
        <v>15306771.119999999</v>
      </c>
      <c r="N166">
        <v>15571040.939999999</v>
      </c>
      <c r="O166">
        <v>12708626.359999999</v>
      </c>
      <c r="P166">
        <v>11374286.380000001</v>
      </c>
      <c r="Q166">
        <v>10360553.470000001</v>
      </c>
      <c r="R166">
        <v>9535512.31399999</v>
      </c>
      <c r="S166">
        <v>9059898.8609999996</v>
      </c>
      <c r="T166">
        <v>8942267.8570000008</v>
      </c>
      <c r="U166">
        <v>8912829.4680000003</v>
      </c>
      <c r="V166">
        <v>8910962.3340000007</v>
      </c>
      <c r="W166">
        <v>8333137.682</v>
      </c>
      <c r="X166">
        <v>7651630.4529999997</v>
      </c>
      <c r="Y166">
        <v>7217620.932</v>
      </c>
      <c r="Z166">
        <v>6910662.074</v>
      </c>
      <c r="AA166">
        <v>6669814.0219999999</v>
      </c>
      <c r="AB166">
        <v>6469499.0559999999</v>
      </c>
      <c r="AC166">
        <v>6301275.7520000003</v>
      </c>
      <c r="AD166">
        <v>6318941.6960000005</v>
      </c>
      <c r="AE166">
        <v>6372880.5449999999</v>
      </c>
      <c r="AF166">
        <v>6435423.3109999998</v>
      </c>
      <c r="AG166">
        <v>6502090.8739999998</v>
      </c>
      <c r="AH166">
        <v>6572438.108</v>
      </c>
      <c r="AI166">
        <v>6653560.1059999997</v>
      </c>
      <c r="AJ166">
        <v>6738180.4950000001</v>
      </c>
      <c r="AK166">
        <v>6830035.466</v>
      </c>
      <c r="AL166">
        <v>6926996.9119999995</v>
      </c>
      <c r="AM166">
        <v>7027821.4479999999</v>
      </c>
      <c r="AN166">
        <v>7117243.2439999999</v>
      </c>
      <c r="AO166">
        <v>7199434.4079999998</v>
      </c>
      <c r="AP166">
        <v>7280112.1799999997</v>
      </c>
      <c r="AQ166">
        <v>7361714.6200000001</v>
      </c>
      <c r="AR166">
        <v>7434893.1320000002</v>
      </c>
      <c r="AS166">
        <v>7518251.9139999999</v>
      </c>
      <c r="AT166">
        <v>7607570.307</v>
      </c>
      <c r="AU166">
        <v>7696752.9270000001</v>
      </c>
      <c r="AV166">
        <v>7785149.6239999998</v>
      </c>
      <c r="AW166">
        <v>7873534.7800000003</v>
      </c>
    </row>
    <row r="167" spans="2:49" x14ac:dyDescent="0.25">
      <c r="B167" t="s">
        <v>238</v>
      </c>
      <c r="C167">
        <v>2009388.6600685499</v>
      </c>
      <c r="D167">
        <v>2041650.04496113</v>
      </c>
      <c r="E167">
        <v>2074429.3970000001</v>
      </c>
      <c r="F167">
        <v>2138228.7259999998</v>
      </c>
      <c r="G167">
        <v>1714686.014</v>
      </c>
      <c r="H167">
        <v>1636260.753</v>
      </c>
      <c r="I167">
        <v>1654154.145</v>
      </c>
      <c r="J167">
        <v>1532137.165</v>
      </c>
      <c r="K167">
        <v>1570486.52</v>
      </c>
      <c r="L167">
        <v>1801966.2</v>
      </c>
      <c r="M167">
        <v>1876267.5330000001</v>
      </c>
      <c r="N167">
        <v>1886035.8640000001</v>
      </c>
      <c r="O167">
        <v>1157171.561</v>
      </c>
      <c r="P167">
        <v>787358.402</v>
      </c>
      <c r="Q167">
        <v>630803.96120000002</v>
      </c>
      <c r="R167">
        <v>569791.8406</v>
      </c>
      <c r="S167">
        <v>508352.66220000002</v>
      </c>
      <c r="T167">
        <v>509657.35969999997</v>
      </c>
      <c r="U167">
        <v>522358.10119999998</v>
      </c>
      <c r="V167">
        <v>538907.60750000004</v>
      </c>
      <c r="W167">
        <v>558937.16159999999</v>
      </c>
      <c r="X167">
        <v>555799.54269999999</v>
      </c>
      <c r="Y167">
        <v>540473.67070000002</v>
      </c>
      <c r="Z167">
        <v>520356.12079999998</v>
      </c>
      <c r="AA167">
        <v>497998.80290000001</v>
      </c>
      <c r="AB167">
        <v>475266.45110000001</v>
      </c>
      <c r="AC167">
        <v>453070.21110000001</v>
      </c>
      <c r="AD167">
        <v>457065.18170000002</v>
      </c>
      <c r="AE167">
        <v>465570.95990000002</v>
      </c>
      <c r="AF167">
        <v>475079.77250000002</v>
      </c>
      <c r="AG167">
        <v>484881.40539999999</v>
      </c>
      <c r="AH167">
        <v>494743.44770000002</v>
      </c>
      <c r="AI167">
        <v>505578.73090000002</v>
      </c>
      <c r="AJ167">
        <v>516550.77630000003</v>
      </c>
      <c r="AK167">
        <v>528178.89740000002</v>
      </c>
      <c r="AL167">
        <v>540362.25560000003</v>
      </c>
      <c r="AM167">
        <v>552804.7267</v>
      </c>
      <c r="AN167">
        <v>566188.80009999999</v>
      </c>
      <c r="AO167">
        <v>579425.06279999996</v>
      </c>
      <c r="AP167">
        <v>593044.71609999996</v>
      </c>
      <c r="AQ167">
        <v>607323.82790000003</v>
      </c>
      <c r="AR167">
        <v>620736.45319999999</v>
      </c>
      <c r="AS167">
        <v>633934.07339999999</v>
      </c>
      <c r="AT167">
        <v>647984.64899999998</v>
      </c>
      <c r="AU167">
        <v>662310.00780000002</v>
      </c>
      <c r="AV167">
        <v>676878.94050000003</v>
      </c>
      <c r="AW167">
        <v>691711.53949999996</v>
      </c>
    </row>
    <row r="168" spans="2:49" x14ac:dyDescent="0.25">
      <c r="B168" t="s">
        <v>239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240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241</v>
      </c>
      <c r="C170">
        <v>20174774.421468802</v>
      </c>
      <c r="D170">
        <v>20498686.950521201</v>
      </c>
      <c r="E170">
        <v>20827800</v>
      </c>
      <c r="F170">
        <v>19749189.559999999</v>
      </c>
      <c r="G170">
        <v>18553509.219999999</v>
      </c>
      <c r="H170">
        <v>16448191.550000001</v>
      </c>
      <c r="I170">
        <v>15463813.710000001</v>
      </c>
      <c r="J170">
        <v>14635820.039999999</v>
      </c>
      <c r="K170">
        <v>13674731.439999999</v>
      </c>
      <c r="L170">
        <v>12617523.470000001</v>
      </c>
      <c r="M170">
        <v>11635471.08</v>
      </c>
      <c r="N170">
        <v>10628221.449999999</v>
      </c>
      <c r="O170">
        <v>9109226.625</v>
      </c>
      <c r="P170">
        <v>7722321.7750000004</v>
      </c>
      <c r="Q170">
        <v>6333256.5180000002</v>
      </c>
      <c r="R170">
        <v>4773980.4479999999</v>
      </c>
      <c r="S170">
        <v>3203382.548</v>
      </c>
      <c r="T170">
        <v>2551970.0619999999</v>
      </c>
      <c r="U170">
        <v>2001703.2579999999</v>
      </c>
      <c r="V170">
        <v>1484375.202</v>
      </c>
      <c r="W170">
        <v>1501405.1170000001</v>
      </c>
      <c r="X170">
        <v>1549716.591</v>
      </c>
      <c r="Y170">
        <v>1558544.155</v>
      </c>
      <c r="Z170">
        <v>1557622.585</v>
      </c>
      <c r="AA170">
        <v>1554466.9979999999</v>
      </c>
      <c r="AB170">
        <v>1555700.6640000001</v>
      </c>
      <c r="AC170">
        <v>1558192.1769999999</v>
      </c>
      <c r="AD170">
        <v>1576063.1950000001</v>
      </c>
      <c r="AE170">
        <v>1596662.0549999999</v>
      </c>
      <c r="AF170">
        <v>1618086.513</v>
      </c>
      <c r="AG170">
        <v>1579520.7109999999</v>
      </c>
      <c r="AH170">
        <v>1533028.6910000001</v>
      </c>
      <c r="AI170">
        <v>1543130.0120000001</v>
      </c>
      <c r="AJ170">
        <v>1561156.01</v>
      </c>
      <c r="AK170">
        <v>1580339.8529999999</v>
      </c>
      <c r="AL170">
        <v>1601228.1580000001</v>
      </c>
      <c r="AM170">
        <v>1622437.665</v>
      </c>
      <c r="AN170">
        <v>1639617.365</v>
      </c>
      <c r="AO170">
        <v>1655463.8570000001</v>
      </c>
      <c r="AP170">
        <v>1671186.095</v>
      </c>
      <c r="AQ170">
        <v>1687778.2169999999</v>
      </c>
      <c r="AR170">
        <v>1703379.003</v>
      </c>
      <c r="AS170">
        <v>1715720.74</v>
      </c>
      <c r="AT170">
        <v>1728212.5109999999</v>
      </c>
      <c r="AU170">
        <v>1740611.483</v>
      </c>
      <c r="AV170">
        <v>1752845.8629999999</v>
      </c>
      <c r="AW170">
        <v>1765123.6029999999</v>
      </c>
    </row>
    <row r="171" spans="2:49" x14ac:dyDescent="0.25">
      <c r="B171" t="s">
        <v>242</v>
      </c>
      <c r="C171">
        <v>16278956.881142</v>
      </c>
      <c r="D171">
        <v>16540320.799446501</v>
      </c>
      <c r="E171">
        <v>16805881</v>
      </c>
      <c r="F171">
        <v>16643167.15</v>
      </c>
      <c r="G171">
        <v>15807659.34</v>
      </c>
      <c r="H171">
        <v>15158151.42</v>
      </c>
      <c r="I171">
        <v>14677339.73</v>
      </c>
      <c r="J171">
        <v>12869503.689999999</v>
      </c>
      <c r="K171">
        <v>11207027.789999999</v>
      </c>
      <c r="L171">
        <v>9824617.5559999999</v>
      </c>
      <c r="M171">
        <v>8774673.7170000002</v>
      </c>
      <c r="N171">
        <v>7907665.148</v>
      </c>
      <c r="O171">
        <v>7155499.7019999996</v>
      </c>
      <c r="P171">
        <v>6426753.4369999999</v>
      </c>
      <c r="Q171">
        <v>5670069.9469999997</v>
      </c>
      <c r="R171">
        <v>5036836.6380000003</v>
      </c>
      <c r="S171">
        <v>4410708.6849999996</v>
      </c>
      <c r="T171">
        <v>5877053.7220000001</v>
      </c>
      <c r="U171">
        <v>7295127.7309999997</v>
      </c>
      <c r="V171">
        <v>8677208.4220000003</v>
      </c>
      <c r="W171">
        <v>7453552.892</v>
      </c>
      <c r="X171">
        <v>8208468.466</v>
      </c>
      <c r="Y171">
        <v>8044465.7539999997</v>
      </c>
      <c r="Z171">
        <v>7901164.1670000004</v>
      </c>
      <c r="AA171">
        <v>7757697.0779999997</v>
      </c>
      <c r="AB171">
        <v>7612258.0319999997</v>
      </c>
      <c r="AC171">
        <v>7452295.2309999997</v>
      </c>
      <c r="AD171">
        <v>7532821.2249999996</v>
      </c>
      <c r="AE171">
        <v>7602348.1179999998</v>
      </c>
      <c r="AF171">
        <v>7347262.5539999995</v>
      </c>
      <c r="AG171">
        <v>7390273.5070000002</v>
      </c>
      <c r="AH171">
        <v>7420603.3530000001</v>
      </c>
      <c r="AI171">
        <v>7640622.2209999999</v>
      </c>
      <c r="AJ171">
        <v>7834632.5480000004</v>
      </c>
      <c r="AK171">
        <v>8005182.2709999997</v>
      </c>
      <c r="AL171">
        <v>8558405.8809999898</v>
      </c>
      <c r="AM171">
        <v>9057634.8599999994</v>
      </c>
      <c r="AN171">
        <v>9537100.47299999</v>
      </c>
      <c r="AO171">
        <v>9965822.9030000009</v>
      </c>
      <c r="AP171">
        <v>10354923.59</v>
      </c>
      <c r="AQ171">
        <v>10715298.74</v>
      </c>
      <c r="AR171">
        <v>11013655.1</v>
      </c>
      <c r="AS171">
        <v>10208222.99</v>
      </c>
      <c r="AT171">
        <v>9445451.54099999</v>
      </c>
      <c r="AU171">
        <v>8715587.43899999</v>
      </c>
      <c r="AV171">
        <v>8015506.8569999998</v>
      </c>
      <c r="AW171">
        <v>7343773.9409999996</v>
      </c>
    </row>
    <row r="172" spans="2:49" x14ac:dyDescent="0.25">
      <c r="B172" t="s">
        <v>243</v>
      </c>
      <c r="C172">
        <v>6501803.9853722304</v>
      </c>
      <c r="D172">
        <v>6606192.55142547</v>
      </c>
      <c r="E172">
        <v>6714977.4309999999</v>
      </c>
      <c r="F172">
        <v>6891178.0290000001</v>
      </c>
      <c r="G172">
        <v>6567847.6339999996</v>
      </c>
      <c r="H172">
        <v>6938609.6639999999</v>
      </c>
      <c r="I172">
        <v>7131228.8229999999</v>
      </c>
      <c r="J172">
        <v>6728111.2079999996</v>
      </c>
      <c r="K172">
        <v>6452197.3470000001</v>
      </c>
      <c r="L172">
        <v>6253700.2970000003</v>
      </c>
      <c r="M172">
        <v>6653163.3439999996</v>
      </c>
      <c r="N172">
        <v>7051696.4929999998</v>
      </c>
      <c r="O172">
        <v>7272762.1560000004</v>
      </c>
      <c r="P172">
        <v>7278524.2309999997</v>
      </c>
      <c r="Q172">
        <v>6746586.1009999998</v>
      </c>
      <c r="R172">
        <v>6723085.4740000004</v>
      </c>
      <c r="S172">
        <v>6737539.4539999999</v>
      </c>
      <c r="T172">
        <v>6729090.9309999999</v>
      </c>
      <c r="U172">
        <v>6668724.7249999996</v>
      </c>
      <c r="V172">
        <v>6610928.7970000003</v>
      </c>
      <c r="W172">
        <v>6535604.2999999998</v>
      </c>
      <c r="X172">
        <v>6458262.1160000004</v>
      </c>
      <c r="Y172">
        <v>6504370.648</v>
      </c>
      <c r="Z172">
        <v>6572506.0350000001</v>
      </c>
      <c r="AA172">
        <v>6640834.7000000002</v>
      </c>
      <c r="AB172">
        <v>6703881.6849999996</v>
      </c>
      <c r="AC172">
        <v>6749145.2340000002</v>
      </c>
      <c r="AD172">
        <v>6798009.0149999997</v>
      </c>
      <c r="AE172">
        <v>6860730.3760000002</v>
      </c>
      <c r="AF172">
        <v>6927360.7230000002</v>
      </c>
      <c r="AG172">
        <v>6996754.5930000003</v>
      </c>
      <c r="AH172">
        <v>7066933.2170000002</v>
      </c>
      <c r="AI172">
        <v>7142801.4859999996</v>
      </c>
      <c r="AJ172">
        <v>7229740.6200000001</v>
      </c>
      <c r="AK172">
        <v>7321937.4869999997</v>
      </c>
      <c r="AL172">
        <v>7418792.608</v>
      </c>
      <c r="AM172">
        <v>7520035.1670000004</v>
      </c>
      <c r="AN172">
        <v>7604722.4359999998</v>
      </c>
      <c r="AO172">
        <v>7680022.2230000002</v>
      </c>
      <c r="AP172">
        <v>7755187.176</v>
      </c>
      <c r="AQ172">
        <v>7837489.6100000003</v>
      </c>
      <c r="AR172">
        <v>7908810.7709999997</v>
      </c>
      <c r="AS172">
        <v>7973845.5920000002</v>
      </c>
      <c r="AT172">
        <v>8038516.5190000003</v>
      </c>
      <c r="AU172">
        <v>8104534.7489999998</v>
      </c>
      <c r="AV172">
        <v>8170528.3090000004</v>
      </c>
      <c r="AW172">
        <v>8236175.1780000003</v>
      </c>
    </row>
    <row r="173" spans="2:49" x14ac:dyDescent="0.25">
      <c r="B173" t="s">
        <v>244</v>
      </c>
      <c r="C173">
        <v>6377150.6112568304</v>
      </c>
      <c r="D173">
        <v>6479537.8270683698</v>
      </c>
      <c r="E173">
        <v>6586237.0690000001</v>
      </c>
      <c r="F173">
        <v>6720350.8820000002</v>
      </c>
      <c r="G173">
        <v>6351612.5949999997</v>
      </c>
      <c r="H173">
        <v>6625177.4699999997</v>
      </c>
      <c r="I173">
        <v>6517382.8789999997</v>
      </c>
      <c r="J173">
        <v>6285002.1979999999</v>
      </c>
      <c r="K173">
        <v>5884176.051</v>
      </c>
      <c r="L173">
        <v>5772833.8870000001</v>
      </c>
      <c r="M173">
        <v>5852306.6749999998</v>
      </c>
      <c r="N173">
        <v>6017901.4759999998</v>
      </c>
      <c r="O173">
        <v>5282902.7929999996</v>
      </c>
      <c r="P173">
        <v>4542820.2039999999</v>
      </c>
      <c r="Q173">
        <v>3858678.8829999999</v>
      </c>
      <c r="R173">
        <v>3477534.4610000001</v>
      </c>
      <c r="S173">
        <v>3226805.111</v>
      </c>
      <c r="T173">
        <v>3217692.4160000002</v>
      </c>
      <c r="U173">
        <v>3264692.551</v>
      </c>
      <c r="V173">
        <v>3316976.8760000002</v>
      </c>
      <c r="W173">
        <v>3068874.8709999998</v>
      </c>
      <c r="X173">
        <v>2730098.5830000001</v>
      </c>
      <c r="Y173">
        <v>2450831.5249999999</v>
      </c>
      <c r="Z173">
        <v>2217698.693</v>
      </c>
      <c r="AA173">
        <v>2022503.567</v>
      </c>
      <c r="AB173">
        <v>1858657.61</v>
      </c>
      <c r="AC173">
        <v>1714947.1580000001</v>
      </c>
      <c r="AD173">
        <v>1717245.3859999999</v>
      </c>
      <c r="AE173">
        <v>1749634.4879999999</v>
      </c>
      <c r="AF173">
        <v>1788246.682</v>
      </c>
      <c r="AG173">
        <v>1828471.05</v>
      </c>
      <c r="AH173">
        <v>1868840.3589999999</v>
      </c>
      <c r="AI173">
        <v>1909763.6470000001</v>
      </c>
      <c r="AJ173">
        <v>1954130.33</v>
      </c>
      <c r="AK173">
        <v>2001327.4509999999</v>
      </c>
      <c r="AL173">
        <v>2050929.865</v>
      </c>
      <c r="AM173">
        <v>2102635.1039999998</v>
      </c>
      <c r="AN173">
        <v>2155861.8509999998</v>
      </c>
      <c r="AO173">
        <v>2209204.585</v>
      </c>
      <c r="AP173">
        <v>2263954.0419999999</v>
      </c>
      <c r="AQ173">
        <v>2321784.6680000001</v>
      </c>
      <c r="AR173">
        <v>2377632.9010000001</v>
      </c>
      <c r="AS173">
        <v>2433187.1189999999</v>
      </c>
      <c r="AT173">
        <v>2489399.3650000002</v>
      </c>
      <c r="AU173">
        <v>2546995.2719999999</v>
      </c>
      <c r="AV173">
        <v>2605591.2930000001</v>
      </c>
      <c r="AW173">
        <v>2664920.3560000001</v>
      </c>
    </row>
    <row r="174" spans="2:49" x14ac:dyDescent="0.25">
      <c r="B174" t="s">
        <v>245</v>
      </c>
      <c r="C174">
        <v>415184.68418409303</v>
      </c>
      <c r="D174">
        <v>421850.60858395998</v>
      </c>
      <c r="E174">
        <v>428797.26770000003</v>
      </c>
      <c r="F174">
        <v>424340.15970000002</v>
      </c>
      <c r="G174">
        <v>396457.40710000001</v>
      </c>
      <c r="H174">
        <v>378607.39569999999</v>
      </c>
      <c r="I174">
        <v>401870.38439999998</v>
      </c>
      <c r="J174">
        <v>382257.34220000001</v>
      </c>
      <c r="K174">
        <v>357810.81780000002</v>
      </c>
      <c r="L174">
        <v>354107.5601</v>
      </c>
      <c r="M174">
        <v>370082.26689999999</v>
      </c>
      <c r="N174">
        <v>405816.61729999998</v>
      </c>
      <c r="O174">
        <v>353186.92210000003</v>
      </c>
      <c r="P174">
        <v>299987.6164</v>
      </c>
      <c r="Q174">
        <v>248198.25090000001</v>
      </c>
      <c r="R174">
        <v>219789.9706</v>
      </c>
      <c r="S174">
        <v>191705.3242</v>
      </c>
      <c r="T174">
        <v>189403.5355</v>
      </c>
      <c r="U174">
        <v>190862.60130000001</v>
      </c>
      <c r="V174">
        <v>194552.5</v>
      </c>
      <c r="W174">
        <v>180482.94579999999</v>
      </c>
      <c r="X174">
        <v>156867.0686</v>
      </c>
      <c r="Y174">
        <v>131377.64240000001</v>
      </c>
      <c r="Z174">
        <v>113503.3414</v>
      </c>
      <c r="AA174">
        <v>99299.813639999906</v>
      </c>
      <c r="AB174">
        <v>87511.823399999994</v>
      </c>
      <c r="AC174">
        <v>77803.625190000006</v>
      </c>
      <c r="AD174">
        <v>76304.128299999997</v>
      </c>
      <c r="AE174">
        <v>76690.889569999999</v>
      </c>
      <c r="AF174">
        <v>77561.358900000007</v>
      </c>
      <c r="AG174">
        <v>78707.329039999997</v>
      </c>
      <c r="AH174">
        <v>80005.354640000005</v>
      </c>
      <c r="AI174">
        <v>81830.625899999999</v>
      </c>
      <c r="AJ174">
        <v>83599.948950000005</v>
      </c>
      <c r="AK174">
        <v>85384.072960000005</v>
      </c>
      <c r="AL174">
        <v>87222.060870000001</v>
      </c>
      <c r="AM174">
        <v>89099.089930000002</v>
      </c>
      <c r="AN174">
        <v>90942.995490000001</v>
      </c>
      <c r="AO174">
        <v>92745.600380000003</v>
      </c>
      <c r="AP174">
        <v>94675.222330000004</v>
      </c>
      <c r="AQ174">
        <v>96759.407640000005</v>
      </c>
      <c r="AR174">
        <v>99007.354600000006</v>
      </c>
      <c r="AS174">
        <v>101046.274</v>
      </c>
      <c r="AT174">
        <v>103097.38310000001</v>
      </c>
      <c r="AU174">
        <v>105155.84510000001</v>
      </c>
      <c r="AV174">
        <v>107214.257</v>
      </c>
      <c r="AW174">
        <v>109204.2343</v>
      </c>
    </row>
    <row r="175" spans="2:49" x14ac:dyDescent="0.25">
      <c r="B175" t="s">
        <v>246</v>
      </c>
      <c r="C175">
        <v>4757556.1935294</v>
      </c>
      <c r="D175">
        <v>4833940.2970916703</v>
      </c>
      <c r="E175">
        <v>4913541.3090000004</v>
      </c>
      <c r="F175">
        <v>4951855.0549999997</v>
      </c>
      <c r="G175">
        <v>4496734.2699999996</v>
      </c>
      <c r="H175">
        <v>4075514.4389999998</v>
      </c>
      <c r="I175">
        <v>3435972.9709999999</v>
      </c>
      <c r="J175">
        <v>3587871.8879999998</v>
      </c>
      <c r="K175">
        <v>3199558.4789999998</v>
      </c>
      <c r="L175">
        <v>3058474.835</v>
      </c>
      <c r="M175">
        <v>3128149.2880000002</v>
      </c>
      <c r="N175">
        <v>3203422.1940000001</v>
      </c>
      <c r="O175">
        <v>2943218.78</v>
      </c>
      <c r="P175">
        <v>2607760.7200000002</v>
      </c>
      <c r="Q175">
        <v>2258833.162</v>
      </c>
      <c r="R175">
        <v>2009334.8670000001</v>
      </c>
      <c r="S175">
        <v>1816253.58</v>
      </c>
      <c r="T175">
        <v>1718421.4</v>
      </c>
      <c r="U175">
        <v>1634079.4</v>
      </c>
      <c r="V175">
        <v>1545163.051</v>
      </c>
      <c r="W175">
        <v>1341320.1839999999</v>
      </c>
      <c r="X175">
        <v>1103310.93</v>
      </c>
      <c r="Y175">
        <v>997870.20810000005</v>
      </c>
      <c r="Z175">
        <v>935257.3922</v>
      </c>
      <c r="AA175">
        <v>894224.75820000004</v>
      </c>
      <c r="AB175">
        <v>867640.64520000003</v>
      </c>
      <c r="AC175">
        <v>851962.74049999996</v>
      </c>
      <c r="AD175">
        <v>848915.39450000005</v>
      </c>
      <c r="AE175">
        <v>861201.75069999998</v>
      </c>
      <c r="AF175">
        <v>876827.02419999999</v>
      </c>
      <c r="AG175">
        <v>893041.21279999998</v>
      </c>
      <c r="AH175">
        <v>909309.31590000005</v>
      </c>
      <c r="AI175">
        <v>926431.37719999999</v>
      </c>
      <c r="AJ175">
        <v>944336.44850000006</v>
      </c>
      <c r="AK175">
        <v>963465.56689999998</v>
      </c>
      <c r="AL175">
        <v>983270.95499999996</v>
      </c>
      <c r="AM175">
        <v>1003661.879</v>
      </c>
      <c r="AN175">
        <v>1015914.165</v>
      </c>
      <c r="AO175">
        <v>1025030.2879999999</v>
      </c>
      <c r="AP175">
        <v>1032735.9790000001</v>
      </c>
      <c r="AQ175">
        <v>1039614.434</v>
      </c>
      <c r="AR175">
        <v>1044012.691</v>
      </c>
      <c r="AS175">
        <v>1054019.67</v>
      </c>
      <c r="AT175">
        <v>1065102.6710000001</v>
      </c>
      <c r="AU175">
        <v>1075971.716</v>
      </c>
      <c r="AV175">
        <v>1086317.0079999999</v>
      </c>
      <c r="AW175">
        <v>1096049.608</v>
      </c>
    </row>
    <row r="176" spans="2:49" x14ac:dyDescent="0.25">
      <c r="B176" t="s">
        <v>247</v>
      </c>
      <c r="C176">
        <v>16503281.675133999</v>
      </c>
      <c r="D176">
        <v>16768247.200565999</v>
      </c>
      <c r="E176">
        <v>17044371.719999999</v>
      </c>
      <c r="F176">
        <v>17195268.73</v>
      </c>
      <c r="G176">
        <v>15720160.66</v>
      </c>
      <c r="H176">
        <v>14077991.18</v>
      </c>
      <c r="I176">
        <v>12958999.140000001</v>
      </c>
      <c r="J176">
        <v>13844041.710000001</v>
      </c>
      <c r="K176">
        <v>12386745.689999999</v>
      </c>
      <c r="L176">
        <v>11840803.02</v>
      </c>
      <c r="M176">
        <v>12087705.91</v>
      </c>
      <c r="N176">
        <v>12321836.52</v>
      </c>
      <c r="O176">
        <v>11634530.960000001</v>
      </c>
      <c r="P176">
        <v>10643842.050000001</v>
      </c>
      <c r="Q176">
        <v>9466002.6850000005</v>
      </c>
      <c r="R176">
        <v>8646565.29099999</v>
      </c>
      <c r="S176">
        <v>8040026.7680000002</v>
      </c>
      <c r="T176">
        <v>7863283.5980000002</v>
      </c>
      <c r="U176">
        <v>7673933.7359999996</v>
      </c>
      <c r="V176">
        <v>7517982.5499999998</v>
      </c>
      <c r="W176">
        <v>6577408.182</v>
      </c>
      <c r="X176">
        <v>5443025.6799999997</v>
      </c>
      <c r="Y176">
        <v>4797491.5219999999</v>
      </c>
      <c r="Z176">
        <v>4312227.5279999999</v>
      </c>
      <c r="AA176">
        <v>3913546.81</v>
      </c>
      <c r="AB176">
        <v>3572965.4589999998</v>
      </c>
      <c r="AC176">
        <v>3280334.7349999999</v>
      </c>
      <c r="AD176">
        <v>3275273.5589999999</v>
      </c>
      <c r="AE176">
        <v>3306948.1680000001</v>
      </c>
      <c r="AF176">
        <v>3344429.9449999998</v>
      </c>
      <c r="AG176">
        <v>3382599.406</v>
      </c>
      <c r="AH176">
        <v>3421432.0830000001</v>
      </c>
      <c r="AI176">
        <v>3462867.8250000002</v>
      </c>
      <c r="AJ176">
        <v>3501041.7960000001</v>
      </c>
      <c r="AK176">
        <v>3544352.4210000001</v>
      </c>
      <c r="AL176">
        <v>3588786.2080000001</v>
      </c>
      <c r="AM176">
        <v>3634821.3930000002</v>
      </c>
      <c r="AN176">
        <v>3660312.16</v>
      </c>
      <c r="AO176">
        <v>3670473.551</v>
      </c>
      <c r="AP176">
        <v>3675647.8</v>
      </c>
      <c r="AQ176">
        <v>3680855.0809999998</v>
      </c>
      <c r="AR176">
        <v>3671675.7779999999</v>
      </c>
      <c r="AS176">
        <v>3681592.8760000002</v>
      </c>
      <c r="AT176">
        <v>3700769.9160000002</v>
      </c>
      <c r="AU176">
        <v>3719067.8220000002</v>
      </c>
      <c r="AV176">
        <v>3736077.656</v>
      </c>
      <c r="AW176">
        <v>3756584.9109999998</v>
      </c>
    </row>
    <row r="177" spans="2:49" x14ac:dyDescent="0.25">
      <c r="B177" t="s">
        <v>248</v>
      </c>
      <c r="C177">
        <v>11632594.838881901</v>
      </c>
      <c r="D177">
        <v>11819359.911689499</v>
      </c>
      <c r="E177">
        <v>12013990.58</v>
      </c>
      <c r="F177">
        <v>12012653.75</v>
      </c>
      <c r="G177">
        <v>11138521.33</v>
      </c>
      <c r="H177">
        <v>10456554.9</v>
      </c>
      <c r="I177">
        <v>8801958.9570000004</v>
      </c>
      <c r="J177">
        <v>7880453.8289999999</v>
      </c>
      <c r="K177">
        <v>7149105.2649999997</v>
      </c>
      <c r="L177">
        <v>7029740.7620000001</v>
      </c>
      <c r="M177">
        <v>6963079.9280000003</v>
      </c>
      <c r="N177">
        <v>7233295.8880000003</v>
      </c>
      <c r="O177">
        <v>6515967.1689999998</v>
      </c>
      <c r="P177">
        <v>5678587.5080000004</v>
      </c>
      <c r="Q177">
        <v>4958981.426</v>
      </c>
      <c r="R177">
        <v>4380779.102</v>
      </c>
      <c r="S177">
        <v>3987540.406</v>
      </c>
      <c r="T177">
        <v>3731524.4309999999</v>
      </c>
      <c r="U177">
        <v>3503295.0150000001</v>
      </c>
      <c r="V177">
        <v>3265848.5010000002</v>
      </c>
      <c r="W177">
        <v>2694722.07</v>
      </c>
      <c r="X177">
        <v>2118461.128</v>
      </c>
      <c r="Y177">
        <v>1855794.0009999999</v>
      </c>
      <c r="Z177">
        <v>1686339.1240000001</v>
      </c>
      <c r="AA177">
        <v>1562174.773</v>
      </c>
      <c r="AB177">
        <v>1467579.4240000001</v>
      </c>
      <c r="AC177">
        <v>1393010.8089999999</v>
      </c>
      <c r="AD177">
        <v>1385544.8149999999</v>
      </c>
      <c r="AE177">
        <v>1401400.291</v>
      </c>
      <c r="AF177">
        <v>1422120.8459999999</v>
      </c>
      <c r="AG177">
        <v>1443903.801</v>
      </c>
      <c r="AH177">
        <v>1465797.652</v>
      </c>
      <c r="AI177">
        <v>1488382.426</v>
      </c>
      <c r="AJ177">
        <v>1512293.6610000001</v>
      </c>
      <c r="AK177">
        <v>1538319.9879999999</v>
      </c>
      <c r="AL177">
        <v>1565938.544</v>
      </c>
      <c r="AM177">
        <v>1594390.7350000001</v>
      </c>
      <c r="AN177">
        <v>1610837.3019999999</v>
      </c>
      <c r="AO177">
        <v>1622510.105</v>
      </c>
      <c r="AP177">
        <v>1631818.692</v>
      </c>
      <c r="AQ177">
        <v>1639414.1939999999</v>
      </c>
      <c r="AR177">
        <v>1642733.834</v>
      </c>
      <c r="AS177">
        <v>1655330.527</v>
      </c>
      <c r="AT177">
        <v>1669898.798</v>
      </c>
      <c r="AU177">
        <v>1684256.3119999999</v>
      </c>
      <c r="AV177">
        <v>1697892.986</v>
      </c>
      <c r="AW177">
        <v>1710711.8389999999</v>
      </c>
    </row>
    <row r="178" spans="2:49" x14ac:dyDescent="0.25">
      <c r="B178" t="s">
        <v>249</v>
      </c>
      <c r="C178">
        <v>3166830.51938263</v>
      </c>
      <c r="D178">
        <v>3217675.0077116699</v>
      </c>
      <c r="E178">
        <v>3270660.8059999999</v>
      </c>
      <c r="F178">
        <v>3285015.4410000001</v>
      </c>
      <c r="G178">
        <v>3225883.2910000002</v>
      </c>
      <c r="H178">
        <v>3121588.31</v>
      </c>
      <c r="I178">
        <v>3023496.915</v>
      </c>
      <c r="J178">
        <v>2939655.923</v>
      </c>
      <c r="K178">
        <v>2798121.534</v>
      </c>
      <c r="L178">
        <v>2789323.2390000001</v>
      </c>
      <c r="M178">
        <v>2817552.5469999998</v>
      </c>
      <c r="N178">
        <v>2991233.6770000001</v>
      </c>
      <c r="O178">
        <v>2916748.841</v>
      </c>
      <c r="P178">
        <v>2751772.5920000002</v>
      </c>
      <c r="Q178">
        <v>2557073.716</v>
      </c>
      <c r="R178">
        <v>2477011.6359999999</v>
      </c>
      <c r="S178">
        <v>2405828.3029999998</v>
      </c>
      <c r="T178">
        <v>2375879.5260000001</v>
      </c>
      <c r="U178">
        <v>2359302.9130000002</v>
      </c>
      <c r="V178">
        <v>2335290.2149999999</v>
      </c>
      <c r="W178">
        <v>2082491.6340000001</v>
      </c>
      <c r="X178">
        <v>1784832.081</v>
      </c>
      <c r="Y178">
        <v>1603235.72</v>
      </c>
      <c r="Z178">
        <v>1468446.196</v>
      </c>
      <c r="AA178">
        <v>1360099.8160000001</v>
      </c>
      <c r="AB178">
        <v>1269262.203</v>
      </c>
      <c r="AC178">
        <v>1191054.1310000001</v>
      </c>
      <c r="AD178">
        <v>1197390.0149999999</v>
      </c>
      <c r="AE178">
        <v>1219649.8589999999</v>
      </c>
      <c r="AF178">
        <v>1244857.67</v>
      </c>
      <c r="AG178">
        <v>1270445.1580000001</v>
      </c>
      <c r="AH178">
        <v>1296174.2720000001</v>
      </c>
      <c r="AI178">
        <v>1322700.416</v>
      </c>
      <c r="AJ178">
        <v>1350487.4369999999</v>
      </c>
      <c r="AK178">
        <v>1379929.0109999999</v>
      </c>
      <c r="AL178">
        <v>1409772.149</v>
      </c>
      <c r="AM178">
        <v>1440222.1129999999</v>
      </c>
      <c r="AN178">
        <v>1465131.2350000001</v>
      </c>
      <c r="AO178">
        <v>1487453.7320000001</v>
      </c>
      <c r="AP178">
        <v>1508583.898</v>
      </c>
      <c r="AQ178">
        <v>1529533.9809999999</v>
      </c>
      <c r="AR178">
        <v>1547860.8670000001</v>
      </c>
      <c r="AS178">
        <v>1569336.044</v>
      </c>
      <c r="AT178">
        <v>1591889.1189999999</v>
      </c>
      <c r="AU178">
        <v>1614241.432</v>
      </c>
      <c r="AV178">
        <v>1636095.361</v>
      </c>
      <c r="AW178">
        <v>1657396.96</v>
      </c>
    </row>
    <row r="179" spans="2:49" x14ac:dyDescent="0.25">
      <c r="B179" t="s">
        <v>250</v>
      </c>
      <c r="C179">
        <v>6723975.7599636996</v>
      </c>
      <c r="D179">
        <v>6831931.3657214995</v>
      </c>
      <c r="E179">
        <v>6944939.2910000002</v>
      </c>
      <c r="F179">
        <v>7000355.6940000001</v>
      </c>
      <c r="G179">
        <v>7028551.0899999999</v>
      </c>
      <c r="H179">
        <v>6610836.4270000001</v>
      </c>
      <c r="I179">
        <v>6875093.165</v>
      </c>
      <c r="J179">
        <v>6957641.2460000003</v>
      </c>
      <c r="K179">
        <v>6843908.3360000001</v>
      </c>
      <c r="L179">
        <v>6861659.7889999999</v>
      </c>
      <c r="M179">
        <v>6927471.8300000001</v>
      </c>
      <c r="N179">
        <v>7211539.4100000001</v>
      </c>
      <c r="O179">
        <v>7199322.9460000005</v>
      </c>
      <c r="P179">
        <v>7192791.0439999998</v>
      </c>
      <c r="Q179">
        <v>7074816.7010000004</v>
      </c>
      <c r="R179">
        <v>7139017.3389999997</v>
      </c>
      <c r="S179">
        <v>7173692.5020000003</v>
      </c>
      <c r="T179">
        <v>7273198.7189999996</v>
      </c>
      <c r="U179">
        <v>7435483.9840000002</v>
      </c>
      <c r="V179">
        <v>7608617.8080000002</v>
      </c>
      <c r="W179">
        <v>7668635.6670000004</v>
      </c>
      <c r="X179">
        <v>7657244.2000000002</v>
      </c>
      <c r="Y179">
        <v>7656712.108</v>
      </c>
      <c r="Z179">
        <v>7672394.4100000001</v>
      </c>
      <c r="AA179">
        <v>7696800.699</v>
      </c>
      <c r="AB179">
        <v>7724029.1069999998</v>
      </c>
      <c r="AC179">
        <v>7752018.5089999996</v>
      </c>
      <c r="AD179">
        <v>7838859.9819999998</v>
      </c>
      <c r="AE179">
        <v>7941087.4349999996</v>
      </c>
      <c r="AF179">
        <v>8048545.3640000001</v>
      </c>
      <c r="AG179">
        <v>8160584.0010000002</v>
      </c>
      <c r="AH179">
        <v>8277840.4800000004</v>
      </c>
      <c r="AI179">
        <v>8405675.7599999998</v>
      </c>
      <c r="AJ179">
        <v>8540489.65499999</v>
      </c>
      <c r="AK179">
        <v>8681802.3780000005</v>
      </c>
      <c r="AL179">
        <v>8829455.9550000001</v>
      </c>
      <c r="AM179">
        <v>8982159.3489999995</v>
      </c>
      <c r="AN179">
        <v>9134988.9020000007</v>
      </c>
      <c r="AO179">
        <v>9285174.2880000006</v>
      </c>
      <c r="AP179">
        <v>9434575.7780000009</v>
      </c>
      <c r="AQ179">
        <v>9585961.4580000006</v>
      </c>
      <c r="AR179">
        <v>9731064.0730000008</v>
      </c>
      <c r="AS179">
        <v>9870919.2129999995</v>
      </c>
      <c r="AT179">
        <v>10011854.26</v>
      </c>
      <c r="AU179">
        <v>10151854.140000001</v>
      </c>
      <c r="AV179">
        <v>10290603.98</v>
      </c>
      <c r="AW179">
        <v>10428301.76</v>
      </c>
    </row>
    <row r="180" spans="2:49" x14ac:dyDescent="0.25">
      <c r="B180" t="s">
        <v>251</v>
      </c>
      <c r="C180">
        <v>312332.22295347298</v>
      </c>
      <c r="D180">
        <v>317346.817819711</v>
      </c>
      <c r="E180">
        <v>322572.6018</v>
      </c>
      <c r="F180">
        <v>333696.05670000002</v>
      </c>
      <c r="G180">
        <v>321006.64549999998</v>
      </c>
      <c r="H180">
        <v>280113.77299999999</v>
      </c>
      <c r="I180">
        <v>293642.5576</v>
      </c>
      <c r="J180">
        <v>298191.6973</v>
      </c>
      <c r="K180">
        <v>278355.71950000001</v>
      </c>
      <c r="L180">
        <v>263225.24560000002</v>
      </c>
      <c r="M180">
        <v>259221.89129999999</v>
      </c>
      <c r="N180">
        <v>272559.8248</v>
      </c>
      <c r="O180">
        <v>248732.29800000001</v>
      </c>
      <c r="P180">
        <v>229127.3841</v>
      </c>
      <c r="Q180">
        <v>208053.11540000001</v>
      </c>
      <c r="R180">
        <v>189383.61240000001</v>
      </c>
      <c r="S180">
        <v>179695.54029999999</v>
      </c>
      <c r="T180">
        <v>179272.7684</v>
      </c>
      <c r="U180">
        <v>180814.8242</v>
      </c>
      <c r="V180">
        <v>183247.9197</v>
      </c>
      <c r="W180">
        <v>172104.39069999999</v>
      </c>
      <c r="X180">
        <v>159687.69409999999</v>
      </c>
      <c r="Y180">
        <v>150063.65410000001</v>
      </c>
      <c r="Z180">
        <v>143040.13510000001</v>
      </c>
      <c r="AA180">
        <v>137659.36739999999</v>
      </c>
      <c r="AB180">
        <v>133374.5969</v>
      </c>
      <c r="AC180">
        <v>129987.6878</v>
      </c>
      <c r="AD180">
        <v>130595.7757</v>
      </c>
      <c r="AE180">
        <v>132275.1753</v>
      </c>
      <c r="AF180">
        <v>134173.4541</v>
      </c>
      <c r="AG180">
        <v>136154.11559999999</v>
      </c>
      <c r="AH180">
        <v>138199.37880000001</v>
      </c>
      <c r="AI180">
        <v>140522.11439999999</v>
      </c>
      <c r="AJ180">
        <v>142902.2542</v>
      </c>
      <c r="AK180">
        <v>145373.47649999999</v>
      </c>
      <c r="AL180">
        <v>147928.42920000001</v>
      </c>
      <c r="AM180">
        <v>150574.10089999999</v>
      </c>
      <c r="AN180">
        <v>153195.52830000001</v>
      </c>
      <c r="AO180">
        <v>155738.58420000001</v>
      </c>
      <c r="AP180">
        <v>158338.6097</v>
      </c>
      <c r="AQ180">
        <v>161092.1084</v>
      </c>
      <c r="AR180">
        <v>163739.3744</v>
      </c>
      <c r="AS180">
        <v>166320.97450000001</v>
      </c>
      <c r="AT180">
        <v>168979.0699</v>
      </c>
      <c r="AU180">
        <v>171647.0926</v>
      </c>
      <c r="AV180">
        <v>174316.68549999999</v>
      </c>
      <c r="AW180">
        <v>176998.35339999999</v>
      </c>
    </row>
    <row r="181" spans="2:49" x14ac:dyDescent="0.25">
      <c r="B181" t="s">
        <v>252</v>
      </c>
      <c r="C181">
        <v>7845653.0561234802</v>
      </c>
      <c r="D181">
        <v>7971617.5536879301</v>
      </c>
      <c r="E181">
        <v>8102887.0319999997</v>
      </c>
      <c r="F181">
        <v>8271731.2089999998</v>
      </c>
      <c r="G181">
        <v>7927249.3140000002</v>
      </c>
      <c r="H181">
        <v>7527573.2910000002</v>
      </c>
      <c r="I181">
        <v>7546174.9019999998</v>
      </c>
      <c r="J181">
        <v>7321836.8770000003</v>
      </c>
      <c r="K181">
        <v>6868382.6229999997</v>
      </c>
      <c r="L181">
        <v>6670325.4709999999</v>
      </c>
      <c r="M181">
        <v>6774030.6639999999</v>
      </c>
      <c r="N181">
        <v>7172719.5250000004</v>
      </c>
      <c r="O181">
        <v>6773419.4970000004</v>
      </c>
      <c r="P181">
        <v>6139280.0439999998</v>
      </c>
      <c r="Q181">
        <v>5476709.8899999997</v>
      </c>
      <c r="R181">
        <v>5175571.6689999998</v>
      </c>
      <c r="S181">
        <v>4901168.6229999997</v>
      </c>
      <c r="T181">
        <v>4923277.3729999997</v>
      </c>
      <c r="U181">
        <v>4996745.9879999999</v>
      </c>
      <c r="V181">
        <v>5088190.13</v>
      </c>
      <c r="W181">
        <v>4620424.8779999996</v>
      </c>
      <c r="X181">
        <v>4070579.7710000002</v>
      </c>
      <c r="Y181">
        <v>3623270.557</v>
      </c>
      <c r="Z181">
        <v>3268319.5959999999</v>
      </c>
      <c r="AA181">
        <v>2976220.8909999998</v>
      </c>
      <c r="AB181">
        <v>2731770.6669999999</v>
      </c>
      <c r="AC181">
        <v>2519752.7280000001</v>
      </c>
      <c r="AD181">
        <v>2524804.2110000001</v>
      </c>
      <c r="AE181">
        <v>2566999.6949999998</v>
      </c>
      <c r="AF181">
        <v>2616947.5669999998</v>
      </c>
      <c r="AG181">
        <v>2668794.1209999998</v>
      </c>
      <c r="AH181">
        <v>2721063.7519999999</v>
      </c>
      <c r="AI181">
        <v>2778554.2620000001</v>
      </c>
      <c r="AJ181">
        <v>2836564.86</v>
      </c>
      <c r="AK181">
        <v>2898147.68</v>
      </c>
      <c r="AL181">
        <v>2962434.5490000001</v>
      </c>
      <c r="AM181">
        <v>3028013.861</v>
      </c>
      <c r="AN181">
        <v>3097842.2710000002</v>
      </c>
      <c r="AO181">
        <v>3166028.4810000001</v>
      </c>
      <c r="AP181">
        <v>3235750.4079999998</v>
      </c>
      <c r="AQ181">
        <v>3308537.0389999999</v>
      </c>
      <c r="AR181">
        <v>3376082.1839999999</v>
      </c>
      <c r="AS181">
        <v>3441632.327</v>
      </c>
      <c r="AT181">
        <v>3511243.0819999999</v>
      </c>
      <c r="AU181">
        <v>3581813.9989999998</v>
      </c>
      <c r="AV181">
        <v>3653169.07</v>
      </c>
      <c r="AW181">
        <v>3725397.1430000002</v>
      </c>
    </row>
    <row r="182" spans="2:49" x14ac:dyDescent="0.25">
      <c r="B182" t="s">
        <v>253</v>
      </c>
      <c r="C182">
        <v>3.3990718667427999</v>
      </c>
      <c r="D182">
        <v>3.4536450650243098</v>
      </c>
      <c r="E182">
        <v>3.5105166080000001</v>
      </c>
      <c r="F182">
        <v>3.7140142150000002</v>
      </c>
      <c r="G182">
        <v>3.643998941</v>
      </c>
      <c r="H182">
        <v>3.3988925480000001</v>
      </c>
      <c r="I182">
        <v>3.3414526090000001</v>
      </c>
      <c r="J182">
        <v>3.3327889019999999</v>
      </c>
      <c r="K182">
        <v>3.177397263</v>
      </c>
      <c r="L182">
        <v>3.1622356819999999</v>
      </c>
      <c r="M182">
        <v>3.1497920449999999</v>
      </c>
      <c r="N182">
        <v>3.1995519520000002</v>
      </c>
      <c r="O182">
        <v>3.3633171289999999</v>
      </c>
      <c r="P182">
        <v>3.5033534230000001</v>
      </c>
      <c r="Q182">
        <v>3.506048308</v>
      </c>
      <c r="R182">
        <v>3.6243651579999998</v>
      </c>
      <c r="S182">
        <v>3.690845081</v>
      </c>
      <c r="T182">
        <v>3.793065586</v>
      </c>
      <c r="U182">
        <v>3.807372999</v>
      </c>
      <c r="V182">
        <v>3.8907873830000002</v>
      </c>
      <c r="W182">
        <v>3.8933660649999999</v>
      </c>
      <c r="X182">
        <v>3.866926511</v>
      </c>
      <c r="Y182">
        <v>3.868605788</v>
      </c>
      <c r="Z182">
        <v>3.8716039000000002</v>
      </c>
      <c r="AA182">
        <v>3.86751406</v>
      </c>
      <c r="AB182">
        <v>3.848834299</v>
      </c>
      <c r="AC182">
        <v>3.825762487</v>
      </c>
      <c r="AD182">
        <v>3.862166073</v>
      </c>
      <c r="AE182">
        <v>3.8736304399999999</v>
      </c>
      <c r="AF182">
        <v>3.879934124</v>
      </c>
      <c r="AG182">
        <v>3.8862041629999999</v>
      </c>
      <c r="AH182">
        <v>3.8953360539999999</v>
      </c>
      <c r="AI182">
        <v>3.911527478</v>
      </c>
      <c r="AJ182">
        <v>3.9173714190000002</v>
      </c>
      <c r="AK182">
        <v>3.9301198190000002</v>
      </c>
      <c r="AL182">
        <v>3.9428834319999999</v>
      </c>
      <c r="AM182">
        <v>3.9582091579999998</v>
      </c>
      <c r="AN182">
        <v>3.9917253869999998</v>
      </c>
      <c r="AO182">
        <v>4.011003004</v>
      </c>
      <c r="AP182">
        <v>4.0304939390000003</v>
      </c>
      <c r="AQ182">
        <v>4.05955025</v>
      </c>
      <c r="AR182">
        <v>4.0706790320000001</v>
      </c>
      <c r="AS182">
        <v>4.0765182170000003</v>
      </c>
      <c r="AT182">
        <v>4.0963670719999996</v>
      </c>
      <c r="AU182">
        <v>4.1151500309999998</v>
      </c>
      <c r="AV182">
        <v>4.1342299650000003</v>
      </c>
      <c r="AW182">
        <v>4.1654774420000003</v>
      </c>
    </row>
    <row r="183" spans="2:49" x14ac:dyDescent="0.25">
      <c r="B183" t="s">
        <v>254</v>
      </c>
      <c r="C183">
        <v>600391.80946004798</v>
      </c>
      <c r="D183">
        <v>610031.29416316305</v>
      </c>
      <c r="E183">
        <v>620076.74470000004</v>
      </c>
      <c r="F183">
        <v>634215.30110000004</v>
      </c>
      <c r="G183">
        <v>602806.09450000001</v>
      </c>
      <c r="H183">
        <v>597844.26280000003</v>
      </c>
      <c r="I183">
        <v>610559.77599999995</v>
      </c>
      <c r="J183">
        <v>591731.15989999997</v>
      </c>
      <c r="K183">
        <v>562836.82790000003</v>
      </c>
      <c r="L183">
        <v>572712.00029999996</v>
      </c>
      <c r="M183">
        <v>586335.66630000004</v>
      </c>
      <c r="N183">
        <v>621719.30370000005</v>
      </c>
      <c r="O183">
        <v>657178.74529999995</v>
      </c>
      <c r="P183">
        <v>668284.88399999996</v>
      </c>
      <c r="Q183">
        <v>620632.51249999995</v>
      </c>
      <c r="R183">
        <v>640282.48529999994</v>
      </c>
      <c r="S183">
        <v>736369.55839999998</v>
      </c>
      <c r="T183">
        <v>772579.9743</v>
      </c>
      <c r="U183">
        <v>775603.4719</v>
      </c>
      <c r="V183">
        <v>773037.01950000005</v>
      </c>
      <c r="W183">
        <v>794418.50659999996</v>
      </c>
      <c r="X183">
        <v>808671.73300000001</v>
      </c>
      <c r="Y183">
        <v>813942.57259999996</v>
      </c>
      <c r="Z183">
        <v>826976.07319999998</v>
      </c>
      <c r="AA183">
        <v>840713.08559999999</v>
      </c>
      <c r="AB183">
        <v>817234.71140000003</v>
      </c>
      <c r="AC183">
        <v>789358.98549999995</v>
      </c>
      <c r="AD183">
        <v>782023.3628</v>
      </c>
      <c r="AE183">
        <v>779158.88159999996</v>
      </c>
      <c r="AF183">
        <v>776861.47149999999</v>
      </c>
      <c r="AG183">
        <v>774590.96140000003</v>
      </c>
      <c r="AH183">
        <v>772125.12150000001</v>
      </c>
      <c r="AI183">
        <v>778686.92319999996</v>
      </c>
      <c r="AJ183">
        <v>786839.31140000001</v>
      </c>
      <c r="AK183">
        <v>795837.74569999997</v>
      </c>
      <c r="AL183">
        <v>805161.17669999995</v>
      </c>
      <c r="AM183">
        <v>814590.50459999999</v>
      </c>
      <c r="AN183">
        <v>812625.19880000001</v>
      </c>
      <c r="AO183">
        <v>808187.63959999999</v>
      </c>
      <c r="AP183">
        <v>803784.4682</v>
      </c>
      <c r="AQ183">
        <v>799975.75529999996</v>
      </c>
      <c r="AR183">
        <v>796009.85829999996</v>
      </c>
      <c r="AS183">
        <v>795122.26020000002</v>
      </c>
      <c r="AT183">
        <v>795193.15659999999</v>
      </c>
      <c r="AU183">
        <v>795568.17590000003</v>
      </c>
      <c r="AV183">
        <v>796062.75879999995</v>
      </c>
      <c r="AW183">
        <v>796569.2034</v>
      </c>
    </row>
    <row r="184" spans="2:49" x14ac:dyDescent="0.25">
      <c r="B184" t="s">
        <v>255</v>
      </c>
      <c r="C184">
        <v>2139866.37253871</v>
      </c>
      <c r="D184">
        <v>2174222.6193092102</v>
      </c>
      <c r="E184">
        <v>2197623.423</v>
      </c>
      <c r="F184">
        <v>2183234.61</v>
      </c>
      <c r="G184">
        <v>2173345.702</v>
      </c>
      <c r="H184">
        <v>2169210.389</v>
      </c>
      <c r="I184">
        <v>2173139.5419999999</v>
      </c>
      <c r="J184">
        <v>2185211.878</v>
      </c>
      <c r="K184">
        <v>2185754.8169999998</v>
      </c>
      <c r="L184">
        <v>2182326.6379999998</v>
      </c>
      <c r="M184">
        <v>2195183.9989999998</v>
      </c>
      <c r="N184">
        <v>2173132.4240000001</v>
      </c>
      <c r="O184">
        <v>2201549.1669999999</v>
      </c>
      <c r="P184">
        <v>2221317.6540000001</v>
      </c>
      <c r="Q184">
        <v>2248183.1809999999</v>
      </c>
      <c r="R184">
        <v>2270747.41</v>
      </c>
      <c r="S184">
        <v>2240158.409</v>
      </c>
      <c r="T184">
        <v>2197536.08</v>
      </c>
      <c r="U184">
        <v>2178152.9070000001</v>
      </c>
      <c r="V184">
        <v>2167223.0989999999</v>
      </c>
      <c r="W184">
        <v>2164224.4619999998</v>
      </c>
      <c r="X184">
        <v>2139078.0980000002</v>
      </c>
      <c r="Y184">
        <v>2081443.692</v>
      </c>
      <c r="Z184">
        <v>2035545.4879999999</v>
      </c>
      <c r="AA184">
        <v>1993662.1980000001</v>
      </c>
      <c r="AB184">
        <v>1952387.6569999999</v>
      </c>
      <c r="AC184">
        <v>1910744.871</v>
      </c>
      <c r="AD184">
        <v>1820513.959</v>
      </c>
      <c r="AE184">
        <v>1732608.638</v>
      </c>
      <c r="AF184">
        <v>1643834.483</v>
      </c>
      <c r="AG184">
        <v>1554511.6429999999</v>
      </c>
      <c r="AH184">
        <v>1464351.31</v>
      </c>
      <c r="AI184">
        <v>1365982.041</v>
      </c>
      <c r="AJ184">
        <v>1266660.3</v>
      </c>
      <c r="AK184">
        <v>1166261.585</v>
      </c>
      <c r="AL184">
        <v>1065133.5190000001</v>
      </c>
      <c r="AM184">
        <v>963194.98439999996</v>
      </c>
      <c r="AN184">
        <v>876389.53130000003</v>
      </c>
      <c r="AO184">
        <v>788671.25540000002</v>
      </c>
      <c r="AP184">
        <v>700612.54680000001</v>
      </c>
      <c r="AQ184">
        <v>612178.05110000004</v>
      </c>
      <c r="AR184">
        <v>523285.2107</v>
      </c>
      <c r="AS184">
        <v>460261.01209999999</v>
      </c>
      <c r="AT184">
        <v>396460.3762</v>
      </c>
      <c r="AU184">
        <v>332136.52710000001</v>
      </c>
      <c r="AV184">
        <v>267222.31219999999</v>
      </c>
      <c r="AW184">
        <v>201567.826</v>
      </c>
    </row>
    <row r="185" spans="2:49" x14ac:dyDescent="0.25">
      <c r="B185" t="s">
        <v>256</v>
      </c>
      <c r="C185">
        <v>48247577.676067904</v>
      </c>
      <c r="D185">
        <v>49022208.141778298</v>
      </c>
      <c r="E185">
        <v>49869158.920000002</v>
      </c>
      <c r="F185">
        <v>49556951.259999998</v>
      </c>
      <c r="G185">
        <v>48594117.390000001</v>
      </c>
      <c r="H185">
        <v>46878135.280000001</v>
      </c>
      <c r="I185">
        <v>46521483.799999997</v>
      </c>
      <c r="J185">
        <v>46248906.280000001</v>
      </c>
      <c r="K185">
        <v>45691170.850000001</v>
      </c>
      <c r="L185">
        <v>44859287.799999997</v>
      </c>
      <c r="M185">
        <v>44393759.82</v>
      </c>
      <c r="N185">
        <v>43858608.630000003</v>
      </c>
      <c r="O185">
        <v>43787408.5</v>
      </c>
      <c r="P185">
        <v>43915972.200000003</v>
      </c>
      <c r="Q185">
        <v>43313771.460000001</v>
      </c>
      <c r="R185">
        <v>42713105.289999999</v>
      </c>
      <c r="S185">
        <v>42321703.079999998</v>
      </c>
      <c r="T185">
        <v>42836729.520000003</v>
      </c>
      <c r="U185">
        <v>43149954.359999999</v>
      </c>
      <c r="V185">
        <v>43674568.810000002</v>
      </c>
      <c r="W185">
        <v>43904501.119999997</v>
      </c>
      <c r="X185">
        <v>43996809.939999998</v>
      </c>
      <c r="Y185">
        <v>43449494.880000003</v>
      </c>
      <c r="Z185">
        <v>43048214.600000001</v>
      </c>
      <c r="AA185">
        <v>42623777.57</v>
      </c>
      <c r="AB185">
        <v>42043240.920000002</v>
      </c>
      <c r="AC185">
        <v>41401542.689999998</v>
      </c>
      <c r="AD185">
        <v>40034633.439999998</v>
      </c>
      <c r="AE185">
        <v>38670256.32</v>
      </c>
      <c r="AF185">
        <v>37289561.770000003</v>
      </c>
      <c r="AG185">
        <v>35903683.219999999</v>
      </c>
      <c r="AH185">
        <v>34505277.159999996</v>
      </c>
      <c r="AI185">
        <v>32780684.579999998</v>
      </c>
      <c r="AJ185">
        <v>31020100.550000001</v>
      </c>
      <c r="AK185">
        <v>29227275.190000001</v>
      </c>
      <c r="AL185">
        <v>27402019.510000002</v>
      </c>
      <c r="AM185">
        <v>25525235.370000001</v>
      </c>
      <c r="AN185">
        <v>24382804.420000002</v>
      </c>
      <c r="AO185">
        <v>23153062.079999998</v>
      </c>
      <c r="AP185">
        <v>21891045.940000001</v>
      </c>
      <c r="AQ185">
        <v>20654125.870000001</v>
      </c>
      <c r="AR185">
        <v>19327687.449999999</v>
      </c>
      <c r="AS185">
        <v>18849315.350000001</v>
      </c>
      <c r="AT185">
        <v>18382730.890000001</v>
      </c>
      <c r="AU185">
        <v>17899763.530000001</v>
      </c>
      <c r="AV185">
        <v>17398754.129999999</v>
      </c>
      <c r="AW185">
        <v>16880461.190000001</v>
      </c>
    </row>
    <row r="186" spans="2:49" x14ac:dyDescent="0.25">
      <c r="B186" t="s">
        <v>257</v>
      </c>
      <c r="C186">
        <v>9181601.5739378203</v>
      </c>
      <c r="D186">
        <v>9329015.1570805702</v>
      </c>
      <c r="E186">
        <v>9482637.0470000003</v>
      </c>
      <c r="F186">
        <v>10720725.039999999</v>
      </c>
      <c r="G186">
        <v>9057199.7650000006</v>
      </c>
      <c r="H186">
        <v>6679313.5190000003</v>
      </c>
      <c r="I186">
        <v>7881433.5480000004</v>
      </c>
      <c r="J186">
        <v>6273016.9809999997</v>
      </c>
      <c r="K186">
        <v>7190142.3210000005</v>
      </c>
      <c r="L186">
        <v>6465446.8399999999</v>
      </c>
      <c r="M186">
        <v>6494487.9210000001</v>
      </c>
      <c r="N186">
        <v>6654549.8339999998</v>
      </c>
      <c r="O186">
        <v>6095399.3839999996</v>
      </c>
      <c r="P186">
        <v>6444658.3739999998</v>
      </c>
      <c r="Q186">
        <v>6324327.2189999996</v>
      </c>
      <c r="R186">
        <v>6422854.1780000003</v>
      </c>
      <c r="S186">
        <v>6357297.5789999999</v>
      </c>
      <c r="T186">
        <v>6341885.9050000003</v>
      </c>
      <c r="U186">
        <v>6427433.0719999997</v>
      </c>
      <c r="V186">
        <v>6528436.8059999999</v>
      </c>
      <c r="W186">
        <v>6611241.3550000004</v>
      </c>
      <c r="X186">
        <v>6674584.6260000002</v>
      </c>
      <c r="Y186">
        <v>6751853.0959999999</v>
      </c>
      <c r="Z186">
        <v>6846636.3430000003</v>
      </c>
      <c r="AA186">
        <v>6942762.4170000004</v>
      </c>
      <c r="AB186">
        <v>6859321.0810000002</v>
      </c>
      <c r="AC186">
        <v>6741957.0619999999</v>
      </c>
      <c r="AD186">
        <v>6710043.943</v>
      </c>
      <c r="AE186">
        <v>6693873.1569999997</v>
      </c>
      <c r="AF186">
        <v>6684959.6969999997</v>
      </c>
      <c r="AG186">
        <v>6682905.5539999995</v>
      </c>
      <c r="AH186">
        <v>6686366.6660000002</v>
      </c>
      <c r="AI186">
        <v>6739128.0070000002</v>
      </c>
      <c r="AJ186">
        <v>6805493.2130000005</v>
      </c>
      <c r="AK186">
        <v>6881279.5199999996</v>
      </c>
      <c r="AL186">
        <v>6967367.9550000001</v>
      </c>
      <c r="AM186">
        <v>7060308.5800000001</v>
      </c>
      <c r="AN186">
        <v>7105688.9670000002</v>
      </c>
      <c r="AO186">
        <v>7133658.6040000003</v>
      </c>
      <c r="AP186">
        <v>7156853.4479999999</v>
      </c>
      <c r="AQ186">
        <v>7180698.2589999996</v>
      </c>
      <c r="AR186">
        <v>7196853.534</v>
      </c>
      <c r="AS186">
        <v>7229338.2259999998</v>
      </c>
      <c r="AT186">
        <v>7271525.8090000004</v>
      </c>
      <c r="AU186">
        <v>7316480.1390000004</v>
      </c>
      <c r="AV186">
        <v>7362652.1189999999</v>
      </c>
      <c r="AW186">
        <v>7409711.5999999996</v>
      </c>
    </row>
    <row r="187" spans="2:49" x14ac:dyDescent="0.25">
      <c r="B187" t="s">
        <v>258</v>
      </c>
      <c r="C187">
        <v>2568505.4482754301</v>
      </c>
      <c r="D187">
        <v>2609743.6340541099</v>
      </c>
      <c r="E187">
        <v>2652718.5619999999</v>
      </c>
      <c r="F187">
        <v>2756607.3250000002</v>
      </c>
      <c r="G187">
        <v>2741032.523</v>
      </c>
      <c r="H187">
        <v>2265994.5189999999</v>
      </c>
      <c r="I187">
        <v>2342530.3089999999</v>
      </c>
      <c r="J187">
        <v>2454527.8309999998</v>
      </c>
      <c r="K187">
        <v>2397705.1800000002</v>
      </c>
      <c r="L187">
        <v>2334975.077</v>
      </c>
      <c r="M187">
        <v>2336577.4610000001</v>
      </c>
      <c r="N187">
        <v>2470103.014</v>
      </c>
      <c r="O187">
        <v>2477631.0070000002</v>
      </c>
      <c r="P187">
        <v>2478131.2319999998</v>
      </c>
      <c r="Q187">
        <v>2553703.9040000001</v>
      </c>
      <c r="R187">
        <v>2591424.656</v>
      </c>
      <c r="S187">
        <v>2542241.486</v>
      </c>
      <c r="T187">
        <v>2521988.452</v>
      </c>
      <c r="U187">
        <v>2502036.0980000002</v>
      </c>
      <c r="V187">
        <v>2482340.1320000002</v>
      </c>
      <c r="W187">
        <v>2460787.7050000001</v>
      </c>
      <c r="X187">
        <v>2427652.34</v>
      </c>
      <c r="Y187">
        <v>2410777.719</v>
      </c>
      <c r="Z187">
        <v>2406175.1</v>
      </c>
      <c r="AA187">
        <v>2405092.19</v>
      </c>
      <c r="AB187">
        <v>2410586.1910000001</v>
      </c>
      <c r="AC187">
        <v>2416697.4920000001</v>
      </c>
      <c r="AD187">
        <v>2409108.6</v>
      </c>
      <c r="AE187">
        <v>2406583.7749999999</v>
      </c>
      <c r="AF187">
        <v>2404911.784</v>
      </c>
      <c r="AG187">
        <v>2403906.2940000002</v>
      </c>
      <c r="AH187">
        <v>2403386.9300000002</v>
      </c>
      <c r="AI187">
        <v>2405735.915</v>
      </c>
      <c r="AJ187">
        <v>2409314.7340000002</v>
      </c>
      <c r="AK187">
        <v>2414121.87</v>
      </c>
      <c r="AL187">
        <v>2420423.3139999998</v>
      </c>
      <c r="AM187">
        <v>2427800.2209999999</v>
      </c>
      <c r="AN187">
        <v>2433923.6150000002</v>
      </c>
      <c r="AO187">
        <v>2437651.4109999998</v>
      </c>
      <c r="AP187">
        <v>2442106.3810000001</v>
      </c>
      <c r="AQ187">
        <v>2448912.0780000002</v>
      </c>
      <c r="AR187">
        <v>2451774.7719999999</v>
      </c>
      <c r="AS187">
        <v>2455253.0249999999</v>
      </c>
      <c r="AT187">
        <v>2460424.9939999999</v>
      </c>
      <c r="AU187">
        <v>2465963.767</v>
      </c>
      <c r="AV187">
        <v>2471533.8810000001</v>
      </c>
      <c r="AW187">
        <v>2477013.4500000002</v>
      </c>
    </row>
    <row r="188" spans="2:49" x14ac:dyDescent="0.25">
      <c r="B188" t="s">
        <v>259</v>
      </c>
      <c r="C188">
        <v>12693844.6626458</v>
      </c>
      <c r="D188">
        <v>12897648.444645001</v>
      </c>
      <c r="E188">
        <v>13110035.4</v>
      </c>
      <c r="F188">
        <v>13372321.300000001</v>
      </c>
      <c r="G188">
        <v>12850105.57</v>
      </c>
      <c r="H188">
        <v>12552910.300000001</v>
      </c>
      <c r="I188">
        <v>12321928.960000001</v>
      </c>
      <c r="J188">
        <v>11745583.17</v>
      </c>
      <c r="K188">
        <v>11091385.800000001</v>
      </c>
      <c r="L188">
        <v>10794374.08</v>
      </c>
      <c r="M188">
        <v>10767457.779999999</v>
      </c>
      <c r="N188">
        <v>11041496.6</v>
      </c>
      <c r="O188">
        <v>10380569.470000001</v>
      </c>
      <c r="P188">
        <v>9650427.4289999995</v>
      </c>
      <c r="Q188">
        <v>8991622.9489999898</v>
      </c>
      <c r="R188">
        <v>8507245.3599999994</v>
      </c>
      <c r="S188">
        <v>7975373.8190000001</v>
      </c>
      <c r="T188">
        <v>7954281.6529999999</v>
      </c>
      <c r="U188">
        <v>7967447.7240000004</v>
      </c>
      <c r="V188">
        <v>7976931.2209999999</v>
      </c>
      <c r="W188">
        <v>6881194.0710000005</v>
      </c>
      <c r="X188">
        <v>6060147.1390000004</v>
      </c>
      <c r="Y188">
        <v>5461714.5779999997</v>
      </c>
      <c r="Z188">
        <v>4986291.6660000002</v>
      </c>
      <c r="AA188">
        <v>4589141.4689999996</v>
      </c>
      <c r="AB188">
        <v>4280724.5719999997</v>
      </c>
      <c r="AC188">
        <v>4011899.9509999999</v>
      </c>
      <c r="AD188">
        <v>3982749.861</v>
      </c>
      <c r="AE188">
        <v>3971953.162</v>
      </c>
      <c r="AF188">
        <v>3962076.9909999999</v>
      </c>
      <c r="AG188">
        <v>3953992.8420000002</v>
      </c>
      <c r="AH188">
        <v>3944048.7250000001</v>
      </c>
      <c r="AI188">
        <v>3927777.673</v>
      </c>
      <c r="AJ188">
        <v>3909641.5210000002</v>
      </c>
      <c r="AK188">
        <v>3891132.5019999999</v>
      </c>
      <c r="AL188">
        <v>3882486.466</v>
      </c>
      <c r="AM188">
        <v>3874161.983</v>
      </c>
      <c r="AN188">
        <v>3856131.5419999999</v>
      </c>
      <c r="AO188">
        <v>3834266.2489999998</v>
      </c>
      <c r="AP188">
        <v>3810547.9339999999</v>
      </c>
      <c r="AQ188">
        <v>3784152.6529999999</v>
      </c>
      <c r="AR188">
        <v>3755988.45</v>
      </c>
      <c r="AS188">
        <v>3741119.611</v>
      </c>
      <c r="AT188">
        <v>3727818.6869999999</v>
      </c>
      <c r="AU188">
        <v>3714044.9610000001</v>
      </c>
      <c r="AV188">
        <v>3699542.7319999998</v>
      </c>
      <c r="AW188">
        <v>3684209.5389999999</v>
      </c>
    </row>
    <row r="189" spans="2:49" x14ac:dyDescent="0.25">
      <c r="B189" t="s">
        <v>260</v>
      </c>
      <c r="C189">
        <v>1234344.16589374</v>
      </c>
      <c r="D189">
        <v>1254161.9607370901</v>
      </c>
      <c r="E189">
        <v>1274814.3799999999</v>
      </c>
      <c r="F189">
        <v>1250425.091</v>
      </c>
      <c r="G189">
        <v>1176092.648</v>
      </c>
      <c r="H189">
        <v>1201418.098</v>
      </c>
      <c r="I189">
        <v>1130914.7749999999</v>
      </c>
      <c r="J189">
        <v>1046881.243</v>
      </c>
      <c r="K189">
        <v>976995.92059999995</v>
      </c>
      <c r="L189">
        <v>939479.61069999996</v>
      </c>
      <c r="M189">
        <v>912446.92200000002</v>
      </c>
      <c r="N189">
        <v>909952.08959999995</v>
      </c>
      <c r="O189">
        <v>837811.78390000004</v>
      </c>
      <c r="P189">
        <v>763974.10939999996</v>
      </c>
      <c r="Q189">
        <v>701797.29599999997</v>
      </c>
      <c r="R189">
        <v>656967.30390000006</v>
      </c>
      <c r="S189">
        <v>608406.53760000004</v>
      </c>
      <c r="T189">
        <v>608253.32030000002</v>
      </c>
      <c r="U189">
        <v>612567.44330000004</v>
      </c>
      <c r="V189">
        <v>616461.40159999998</v>
      </c>
      <c r="W189">
        <v>488774.9203</v>
      </c>
      <c r="X189">
        <v>404489.29739999998</v>
      </c>
      <c r="Y189">
        <v>348737.83740000002</v>
      </c>
      <c r="Z189">
        <v>307711.2953</v>
      </c>
      <c r="AA189">
        <v>275563.23430000001</v>
      </c>
      <c r="AB189">
        <v>252342.6771</v>
      </c>
      <c r="AC189">
        <v>233034.01079999999</v>
      </c>
      <c r="AD189">
        <v>231495.9687</v>
      </c>
      <c r="AE189">
        <v>231652.35060000001</v>
      </c>
      <c r="AF189">
        <v>231922.5503</v>
      </c>
      <c r="AG189">
        <v>232372.8591</v>
      </c>
      <c r="AH189">
        <v>232688.15719999999</v>
      </c>
      <c r="AI189">
        <v>232453.7977</v>
      </c>
      <c r="AJ189">
        <v>232053.67800000001</v>
      </c>
      <c r="AK189">
        <v>231621.57190000001</v>
      </c>
      <c r="AL189">
        <v>232091.00940000001</v>
      </c>
      <c r="AM189">
        <v>232609.7316</v>
      </c>
      <c r="AN189">
        <v>232289.64730000001</v>
      </c>
      <c r="AO189">
        <v>231639.19159999999</v>
      </c>
      <c r="AP189">
        <v>230827.37909999999</v>
      </c>
      <c r="AQ189">
        <v>229768.40950000001</v>
      </c>
      <c r="AR189">
        <v>228547.59239999999</v>
      </c>
      <c r="AS189">
        <v>228593.51800000001</v>
      </c>
      <c r="AT189">
        <v>228804.4276</v>
      </c>
      <c r="AU189">
        <v>228988.46429999999</v>
      </c>
      <c r="AV189">
        <v>229121.81159999999</v>
      </c>
      <c r="AW189">
        <v>229194.3034</v>
      </c>
    </row>
    <row r="190" spans="2:49" x14ac:dyDescent="0.25">
      <c r="B190" t="s">
        <v>261</v>
      </c>
      <c r="C190">
        <v>16278955.912495499</v>
      </c>
      <c r="D190">
        <v>16540319.8152481</v>
      </c>
      <c r="E190">
        <v>16805880</v>
      </c>
      <c r="F190">
        <v>16643166.17</v>
      </c>
      <c r="G190">
        <v>15807658.41</v>
      </c>
      <c r="H190">
        <v>15158150.539999999</v>
      </c>
      <c r="I190">
        <v>14677338.880000001</v>
      </c>
      <c r="J190">
        <v>12869502.890000001</v>
      </c>
      <c r="K190">
        <v>11207027.02</v>
      </c>
      <c r="L190">
        <v>9824616.8300000001</v>
      </c>
      <c r="M190">
        <v>8774673.0179999899</v>
      </c>
      <c r="N190">
        <v>7907664.466</v>
      </c>
      <c r="O190">
        <v>7155499.0329999998</v>
      </c>
      <c r="P190">
        <v>6426752.784</v>
      </c>
      <c r="Q190">
        <v>5670069.3150000004</v>
      </c>
      <c r="R190">
        <v>5036836.0159999998</v>
      </c>
      <c r="S190">
        <v>4410708.0750000002</v>
      </c>
      <c r="T190">
        <v>5877053.1179999998</v>
      </c>
      <c r="U190">
        <v>7295127.1330000004</v>
      </c>
      <c r="V190">
        <v>8677207.8359999899</v>
      </c>
      <c r="W190">
        <v>7453552.3870000001</v>
      </c>
      <c r="X190">
        <v>8208467.9840000002</v>
      </c>
      <c r="Y190">
        <v>8044465.3030000003</v>
      </c>
      <c r="Z190">
        <v>7901163.7450000001</v>
      </c>
      <c r="AA190">
        <v>7757696.6849999996</v>
      </c>
      <c r="AB190">
        <v>7612257.6670000004</v>
      </c>
      <c r="AC190">
        <v>7452294.892</v>
      </c>
      <c r="AD190">
        <v>7532820.926</v>
      </c>
      <c r="AE190">
        <v>7602347.8569999998</v>
      </c>
      <c r="AF190">
        <v>7347262.3289999999</v>
      </c>
      <c r="AG190">
        <v>7390273.3020000001</v>
      </c>
      <c r="AH190">
        <v>7420603.1670000004</v>
      </c>
      <c r="AI190">
        <v>7640622.0549999997</v>
      </c>
      <c r="AJ190">
        <v>7834632.4000000004</v>
      </c>
      <c r="AK190">
        <v>8005182.1399999997</v>
      </c>
      <c r="AL190">
        <v>8558405.7280000001</v>
      </c>
      <c r="AM190">
        <v>9057634.6870000008</v>
      </c>
      <c r="AN190">
        <v>9537100.3269999996</v>
      </c>
      <c r="AO190">
        <v>9965822.7809999995</v>
      </c>
      <c r="AP190">
        <v>10354923.5</v>
      </c>
      <c r="AQ190">
        <v>10715298.66</v>
      </c>
      <c r="AR190">
        <v>11013655.050000001</v>
      </c>
      <c r="AS190">
        <v>10208222.92</v>
      </c>
      <c r="AT190">
        <v>9445451.4710000008</v>
      </c>
      <c r="AU190">
        <v>8715587.3609999996</v>
      </c>
      <c r="AV190">
        <v>8015506.7699999996</v>
      </c>
      <c r="AW190">
        <v>7343773.8470000001</v>
      </c>
    </row>
    <row r="191" spans="2:49" x14ac:dyDescent="0.25">
      <c r="B191" t="s">
        <v>262</v>
      </c>
      <c r="C191">
        <v>4315668.6239754204</v>
      </c>
      <c r="D191">
        <v>4384958.0796759203</v>
      </c>
      <c r="E191">
        <v>4455360</v>
      </c>
      <c r="F191">
        <v>4317244.6869999999</v>
      </c>
      <c r="G191">
        <v>4155963.2769999998</v>
      </c>
      <c r="H191">
        <v>3776276.19</v>
      </c>
      <c r="I191">
        <v>3638842.4780000001</v>
      </c>
      <c r="J191">
        <v>3529841.807</v>
      </c>
      <c r="K191">
        <v>3380172.4040000001</v>
      </c>
      <c r="L191">
        <v>3196447.466</v>
      </c>
      <c r="M191">
        <v>3020943.577</v>
      </c>
      <c r="N191">
        <v>2827985.6889999998</v>
      </c>
      <c r="O191">
        <v>2509078.287</v>
      </c>
      <c r="P191">
        <v>2228396.3250000002</v>
      </c>
      <c r="Q191">
        <v>1952860.53</v>
      </c>
      <c r="R191">
        <v>1630532.9939999999</v>
      </c>
      <c r="S191">
        <v>1309114.8219999999</v>
      </c>
      <c r="T191">
        <v>1977786.7080000001</v>
      </c>
      <c r="U191">
        <v>2735028.04</v>
      </c>
      <c r="V191">
        <v>3475861.58</v>
      </c>
      <c r="W191">
        <v>3715047.426</v>
      </c>
      <c r="X191">
        <v>3849733.7170000002</v>
      </c>
      <c r="Y191">
        <v>3866723.9509999999</v>
      </c>
      <c r="Z191">
        <v>3858038.3220000002</v>
      </c>
      <c r="AA191">
        <v>3844280.9180000001</v>
      </c>
      <c r="AB191">
        <v>3841970.0780000002</v>
      </c>
      <c r="AC191">
        <v>3843297.29</v>
      </c>
      <c r="AD191">
        <v>3882991.32</v>
      </c>
      <c r="AE191">
        <v>3929750.264</v>
      </c>
      <c r="AF191">
        <v>3978846.6570000001</v>
      </c>
      <c r="AG191">
        <v>3880826.287</v>
      </c>
      <c r="AH191">
        <v>3763816.6469999999</v>
      </c>
      <c r="AI191">
        <v>3786101.5929999999</v>
      </c>
      <c r="AJ191">
        <v>3828041.5669999998</v>
      </c>
      <c r="AK191">
        <v>3873000.2940000002</v>
      </c>
      <c r="AL191">
        <v>3922296.5980000002</v>
      </c>
      <c r="AM191">
        <v>3972523.9330000002</v>
      </c>
      <c r="AN191">
        <v>4013019.6919999998</v>
      </c>
      <c r="AO191">
        <v>4050380.6850000001</v>
      </c>
      <c r="AP191">
        <v>4087555.5920000002</v>
      </c>
      <c r="AQ191">
        <v>4126964.844</v>
      </c>
      <c r="AR191">
        <v>4164047.1540000001</v>
      </c>
      <c r="AS191">
        <v>4193253.1519999998</v>
      </c>
      <c r="AT191">
        <v>4222909.8190000001</v>
      </c>
      <c r="AU191">
        <v>4252415.83</v>
      </c>
      <c r="AV191">
        <v>4281588.8279999997</v>
      </c>
      <c r="AW191">
        <v>4310930.4119999995</v>
      </c>
    </row>
    <row r="192" spans="2:49" x14ac:dyDescent="0.25">
      <c r="B192" t="s">
        <v>263</v>
      </c>
      <c r="C192">
        <v>4315668.6239754204</v>
      </c>
      <c r="D192">
        <v>4384958.0796759203</v>
      </c>
      <c r="E192">
        <v>4455360</v>
      </c>
      <c r="F192">
        <v>4317244.6869999999</v>
      </c>
      <c r="G192">
        <v>4155963.2769999998</v>
      </c>
      <c r="H192">
        <v>3776276.19</v>
      </c>
      <c r="I192">
        <v>3638842.4780000001</v>
      </c>
      <c r="J192">
        <v>3529841.807</v>
      </c>
      <c r="K192">
        <v>3380172.4040000001</v>
      </c>
      <c r="L192">
        <v>3196447.466</v>
      </c>
      <c r="M192">
        <v>3020943.577</v>
      </c>
      <c r="N192">
        <v>2827985.6889999998</v>
      </c>
      <c r="O192">
        <v>2509078.287</v>
      </c>
      <c r="P192">
        <v>2228396.3250000002</v>
      </c>
      <c r="Q192">
        <v>1952860.53</v>
      </c>
      <c r="R192">
        <v>1630532.9939999999</v>
      </c>
      <c r="S192">
        <v>1309114.8219999999</v>
      </c>
      <c r="T192">
        <v>1977786.7080000001</v>
      </c>
      <c r="U192">
        <v>2735028.04</v>
      </c>
      <c r="V192">
        <v>3475861.58</v>
      </c>
      <c r="W192">
        <v>3715047.426</v>
      </c>
      <c r="X192">
        <v>3849733.7170000002</v>
      </c>
      <c r="Y192">
        <v>3866723.9509999999</v>
      </c>
      <c r="Z192">
        <v>3858038.3220000002</v>
      </c>
      <c r="AA192">
        <v>3844280.9180000001</v>
      </c>
      <c r="AB192">
        <v>3841970.0780000002</v>
      </c>
      <c r="AC192">
        <v>3843297.29</v>
      </c>
      <c r="AD192">
        <v>3882991.32</v>
      </c>
      <c r="AE192">
        <v>3929750.264</v>
      </c>
      <c r="AF192">
        <v>3978846.6570000001</v>
      </c>
      <c r="AG192">
        <v>3880826.287</v>
      </c>
      <c r="AH192">
        <v>3763816.6469999999</v>
      </c>
      <c r="AI192">
        <v>3786101.5929999999</v>
      </c>
      <c r="AJ192">
        <v>3828041.5669999998</v>
      </c>
      <c r="AK192">
        <v>3873000.2940000002</v>
      </c>
      <c r="AL192">
        <v>3922296.5980000002</v>
      </c>
      <c r="AM192">
        <v>3972523.9330000002</v>
      </c>
      <c r="AN192">
        <v>4013019.6919999998</v>
      </c>
      <c r="AO192">
        <v>4050380.6850000001</v>
      </c>
      <c r="AP192">
        <v>4087555.5920000002</v>
      </c>
      <c r="AQ192">
        <v>4126964.844</v>
      </c>
      <c r="AR192">
        <v>4164047.1540000001</v>
      </c>
      <c r="AS192">
        <v>4193253.1519999998</v>
      </c>
      <c r="AT192">
        <v>4222909.8190000001</v>
      </c>
      <c r="AU192">
        <v>4252415.83</v>
      </c>
      <c r="AV192">
        <v>4281588.8279999997</v>
      </c>
      <c r="AW192">
        <v>4310930.4119999995</v>
      </c>
    </row>
    <row r="193" spans="2:49" x14ac:dyDescent="0.25">
      <c r="B193" t="s">
        <v>264</v>
      </c>
      <c r="C193">
        <v>8232235.5397947598</v>
      </c>
      <c r="D193">
        <v>8364406.7441781899</v>
      </c>
      <c r="E193">
        <v>8498700</v>
      </c>
      <c r="F193">
        <v>8434004.9240000006</v>
      </c>
      <c r="G193">
        <v>8358569.2319999998</v>
      </c>
      <c r="H193">
        <v>7823017.0329999998</v>
      </c>
      <c r="I193">
        <v>7764726.7640000004</v>
      </c>
      <c r="J193">
        <v>7758040.6780000003</v>
      </c>
      <c r="K193">
        <v>7651573.3710000003</v>
      </c>
      <c r="L193">
        <v>7452079.0020000003</v>
      </c>
      <c r="M193">
        <v>7253289.4910000004</v>
      </c>
      <c r="N193">
        <v>6992592.6169999996</v>
      </c>
      <c r="O193">
        <v>7424223.165</v>
      </c>
      <c r="P193">
        <v>8077142.5939999996</v>
      </c>
      <c r="Q193">
        <v>8826486.8399999999</v>
      </c>
      <c r="R193">
        <v>9423711.3870000001</v>
      </c>
      <c r="S193">
        <v>10059999.65</v>
      </c>
      <c r="T193">
        <v>7836190.4589999998</v>
      </c>
      <c r="U193">
        <v>5475136.5369999995</v>
      </c>
      <c r="V193">
        <v>3188167.6069999998</v>
      </c>
      <c r="W193">
        <v>2773599.9219999998</v>
      </c>
      <c r="X193">
        <v>2794422.3560000001</v>
      </c>
      <c r="Y193">
        <v>2686175.409</v>
      </c>
      <c r="Z193">
        <v>2563256.8739999998</v>
      </c>
      <c r="AA193">
        <v>2438755.2119999998</v>
      </c>
      <c r="AB193">
        <v>2327041.159</v>
      </c>
      <c r="AC193">
        <v>2217748.37</v>
      </c>
      <c r="AD193">
        <v>2011390.051</v>
      </c>
      <c r="AE193">
        <v>1808911.9469999999</v>
      </c>
      <c r="AF193">
        <v>1607542.7180000001</v>
      </c>
      <c r="AG193">
        <v>1448166.8640000001</v>
      </c>
      <c r="AH193">
        <v>1291103.939</v>
      </c>
      <c r="AI193">
        <v>1181976.7180000001</v>
      </c>
      <c r="AJ193">
        <v>1080186.68</v>
      </c>
      <c r="AK193">
        <v>979797.67299999995</v>
      </c>
      <c r="AL193">
        <v>1164833.44</v>
      </c>
      <c r="AM193">
        <v>1349496.5319999999</v>
      </c>
      <c r="AN193">
        <v>1168445.2749999999</v>
      </c>
      <c r="AO193">
        <v>987660.1054</v>
      </c>
      <c r="AP193">
        <v>808013.85179999995</v>
      </c>
      <c r="AQ193">
        <v>629925.23329999996</v>
      </c>
      <c r="AR193">
        <v>452260.95390000002</v>
      </c>
      <c r="AS193">
        <v>532651.55440000002</v>
      </c>
      <c r="AT193">
        <v>612361.4852</v>
      </c>
      <c r="AU193">
        <v>691376.22320000001</v>
      </c>
      <c r="AV193">
        <v>769684.83259999997</v>
      </c>
      <c r="AW193">
        <v>847442.11219999997</v>
      </c>
    </row>
    <row r="194" spans="2:49" x14ac:dyDescent="0.25">
      <c r="B194" t="s">
        <v>265</v>
      </c>
      <c r="C194">
        <v>20174774.421468802</v>
      </c>
      <c r="D194">
        <v>20498686.950521201</v>
      </c>
      <c r="E194">
        <v>20827800</v>
      </c>
      <c r="F194">
        <v>19749189.559999999</v>
      </c>
      <c r="G194">
        <v>18553509.219999999</v>
      </c>
      <c r="H194">
        <v>16448191.550000001</v>
      </c>
      <c r="I194">
        <v>15463813.710000001</v>
      </c>
      <c r="J194">
        <v>14635820.039999999</v>
      </c>
      <c r="K194">
        <v>13674731.439999999</v>
      </c>
      <c r="L194">
        <v>12617523.470000001</v>
      </c>
      <c r="M194">
        <v>11635471.08</v>
      </c>
      <c r="N194">
        <v>10628221.449999999</v>
      </c>
      <c r="O194">
        <v>9109226.625</v>
      </c>
      <c r="P194">
        <v>7722321.7750000004</v>
      </c>
      <c r="Q194">
        <v>6333256.5180000002</v>
      </c>
      <c r="R194">
        <v>4773980.4479999999</v>
      </c>
      <c r="S194">
        <v>3203382.548</v>
      </c>
      <c r="T194">
        <v>2551970.0619999999</v>
      </c>
      <c r="U194">
        <v>2001703.2579999999</v>
      </c>
      <c r="V194">
        <v>1484375.202</v>
      </c>
      <c r="W194">
        <v>1501405.1170000001</v>
      </c>
      <c r="X194">
        <v>1549716.591</v>
      </c>
      <c r="Y194">
        <v>1558544.155</v>
      </c>
      <c r="Z194">
        <v>1557622.585</v>
      </c>
      <c r="AA194">
        <v>1554466.9979999999</v>
      </c>
      <c r="AB194">
        <v>1555700.6640000001</v>
      </c>
      <c r="AC194">
        <v>1558192.1769999999</v>
      </c>
      <c r="AD194">
        <v>1576063.1950000001</v>
      </c>
      <c r="AE194">
        <v>1596662.0549999999</v>
      </c>
      <c r="AF194">
        <v>1618086.513</v>
      </c>
      <c r="AG194">
        <v>1579520.7109999999</v>
      </c>
      <c r="AH194">
        <v>1533028.6910000001</v>
      </c>
      <c r="AI194">
        <v>1543130.0120000001</v>
      </c>
      <c r="AJ194">
        <v>1561156.01</v>
      </c>
      <c r="AK194">
        <v>1580339.8529999999</v>
      </c>
      <c r="AL194">
        <v>1601228.1580000001</v>
      </c>
      <c r="AM194">
        <v>1622437.665</v>
      </c>
      <c r="AN194">
        <v>1639617.365</v>
      </c>
      <c r="AO194">
        <v>1655463.8570000001</v>
      </c>
      <c r="AP194">
        <v>1671186.095</v>
      </c>
      <c r="AQ194">
        <v>1687778.2169999999</v>
      </c>
      <c r="AR194">
        <v>1703379.003</v>
      </c>
      <c r="AS194">
        <v>1715720.74</v>
      </c>
      <c r="AT194">
        <v>1728212.5109999999</v>
      </c>
      <c r="AU194">
        <v>1740611.483</v>
      </c>
      <c r="AV194">
        <v>1752845.8629999999</v>
      </c>
      <c r="AW194">
        <v>1765123.6029999999</v>
      </c>
    </row>
    <row r="195" spans="2:49" x14ac:dyDescent="0.25">
      <c r="B195" t="s">
        <v>266</v>
      </c>
      <c r="C195">
        <v>463787.91773491597</v>
      </c>
      <c r="D195">
        <v>471234.182770602</v>
      </c>
      <c r="E195">
        <v>478800</v>
      </c>
      <c r="F195">
        <v>475070.94270000001</v>
      </c>
      <c r="G195">
        <v>456220.85930000001</v>
      </c>
      <c r="H195">
        <v>429239.56829999998</v>
      </c>
      <c r="I195">
        <v>428541.0563</v>
      </c>
      <c r="J195">
        <v>439774.12520000001</v>
      </c>
      <c r="K195">
        <v>438001.9939</v>
      </c>
      <c r="L195">
        <v>442923.64909999998</v>
      </c>
      <c r="M195">
        <v>455280.67560000002</v>
      </c>
      <c r="N195">
        <v>471722.26919999998</v>
      </c>
      <c r="O195">
        <v>439846.69620000001</v>
      </c>
      <c r="P195">
        <v>404621.73790000001</v>
      </c>
      <c r="Q195">
        <v>358711.46169999999</v>
      </c>
      <c r="R195">
        <v>317710.99190000002</v>
      </c>
      <c r="S195">
        <v>281941.1459</v>
      </c>
      <c r="T195">
        <v>262218.77490000002</v>
      </c>
      <c r="U195">
        <v>243671.55239999999</v>
      </c>
      <c r="V195">
        <v>222869.11040000001</v>
      </c>
      <c r="W195">
        <v>201420.16500000001</v>
      </c>
      <c r="X195">
        <v>189884.28409999999</v>
      </c>
      <c r="Y195">
        <v>179935.76360000001</v>
      </c>
      <c r="Z195">
        <v>170694.73970000001</v>
      </c>
      <c r="AA195">
        <v>161537.4381</v>
      </c>
      <c r="AB195">
        <v>150878.43489999999</v>
      </c>
      <c r="AC195">
        <v>140350.40700000001</v>
      </c>
      <c r="AD195">
        <v>136317.35620000001</v>
      </c>
      <c r="AE195">
        <v>130045.2277</v>
      </c>
      <c r="AF195">
        <v>112440.70110000001</v>
      </c>
      <c r="AG195">
        <v>104362.73940000001</v>
      </c>
      <c r="AH195">
        <v>96450.582070000004</v>
      </c>
      <c r="AI195">
        <v>88183.434569999998</v>
      </c>
      <c r="AJ195">
        <v>80155.761549999996</v>
      </c>
      <c r="AK195">
        <v>72345.052439999999</v>
      </c>
      <c r="AL195">
        <v>67817.247329999998</v>
      </c>
      <c r="AM195">
        <v>58494.697780000002</v>
      </c>
      <c r="AN195">
        <v>58362.561269999998</v>
      </c>
      <c r="AO195">
        <v>55729.350359999997</v>
      </c>
      <c r="AP195">
        <v>50707.999530000001</v>
      </c>
      <c r="AQ195">
        <v>43449.342570000001</v>
      </c>
      <c r="AR195">
        <v>33965.885240000003</v>
      </c>
      <c r="AS195">
        <v>31438.291079999999</v>
      </c>
      <c r="AT195">
        <v>26629.546719999998</v>
      </c>
      <c r="AU195">
        <v>19700.28297</v>
      </c>
      <c r="AV195">
        <v>10783.81223</v>
      </c>
      <c r="AW195">
        <v>1695.5524780000001</v>
      </c>
    </row>
    <row r="196" spans="2:49" x14ac:dyDescent="0.25">
      <c r="B196" s="274" t="s">
        <v>267</v>
      </c>
      <c r="C196">
        <v>748170.71461916296</v>
      </c>
      <c r="D196">
        <v>760182.83744504896</v>
      </c>
      <c r="E196">
        <v>772387.81880000001</v>
      </c>
      <c r="F196">
        <v>777694.21059999999</v>
      </c>
      <c r="G196">
        <v>735661.63829999999</v>
      </c>
      <c r="H196">
        <v>718261.10069999995</v>
      </c>
      <c r="I196">
        <v>735226.75470000005</v>
      </c>
      <c r="J196">
        <v>698415.99919999996</v>
      </c>
      <c r="K196">
        <v>665797.88080000004</v>
      </c>
      <c r="L196">
        <v>622502.00249999994</v>
      </c>
      <c r="M196">
        <v>627363.15910000005</v>
      </c>
      <c r="N196">
        <v>605815.09010000003</v>
      </c>
      <c r="O196">
        <v>590968.16780000005</v>
      </c>
      <c r="P196">
        <v>589508.46219999995</v>
      </c>
      <c r="Q196">
        <v>556074.95160000003</v>
      </c>
      <c r="R196">
        <v>539115.77679999999</v>
      </c>
      <c r="S196">
        <v>534117.93259999994</v>
      </c>
      <c r="T196">
        <v>533014.08120000002</v>
      </c>
      <c r="U196">
        <v>528770.15229999996</v>
      </c>
      <c r="V196">
        <v>519323.8039</v>
      </c>
      <c r="W196">
        <v>455348.22369999997</v>
      </c>
      <c r="X196">
        <v>444648.49310000002</v>
      </c>
      <c r="Y196">
        <v>428386.93199999997</v>
      </c>
      <c r="Z196">
        <v>413120.80839999998</v>
      </c>
      <c r="AA196">
        <v>397679.83889999997</v>
      </c>
      <c r="AB196">
        <v>382518.20929999999</v>
      </c>
      <c r="AC196">
        <v>366961.34789999999</v>
      </c>
      <c r="AD196">
        <v>332195.98060000001</v>
      </c>
      <c r="AE196">
        <v>298127.82789999997</v>
      </c>
      <c r="AF196">
        <v>264269.9302</v>
      </c>
      <c r="AG196">
        <v>246374.99069999999</v>
      </c>
      <c r="AH196">
        <v>228602.13370000001</v>
      </c>
      <c r="AI196">
        <v>210101.41399999999</v>
      </c>
      <c r="AJ196">
        <v>192048.78260000001</v>
      </c>
      <c r="AK196">
        <v>174222.18659999999</v>
      </c>
      <c r="AL196">
        <v>207079.728</v>
      </c>
      <c r="AM196">
        <v>240001.80919999999</v>
      </c>
      <c r="AN196">
        <v>208704.88589999999</v>
      </c>
      <c r="AO196">
        <v>177378.64309999999</v>
      </c>
      <c r="AP196">
        <v>145927.0631</v>
      </c>
      <c r="AQ196">
        <v>114476.6094</v>
      </c>
      <c r="AR196">
        <v>82638.142170000006</v>
      </c>
      <c r="AS196">
        <v>97882.215939999995</v>
      </c>
      <c r="AT196">
        <v>113176.73579999999</v>
      </c>
      <c r="AU196">
        <v>128570.3132</v>
      </c>
      <c r="AV196">
        <v>144048.9767</v>
      </c>
      <c r="AW196">
        <v>159629.7959</v>
      </c>
    </row>
    <row r="197" spans="2:49" x14ac:dyDescent="0.25">
      <c r="B197" s="274" t="s">
        <v>268</v>
      </c>
      <c r="C197">
        <v>5051155.6907064496</v>
      </c>
      <c r="D197">
        <v>5132253.62916335</v>
      </c>
      <c r="E197">
        <v>5214653.6210000003</v>
      </c>
      <c r="F197">
        <v>5220310.7259999998</v>
      </c>
      <c r="G197">
        <v>4894769.4510000004</v>
      </c>
      <c r="H197">
        <v>4722665.9560000002</v>
      </c>
      <c r="I197">
        <v>4624178.2740000002</v>
      </c>
      <c r="J197">
        <v>4487007.0870000003</v>
      </c>
      <c r="K197">
        <v>4175100.78</v>
      </c>
      <c r="L197">
        <v>3952337.844</v>
      </c>
      <c r="M197">
        <v>3868483.6719999998</v>
      </c>
      <c r="N197">
        <v>3724634.1320000002</v>
      </c>
      <c r="O197">
        <v>3626712.7510000002</v>
      </c>
      <c r="P197">
        <v>3603142.0440000002</v>
      </c>
      <c r="Q197">
        <v>3470724.2880000002</v>
      </c>
      <c r="R197">
        <v>3360016.95</v>
      </c>
      <c r="S197">
        <v>3360772.7480000001</v>
      </c>
      <c r="T197">
        <v>3348182.0729999999</v>
      </c>
      <c r="U197">
        <v>3341206.03</v>
      </c>
      <c r="V197">
        <v>3294289.483</v>
      </c>
      <c r="W197">
        <v>2331061.0389999999</v>
      </c>
      <c r="X197">
        <v>1843894.375</v>
      </c>
      <c r="Y197">
        <v>1486301.7779999999</v>
      </c>
      <c r="Z197">
        <v>1233038.7930000001</v>
      </c>
      <c r="AA197">
        <v>1042306.958</v>
      </c>
      <c r="AB197">
        <v>894392.73160000006</v>
      </c>
      <c r="AC197">
        <v>773919.99109999998</v>
      </c>
      <c r="AD197">
        <v>692848.34860000003</v>
      </c>
      <c r="AE197">
        <v>626337.0747</v>
      </c>
      <c r="AF197">
        <v>561314.15749999997</v>
      </c>
      <c r="AG197">
        <v>529547.96739999996</v>
      </c>
      <c r="AH197">
        <v>497045.00020000001</v>
      </c>
      <c r="AI197">
        <v>461804.02299999999</v>
      </c>
      <c r="AJ197">
        <v>426697.1274</v>
      </c>
      <c r="AK197">
        <v>391417.41600000003</v>
      </c>
      <c r="AL197">
        <v>470388.8751</v>
      </c>
      <c r="AM197">
        <v>551094.75490000006</v>
      </c>
      <c r="AN197">
        <v>484204.98979999998</v>
      </c>
      <c r="AO197">
        <v>415598.71019999997</v>
      </c>
      <c r="AP197">
        <v>345320.09129999997</v>
      </c>
      <c r="AQ197">
        <v>273525.52889999998</v>
      </c>
      <c r="AR197">
        <v>199374.94899999999</v>
      </c>
      <c r="AS197">
        <v>238623.9161</v>
      </c>
      <c r="AT197">
        <v>278711.37339999998</v>
      </c>
      <c r="AU197">
        <v>319761.51650000003</v>
      </c>
      <c r="AV197">
        <v>361758.67229999998</v>
      </c>
      <c r="AW197">
        <v>404712.52439999999</v>
      </c>
    </row>
    <row r="198" spans="2:49" x14ac:dyDescent="0.25">
      <c r="B198" s="274" t="s">
        <v>269</v>
      </c>
      <c r="C198">
        <v>738109.45702439197</v>
      </c>
      <c r="D198">
        <v>749960.04310518701</v>
      </c>
      <c r="E198">
        <v>762000.89419999998</v>
      </c>
      <c r="F198">
        <v>739830.92249999999</v>
      </c>
      <c r="G198">
        <v>685685.36159999995</v>
      </c>
      <c r="H198">
        <v>605795.02780000004</v>
      </c>
      <c r="I198">
        <v>639950.85589999997</v>
      </c>
      <c r="J198">
        <v>612433.66709999996</v>
      </c>
      <c r="K198">
        <v>569734.06050000002</v>
      </c>
      <c r="L198">
        <v>544073.36450000003</v>
      </c>
      <c r="M198">
        <v>538017.49159999995</v>
      </c>
      <c r="N198">
        <v>536536.2574</v>
      </c>
      <c r="O198">
        <v>506226.78840000002</v>
      </c>
      <c r="P198">
        <v>491833.967</v>
      </c>
      <c r="Q198">
        <v>456859.97529999999</v>
      </c>
      <c r="R198">
        <v>437661.83970000001</v>
      </c>
      <c r="S198">
        <v>415867.01280000003</v>
      </c>
      <c r="T198">
        <v>411514.14919999999</v>
      </c>
      <c r="U198">
        <v>408393.91330000001</v>
      </c>
      <c r="V198">
        <v>404326.73849999998</v>
      </c>
      <c r="W198">
        <v>282928.72979999997</v>
      </c>
      <c r="X198">
        <v>217096.45929999999</v>
      </c>
      <c r="Y198">
        <v>162597.87659999999</v>
      </c>
      <c r="Z198">
        <v>128303.6419</v>
      </c>
      <c r="AA198">
        <v>103786.3216</v>
      </c>
      <c r="AB198">
        <v>85287.986600000004</v>
      </c>
      <c r="AC198">
        <v>71069.169599999994</v>
      </c>
      <c r="AD198">
        <v>62303.477489999997</v>
      </c>
      <c r="AE198">
        <v>55558.775509999999</v>
      </c>
      <c r="AF198">
        <v>49270.5101</v>
      </c>
      <c r="AG198">
        <v>46137.342620000003</v>
      </c>
      <c r="AH198">
        <v>43075.687460000001</v>
      </c>
      <c r="AI198">
        <v>40063.11692</v>
      </c>
      <c r="AJ198">
        <v>36965.812460000001</v>
      </c>
      <c r="AK198">
        <v>33822.684289999997</v>
      </c>
      <c r="AL198">
        <v>40534.879139999997</v>
      </c>
      <c r="AM198">
        <v>47341.047579999999</v>
      </c>
      <c r="AN198">
        <v>41419.361080000002</v>
      </c>
      <c r="AO198">
        <v>35389.856489999998</v>
      </c>
      <c r="AP198">
        <v>29299.761460000002</v>
      </c>
      <c r="AQ198">
        <v>23135.322039999999</v>
      </c>
      <c r="AR198">
        <v>16855.277880000001</v>
      </c>
      <c r="AS198">
        <v>20129.9558</v>
      </c>
      <c r="AT198">
        <v>23461.388500000001</v>
      </c>
      <c r="AU198">
        <v>26850.21269</v>
      </c>
      <c r="AV198">
        <v>30294.029729999998</v>
      </c>
      <c r="AW198">
        <v>33773.535649999998</v>
      </c>
    </row>
    <row r="199" spans="2:49" x14ac:dyDescent="0.25">
      <c r="B199" s="274" t="s">
        <v>270</v>
      </c>
      <c r="C199">
        <v>1453742.3069470399</v>
      </c>
      <c r="D199">
        <v>1477082.6099113501</v>
      </c>
      <c r="E199">
        <v>1500797.649</v>
      </c>
      <c r="F199">
        <v>1483915.7320000001</v>
      </c>
      <c r="G199">
        <v>1336666.3359999999</v>
      </c>
      <c r="H199">
        <v>1120900.0689999999</v>
      </c>
      <c r="I199">
        <v>1122720.9639999999</v>
      </c>
      <c r="J199">
        <v>1207050.273</v>
      </c>
      <c r="K199">
        <v>1065814.983</v>
      </c>
      <c r="L199">
        <v>987488.8763</v>
      </c>
      <c r="M199">
        <v>976918.60580000002</v>
      </c>
      <c r="N199">
        <v>945368.70409999997</v>
      </c>
      <c r="O199">
        <v>977857.35569999996</v>
      </c>
      <c r="P199">
        <v>1011055.551</v>
      </c>
      <c r="Q199">
        <v>1002557.667</v>
      </c>
      <c r="R199">
        <v>986317.4044</v>
      </c>
      <c r="S199">
        <v>984340.66929999995</v>
      </c>
      <c r="T199">
        <v>974169.90040000004</v>
      </c>
      <c r="U199">
        <v>962992.53700000001</v>
      </c>
      <c r="V199">
        <v>940426.16359999997</v>
      </c>
      <c r="W199">
        <v>710402.46759999997</v>
      </c>
      <c r="X199">
        <v>589095.23679999996</v>
      </c>
      <c r="Y199">
        <v>502201.76280000003</v>
      </c>
      <c r="Z199">
        <v>443544.7389</v>
      </c>
      <c r="AA199">
        <v>400923.88559999998</v>
      </c>
      <c r="AB199">
        <v>369132.61440000002</v>
      </c>
      <c r="AC199">
        <v>344332.8297</v>
      </c>
      <c r="AD199">
        <v>308195.78249999997</v>
      </c>
      <c r="AE199">
        <v>278222.84049999999</v>
      </c>
      <c r="AF199">
        <v>249031.1741</v>
      </c>
      <c r="AG199">
        <v>234487.6318</v>
      </c>
      <c r="AH199">
        <v>219681.7665</v>
      </c>
      <c r="AI199">
        <v>203932.0153</v>
      </c>
      <c r="AJ199">
        <v>188131.88579999999</v>
      </c>
      <c r="AK199">
        <v>172317.50450000001</v>
      </c>
      <c r="AL199">
        <v>206269.69260000001</v>
      </c>
      <c r="AM199">
        <v>240551.45860000001</v>
      </c>
      <c r="AN199">
        <v>210653.8983</v>
      </c>
      <c r="AO199">
        <v>180282.78570000001</v>
      </c>
      <c r="AP199">
        <v>149425.92480000001</v>
      </c>
      <c r="AQ199">
        <v>118083.8942</v>
      </c>
      <c r="AR199">
        <v>85950.025349999996</v>
      </c>
      <c r="AS199">
        <v>102448.59510000001</v>
      </c>
      <c r="AT199">
        <v>119128.19160000001</v>
      </c>
      <c r="AU199">
        <v>136009.32310000001</v>
      </c>
      <c r="AV199">
        <v>153084.05859999999</v>
      </c>
      <c r="AW199">
        <v>170353.1673</v>
      </c>
    </row>
    <row r="200" spans="2:49" x14ac:dyDescent="0.25">
      <c r="B200" s="274" t="s">
        <v>271</v>
      </c>
      <c r="C200">
        <v>1819036.8432423901</v>
      </c>
      <c r="D200">
        <v>1848242.0681447799</v>
      </c>
      <c r="E200">
        <v>1877916.192</v>
      </c>
      <c r="F200">
        <v>1858733.453</v>
      </c>
      <c r="G200">
        <v>1685961.639</v>
      </c>
      <c r="H200">
        <v>1396782.1370000001</v>
      </c>
      <c r="I200">
        <v>1423540.96</v>
      </c>
      <c r="J200">
        <v>1550711.325</v>
      </c>
      <c r="K200">
        <v>1375326.7220000001</v>
      </c>
      <c r="L200">
        <v>1272286.1869999999</v>
      </c>
      <c r="M200">
        <v>1250900.5449999999</v>
      </c>
      <c r="N200">
        <v>1193739.304</v>
      </c>
      <c r="O200">
        <v>1259270.0900000001</v>
      </c>
      <c r="P200">
        <v>1342727.155</v>
      </c>
      <c r="Q200">
        <v>1368135.5319999999</v>
      </c>
      <c r="R200">
        <v>1372326.1569999999</v>
      </c>
      <c r="S200">
        <v>1401435.871</v>
      </c>
      <c r="T200">
        <v>1411357.3540000001</v>
      </c>
      <c r="U200">
        <v>1406162.3729999999</v>
      </c>
      <c r="V200">
        <v>1396173.08</v>
      </c>
      <c r="W200">
        <v>1025901.046</v>
      </c>
      <c r="X200">
        <v>832928.81290000002</v>
      </c>
      <c r="Y200">
        <v>684544.14150000003</v>
      </c>
      <c r="Z200">
        <v>576307.21349999995</v>
      </c>
      <c r="AA200">
        <v>492343.74290000001</v>
      </c>
      <c r="AB200">
        <v>425084.28450000001</v>
      </c>
      <c r="AC200">
        <v>369747.64620000002</v>
      </c>
      <c r="AD200">
        <v>331255.1973</v>
      </c>
      <c r="AE200">
        <v>297425.41899999999</v>
      </c>
      <c r="AF200">
        <v>264282.69380000001</v>
      </c>
      <c r="AG200">
        <v>247015.8781</v>
      </c>
      <c r="AH200">
        <v>229799.43210000001</v>
      </c>
      <c r="AI200">
        <v>211827.93960000001</v>
      </c>
      <c r="AJ200">
        <v>193740.7616</v>
      </c>
      <c r="AK200">
        <v>176005.6165</v>
      </c>
      <c r="AL200">
        <v>209053.7286</v>
      </c>
      <c r="AM200">
        <v>241963.8075</v>
      </c>
      <c r="AN200">
        <v>210489.49290000001</v>
      </c>
      <c r="AO200">
        <v>178681.9276</v>
      </c>
      <c r="AP200">
        <v>146869.67170000001</v>
      </c>
      <c r="AQ200">
        <v>115171.5747</v>
      </c>
      <c r="AR200">
        <v>83041.098289999994</v>
      </c>
      <c r="AS200">
        <v>98185.650150000001</v>
      </c>
      <c r="AT200">
        <v>113464.7641</v>
      </c>
      <c r="AU200">
        <v>128753.6321</v>
      </c>
      <c r="AV200">
        <v>144064.63260000001</v>
      </c>
      <c r="AW200">
        <v>159619.4075</v>
      </c>
    </row>
    <row r="201" spans="2:49" x14ac:dyDescent="0.25">
      <c r="B201" s="274" t="s">
        <v>272</v>
      </c>
      <c r="C201">
        <v>2313078.33193391</v>
      </c>
      <c r="D201">
        <v>2350215.5527395001</v>
      </c>
      <c r="E201">
        <v>2387949.0240000002</v>
      </c>
      <c r="F201">
        <v>2342525.804</v>
      </c>
      <c r="G201">
        <v>2155645.5809999998</v>
      </c>
      <c r="H201">
        <v>1872283.578</v>
      </c>
      <c r="I201">
        <v>1923261.5870000001</v>
      </c>
      <c r="J201">
        <v>1779903.6850000001</v>
      </c>
      <c r="K201">
        <v>1597653.375</v>
      </c>
      <c r="L201">
        <v>1522235.7450000001</v>
      </c>
      <c r="M201">
        <v>1459866.0020000001</v>
      </c>
      <c r="N201">
        <v>1436530.324</v>
      </c>
      <c r="O201">
        <v>1465344.5660000001</v>
      </c>
      <c r="P201">
        <v>1497297.7420000001</v>
      </c>
      <c r="Q201">
        <v>1502559.666</v>
      </c>
      <c r="R201">
        <v>1477720.93</v>
      </c>
      <c r="S201">
        <v>1495091.6040000001</v>
      </c>
      <c r="T201">
        <v>1477570.6740000001</v>
      </c>
      <c r="U201">
        <v>1457807.108</v>
      </c>
      <c r="V201">
        <v>1419701.905</v>
      </c>
      <c r="W201">
        <v>1026953.066</v>
      </c>
      <c r="X201">
        <v>822612.91159999999</v>
      </c>
      <c r="Y201">
        <v>679038.99170000001</v>
      </c>
      <c r="Z201">
        <v>580293.12829999998</v>
      </c>
      <c r="AA201">
        <v>507103.34620000003</v>
      </c>
      <c r="AB201">
        <v>451132.02990000002</v>
      </c>
      <c r="AC201">
        <v>405976.15919999999</v>
      </c>
      <c r="AD201">
        <v>362360.13449999999</v>
      </c>
      <c r="AE201">
        <v>325893.39720000001</v>
      </c>
      <c r="AF201">
        <v>290526.50959999999</v>
      </c>
      <c r="AG201">
        <v>272575.58189999999</v>
      </c>
      <c r="AH201">
        <v>254488.05009999999</v>
      </c>
      <c r="AI201">
        <v>235347.58919999999</v>
      </c>
      <c r="AJ201">
        <v>216324.5007</v>
      </c>
      <c r="AK201">
        <v>197461.61970000001</v>
      </c>
      <c r="AL201">
        <v>235857.58919999999</v>
      </c>
      <c r="AM201">
        <v>274520.01630000002</v>
      </c>
      <c r="AN201">
        <v>239948.06229999999</v>
      </c>
      <c r="AO201">
        <v>204965.2231</v>
      </c>
      <c r="AP201">
        <v>169536.48389999999</v>
      </c>
      <c r="AQ201">
        <v>133660.01300000001</v>
      </c>
      <c r="AR201">
        <v>97027.207980000007</v>
      </c>
      <c r="AS201">
        <v>115479.4811</v>
      </c>
      <c r="AT201">
        <v>134137.05160000001</v>
      </c>
      <c r="AU201">
        <v>153011.11489999999</v>
      </c>
      <c r="AV201">
        <v>172095.5563</v>
      </c>
      <c r="AW201">
        <v>191402.7917</v>
      </c>
    </row>
    <row r="202" spans="2:49" x14ac:dyDescent="0.25">
      <c r="B202" s="274" t="s">
        <v>273</v>
      </c>
      <c r="C202">
        <v>4643279.3828946501</v>
      </c>
      <c r="D202">
        <v>4717828.7352982899</v>
      </c>
      <c r="E202">
        <v>4793575.0020000003</v>
      </c>
      <c r="F202">
        <v>4708192.5710000005</v>
      </c>
      <c r="G202">
        <v>4574585.1109999996</v>
      </c>
      <c r="H202">
        <v>4155177.9759999998</v>
      </c>
      <c r="I202">
        <v>4152378.852</v>
      </c>
      <c r="J202">
        <v>4048839.0980000002</v>
      </c>
      <c r="K202">
        <v>3795170.6359999999</v>
      </c>
      <c r="L202">
        <v>3661910.8029999998</v>
      </c>
      <c r="M202">
        <v>3575034.2540000002</v>
      </c>
      <c r="N202">
        <v>3591806.7990000001</v>
      </c>
      <c r="O202">
        <v>3682500.7919999999</v>
      </c>
      <c r="P202">
        <v>3752875.389</v>
      </c>
      <c r="Q202">
        <v>3728260.088</v>
      </c>
      <c r="R202">
        <v>3746601.0830000001</v>
      </c>
      <c r="S202">
        <v>3779934.7050000001</v>
      </c>
      <c r="T202">
        <v>3759580.6230000001</v>
      </c>
      <c r="U202">
        <v>3740211.6129999999</v>
      </c>
      <c r="V202">
        <v>3669609.6669999999</v>
      </c>
      <c r="W202">
        <v>2802403.8489999999</v>
      </c>
      <c r="X202">
        <v>2332832.3810000001</v>
      </c>
      <c r="Y202">
        <v>1973972.139</v>
      </c>
      <c r="Z202">
        <v>1707944.87</v>
      </c>
      <c r="AA202">
        <v>1497793.0120000001</v>
      </c>
      <c r="AB202">
        <v>1326993.895</v>
      </c>
      <c r="AC202">
        <v>1182784.906</v>
      </c>
      <c r="AD202">
        <v>1067384.273</v>
      </c>
      <c r="AE202">
        <v>966882.55209999997</v>
      </c>
      <c r="AF202">
        <v>867061.35340000002</v>
      </c>
      <c r="AG202">
        <v>817739.75340000005</v>
      </c>
      <c r="AH202">
        <v>767339.63699999999</v>
      </c>
      <c r="AI202">
        <v>713120.78940000001</v>
      </c>
      <c r="AJ202">
        <v>658608.51210000005</v>
      </c>
      <c r="AK202">
        <v>603830.48529999994</v>
      </c>
      <c r="AL202">
        <v>723565.473</v>
      </c>
      <c r="AM202">
        <v>844594.11979999999</v>
      </c>
      <c r="AN202">
        <v>740084.35800000001</v>
      </c>
      <c r="AO202">
        <v>633640.52029999997</v>
      </c>
      <c r="AP202">
        <v>525193.34050000005</v>
      </c>
      <c r="AQ202">
        <v>414937.01</v>
      </c>
      <c r="AR202">
        <v>301868.52529999998</v>
      </c>
      <c r="AS202">
        <v>359713.04950000002</v>
      </c>
      <c r="AT202">
        <v>418208.30739999999</v>
      </c>
      <c r="AU202">
        <v>477356.12239999999</v>
      </c>
      <c r="AV202">
        <v>537112.81889999995</v>
      </c>
      <c r="AW202">
        <v>597480.73730000004</v>
      </c>
    </row>
    <row r="203" spans="2:49" x14ac:dyDescent="0.25">
      <c r="B203" s="274" t="s">
        <v>274</v>
      </c>
      <c r="C203">
        <v>3833938.33697946</v>
      </c>
      <c r="D203">
        <v>3895493.45710216</v>
      </c>
      <c r="E203">
        <v>3970476.4550000001</v>
      </c>
      <c r="F203">
        <v>3908270.551</v>
      </c>
      <c r="G203">
        <v>3844028.0040000002</v>
      </c>
      <c r="H203">
        <v>3470833.307</v>
      </c>
      <c r="I203">
        <v>3551035.324</v>
      </c>
      <c r="J203">
        <v>3551742.9879999999</v>
      </c>
      <c r="K203">
        <v>3429083.8939999999</v>
      </c>
      <c r="L203">
        <v>3346567.8569999998</v>
      </c>
      <c r="M203">
        <v>3279626.5419999999</v>
      </c>
      <c r="N203">
        <v>3257837.3709999998</v>
      </c>
      <c r="O203">
        <v>3341680.8650000002</v>
      </c>
      <c r="P203">
        <v>3491405.9810000001</v>
      </c>
      <c r="Q203">
        <v>3580752.6349999998</v>
      </c>
      <c r="R203">
        <v>3704087.0980000002</v>
      </c>
      <c r="S203">
        <v>3815427.7480000001</v>
      </c>
      <c r="T203">
        <v>3862539.3429999999</v>
      </c>
      <c r="U203">
        <v>3918847.8229999999</v>
      </c>
      <c r="V203">
        <v>3928285.8289999999</v>
      </c>
      <c r="W203">
        <v>3349149.59</v>
      </c>
      <c r="X203">
        <v>3198919.9049999998</v>
      </c>
      <c r="Y203">
        <v>3021232.2280000001</v>
      </c>
      <c r="Z203">
        <v>2873861.4670000002</v>
      </c>
      <c r="AA203">
        <v>2741339.2549999999</v>
      </c>
      <c r="AB203">
        <v>2620256.4479999999</v>
      </c>
      <c r="AC203">
        <v>2503985.1660000002</v>
      </c>
      <c r="AD203">
        <v>2269972.2889999999</v>
      </c>
      <c r="AE203">
        <v>2040700.196</v>
      </c>
      <c r="AF203">
        <v>1813044.905</v>
      </c>
      <c r="AG203">
        <v>1695920.6950000001</v>
      </c>
      <c r="AH203">
        <v>1579774.57</v>
      </c>
      <c r="AI203">
        <v>1458604.1710000001</v>
      </c>
      <c r="AJ203">
        <v>1338372.122</v>
      </c>
      <c r="AK203">
        <v>1218693.4709999999</v>
      </c>
      <c r="AL203">
        <v>1454158.91</v>
      </c>
      <c r="AM203">
        <v>1691323.828</v>
      </c>
      <c r="AN203">
        <v>1473439.1129999999</v>
      </c>
      <c r="AO203">
        <v>1253707.1980000001</v>
      </c>
      <c r="AP203">
        <v>1032296.53</v>
      </c>
      <c r="AQ203">
        <v>809641.28740000003</v>
      </c>
      <c r="AR203">
        <v>584692.09750000003</v>
      </c>
      <c r="AS203">
        <v>693592.02399999998</v>
      </c>
      <c r="AT203">
        <v>803058.49250000005</v>
      </c>
      <c r="AU203">
        <v>912980.92339999997</v>
      </c>
      <c r="AV203">
        <v>1023301.7709999999</v>
      </c>
      <c r="AW203">
        <v>1134075.031</v>
      </c>
    </row>
    <row r="204" spans="2:49" x14ac:dyDescent="0.25">
      <c r="B204" s="274" t="s">
        <v>275</v>
      </c>
      <c r="C204">
        <v>271678.64339116903</v>
      </c>
      <c r="D204">
        <v>276040.53188776103</v>
      </c>
      <c r="E204">
        <v>280472.45189999999</v>
      </c>
      <c r="F204">
        <v>283299.19990000001</v>
      </c>
      <c r="G204">
        <v>262941.86290000001</v>
      </c>
      <c r="H204">
        <v>222767.9595</v>
      </c>
      <c r="I204">
        <v>226071.609</v>
      </c>
      <c r="J204">
        <v>221763.61610000001</v>
      </c>
      <c r="K204">
        <v>198882.24119999999</v>
      </c>
      <c r="L204">
        <v>181371.4032</v>
      </c>
      <c r="M204">
        <v>173701.51990000001</v>
      </c>
      <c r="N204">
        <v>177343.6214</v>
      </c>
      <c r="O204">
        <v>172977.72390000001</v>
      </c>
      <c r="P204">
        <v>171422.41829999999</v>
      </c>
      <c r="Q204">
        <v>164331.93400000001</v>
      </c>
      <c r="R204">
        <v>155500.37030000001</v>
      </c>
      <c r="S204">
        <v>153340.45759999999</v>
      </c>
      <c r="T204">
        <v>150998.4461</v>
      </c>
      <c r="U204">
        <v>148655.5796</v>
      </c>
      <c r="V204">
        <v>144824.46160000001</v>
      </c>
      <c r="W204">
        <v>97662.062820000006</v>
      </c>
      <c r="X204">
        <v>74293.428329999995</v>
      </c>
      <c r="Y204">
        <v>58630.500440000003</v>
      </c>
      <c r="Z204">
        <v>48202.469599999997</v>
      </c>
      <c r="AA204">
        <v>40655.498979999997</v>
      </c>
      <c r="AB204">
        <v>34945.737009999997</v>
      </c>
      <c r="AC204">
        <v>30429.981779999998</v>
      </c>
      <c r="AD204">
        <v>27210.797740000002</v>
      </c>
      <c r="AE204">
        <v>24540.90554</v>
      </c>
      <c r="AF204">
        <v>21931.643660000002</v>
      </c>
      <c r="AG204">
        <v>20628.04969</v>
      </c>
      <c r="AH204">
        <v>19307.111349999999</v>
      </c>
      <c r="AI204">
        <v>17911.163339999999</v>
      </c>
      <c r="AJ204">
        <v>16504.859670000002</v>
      </c>
      <c r="AK204">
        <v>15096.330889999999</v>
      </c>
      <c r="AL204">
        <v>18076.650229999999</v>
      </c>
      <c r="AM204">
        <v>21094.515100000001</v>
      </c>
      <c r="AN204">
        <v>18459.665369999999</v>
      </c>
      <c r="AO204">
        <v>15777.19692</v>
      </c>
      <c r="AP204">
        <v>13055.71817</v>
      </c>
      <c r="AQ204">
        <v>10298.25</v>
      </c>
      <c r="AR204">
        <v>7479.7502279999999</v>
      </c>
      <c r="AS204">
        <v>8912.0870439999999</v>
      </c>
      <c r="AT204">
        <v>10364.807140000001</v>
      </c>
      <c r="AU204">
        <v>11836.75304</v>
      </c>
      <c r="AV204">
        <v>13327.164409999999</v>
      </c>
      <c r="AW204">
        <v>14837.394770000001</v>
      </c>
    </row>
    <row r="205" spans="2:49" x14ac:dyDescent="0.25">
      <c r="B205" s="274" t="s">
        <v>276</v>
      </c>
      <c r="C205">
        <v>2033071.8879050901</v>
      </c>
      <c r="D205">
        <v>2065713.51468114</v>
      </c>
      <c r="E205">
        <v>2098879.213</v>
      </c>
      <c r="F205">
        <v>2046778.2830000001</v>
      </c>
      <c r="G205">
        <v>1804727.013</v>
      </c>
      <c r="H205">
        <v>1440278.4080000001</v>
      </c>
      <c r="I205">
        <v>1492747.1740000001</v>
      </c>
      <c r="J205">
        <v>1446650.8810000001</v>
      </c>
      <c r="K205">
        <v>1303746.335</v>
      </c>
      <c r="L205">
        <v>1260493.9650000001</v>
      </c>
      <c r="M205">
        <v>1236673.2209999999</v>
      </c>
      <c r="N205">
        <v>1225439.5149999999</v>
      </c>
      <c r="O205">
        <v>1180752.03</v>
      </c>
      <c r="P205">
        <v>1214436.524</v>
      </c>
      <c r="Q205">
        <v>1191661.2860000001</v>
      </c>
      <c r="R205">
        <v>1141090.723</v>
      </c>
      <c r="S205">
        <v>1133729.6510000001</v>
      </c>
      <c r="T205">
        <v>1107751.5970000001</v>
      </c>
      <c r="U205">
        <v>1081252.638</v>
      </c>
      <c r="V205">
        <v>1043719.3050000001</v>
      </c>
      <c r="W205">
        <v>739696.56220000004</v>
      </c>
      <c r="X205">
        <v>579521.97340000002</v>
      </c>
      <c r="Y205">
        <v>470215.5245</v>
      </c>
      <c r="Z205">
        <v>394608.25559999997</v>
      </c>
      <c r="AA205">
        <v>337604.62949999998</v>
      </c>
      <c r="AB205">
        <v>292924.05109999998</v>
      </c>
      <c r="AC205">
        <v>256364.83790000001</v>
      </c>
      <c r="AD205">
        <v>228999.29699999999</v>
      </c>
      <c r="AE205">
        <v>205673.66810000001</v>
      </c>
      <c r="AF205">
        <v>182991.14989999999</v>
      </c>
      <c r="AG205">
        <v>171349.10550000001</v>
      </c>
      <c r="AH205">
        <v>159699.56400000001</v>
      </c>
      <c r="AI205">
        <v>147505.8475</v>
      </c>
      <c r="AJ205">
        <v>135363.8651</v>
      </c>
      <c r="AK205">
        <v>123365.0457</v>
      </c>
      <c r="AL205">
        <v>147133.70800000001</v>
      </c>
      <c r="AM205">
        <v>171005.50520000001</v>
      </c>
      <c r="AN205">
        <v>149011.91949999999</v>
      </c>
      <c r="AO205">
        <v>126805.9982</v>
      </c>
      <c r="AP205">
        <v>104445.42570000001</v>
      </c>
      <c r="AQ205">
        <v>81953.367960000003</v>
      </c>
      <c r="AR205">
        <v>59196.128470000003</v>
      </c>
      <c r="AS205">
        <v>70210.616150000002</v>
      </c>
      <c r="AT205">
        <v>81302.142080000005</v>
      </c>
      <c r="AU205">
        <v>92443.329259999999</v>
      </c>
      <c r="AV205">
        <v>103625.4706</v>
      </c>
      <c r="AW205">
        <v>114861.1695</v>
      </c>
    </row>
    <row r="206" spans="2:49" x14ac:dyDescent="0.25">
      <c r="B206" s="274" t="s">
        <v>277</v>
      </c>
      <c r="C206">
        <v>611949.61832884501</v>
      </c>
      <c r="D206">
        <v>621774.66739182698</v>
      </c>
      <c r="E206">
        <v>631757.4608</v>
      </c>
      <c r="F206">
        <v>616338.56099999999</v>
      </c>
      <c r="G206">
        <v>553201.84869999997</v>
      </c>
      <c r="H206">
        <v>461680.73369999998</v>
      </c>
      <c r="I206">
        <v>489316.44429999997</v>
      </c>
      <c r="J206">
        <v>468993.47070000001</v>
      </c>
      <c r="K206">
        <v>421903.49290000001</v>
      </c>
      <c r="L206">
        <v>396999.88880000002</v>
      </c>
      <c r="M206">
        <v>388051.5514</v>
      </c>
      <c r="N206">
        <v>377401.60820000002</v>
      </c>
      <c r="O206">
        <v>339553.24650000001</v>
      </c>
      <c r="P206">
        <v>324554.17420000001</v>
      </c>
      <c r="Q206">
        <v>291380.52140000003</v>
      </c>
      <c r="R206">
        <v>269366.73550000001</v>
      </c>
      <c r="S206">
        <v>261608.5062</v>
      </c>
      <c r="T206">
        <v>257948.20749999999</v>
      </c>
      <c r="U206">
        <v>255727.24900000001</v>
      </c>
      <c r="V206">
        <v>251495.42850000001</v>
      </c>
      <c r="W206">
        <v>165375.6912</v>
      </c>
      <c r="X206">
        <v>121557.7061</v>
      </c>
      <c r="Y206">
        <v>91834.701620000007</v>
      </c>
      <c r="Z206">
        <v>72432.487009999997</v>
      </c>
      <c r="AA206">
        <v>58859.88495</v>
      </c>
      <c r="AB206">
        <v>48941.277889999998</v>
      </c>
      <c r="AC206">
        <v>41352.037089999998</v>
      </c>
      <c r="AD206">
        <v>36607.864739999997</v>
      </c>
      <c r="AE206">
        <v>32845.489880000001</v>
      </c>
      <c r="AF206">
        <v>29255.03515</v>
      </c>
      <c r="AG206">
        <v>27451.935430000001</v>
      </c>
      <c r="AH206">
        <v>25656.20723</v>
      </c>
      <c r="AI206">
        <v>23772.672839999999</v>
      </c>
      <c r="AJ206">
        <v>21892.67956</v>
      </c>
      <c r="AK206">
        <v>20022.383409999999</v>
      </c>
      <c r="AL206">
        <v>23989.118989999999</v>
      </c>
      <c r="AM206">
        <v>28021.478340000001</v>
      </c>
      <c r="AN206">
        <v>24574.949219999999</v>
      </c>
      <c r="AO206">
        <v>21061.891159999999</v>
      </c>
      <c r="AP206">
        <v>17477.207310000002</v>
      </c>
      <c r="AQ206">
        <v>13819.869489999999</v>
      </c>
      <c r="AR206">
        <v>10062.65742</v>
      </c>
      <c r="AS206">
        <v>12030.335440000001</v>
      </c>
      <c r="AT206">
        <v>14044.60132</v>
      </c>
      <c r="AU206">
        <v>16104.26281</v>
      </c>
      <c r="AV206">
        <v>18209.974719999998</v>
      </c>
      <c r="AW206">
        <v>20365.44785</v>
      </c>
    </row>
    <row r="207" spans="2:49" x14ac:dyDescent="0.25">
      <c r="B207" s="274" t="s">
        <v>278</v>
      </c>
      <c r="C207">
        <v>8749188.7351059392</v>
      </c>
      <c r="D207">
        <v>8889659.7902533505</v>
      </c>
      <c r="E207">
        <v>9032386.1539999899</v>
      </c>
      <c r="F207">
        <v>9046507.3969999999</v>
      </c>
      <c r="G207">
        <v>8603629.9010000005</v>
      </c>
      <c r="H207">
        <v>7552615.4780000001</v>
      </c>
      <c r="I207">
        <v>7539193.0290000001</v>
      </c>
      <c r="J207">
        <v>7363617.1129999999</v>
      </c>
      <c r="K207">
        <v>6866123.2180000003</v>
      </c>
      <c r="L207">
        <v>6432964.0029999996</v>
      </c>
      <c r="M207">
        <v>6152041.2149999999</v>
      </c>
      <c r="N207">
        <v>5901583.7089999998</v>
      </c>
      <c r="O207">
        <v>5985849.2079999996</v>
      </c>
      <c r="P207">
        <v>6127448.9510000004</v>
      </c>
      <c r="Q207">
        <v>6039133.932</v>
      </c>
      <c r="R207">
        <v>6139553.5690000001</v>
      </c>
      <c r="S207">
        <v>6305681.301</v>
      </c>
      <c r="T207">
        <v>6359168.682</v>
      </c>
      <c r="U207">
        <v>6377596.0159999998</v>
      </c>
      <c r="V207">
        <v>6333419.8689999999</v>
      </c>
      <c r="W207">
        <v>4417264.5970000001</v>
      </c>
      <c r="X207">
        <v>3466156.4509999999</v>
      </c>
      <c r="Y207">
        <v>2773576.7489999998</v>
      </c>
      <c r="Z207">
        <v>2296459.1540000001</v>
      </c>
      <c r="AA207">
        <v>1941336.267</v>
      </c>
      <c r="AB207">
        <v>1666955.8840000001</v>
      </c>
      <c r="AC207">
        <v>1445228.649</v>
      </c>
      <c r="AD207">
        <v>1296014.5109999999</v>
      </c>
      <c r="AE207">
        <v>1170078.476</v>
      </c>
      <c r="AF207">
        <v>1046720.281</v>
      </c>
      <c r="AG207">
        <v>985477.94420000003</v>
      </c>
      <c r="AH207">
        <v>923247.04220000003</v>
      </c>
      <c r="AI207">
        <v>857606.12190000003</v>
      </c>
      <c r="AJ207">
        <v>791018.48060000001</v>
      </c>
      <c r="AK207">
        <v>724274.37809999997</v>
      </c>
      <c r="AL207">
        <v>868281.46120000002</v>
      </c>
      <c r="AM207">
        <v>1014229.5330000001</v>
      </c>
      <c r="AN207">
        <v>889714.53110000002</v>
      </c>
      <c r="AO207">
        <v>762193.08270000003</v>
      </c>
      <c r="AP207">
        <v>632097.40749999997</v>
      </c>
      <c r="AQ207">
        <v>499585.66210000002</v>
      </c>
      <c r="AR207">
        <v>363147.55369999999</v>
      </c>
      <c r="AS207">
        <v>433164.33669999999</v>
      </c>
      <c r="AT207">
        <v>504716.7059</v>
      </c>
      <c r="AU207">
        <v>577573.3493</v>
      </c>
      <c r="AV207">
        <v>651739.33459999994</v>
      </c>
      <c r="AW207">
        <v>727308.25080000004</v>
      </c>
    </row>
    <row r="208" spans="2:49" x14ac:dyDescent="0.25">
      <c r="B208" s="274" t="s">
        <v>279</v>
      </c>
      <c r="C208">
        <v>583434.83019375498</v>
      </c>
      <c r="D208">
        <v>592802.06510985899</v>
      </c>
      <c r="E208">
        <v>602319.69400000002</v>
      </c>
      <c r="F208">
        <v>625206.83030000003</v>
      </c>
      <c r="G208">
        <v>608818.55090000003</v>
      </c>
      <c r="H208">
        <v>524834.01760000002</v>
      </c>
      <c r="I208">
        <v>513869.20569999999</v>
      </c>
      <c r="J208">
        <v>516030.00060000003</v>
      </c>
      <c r="K208">
        <v>489044.14360000001</v>
      </c>
      <c r="L208">
        <v>469510.87349999999</v>
      </c>
      <c r="M208">
        <v>427990.82870000001</v>
      </c>
      <c r="N208">
        <v>379945.96870000003</v>
      </c>
      <c r="O208">
        <v>359661.79830000002</v>
      </c>
      <c r="P208">
        <v>358123.81719999999</v>
      </c>
      <c r="Q208">
        <v>347830.37880000001</v>
      </c>
      <c r="R208">
        <v>349059.52490000002</v>
      </c>
      <c r="S208">
        <v>353436.68939999997</v>
      </c>
      <c r="T208">
        <v>365601.1716</v>
      </c>
      <c r="U208">
        <v>370377.78649999999</v>
      </c>
      <c r="V208">
        <v>378238.21250000002</v>
      </c>
      <c r="W208">
        <v>342146.94189999998</v>
      </c>
      <c r="X208">
        <v>339446.28169999999</v>
      </c>
      <c r="Y208">
        <v>327742.19839999999</v>
      </c>
      <c r="Z208">
        <v>315364.97610000003</v>
      </c>
      <c r="AA208">
        <v>302190.69189999998</v>
      </c>
      <c r="AB208">
        <v>288423.79479999997</v>
      </c>
      <c r="AC208">
        <v>274917.18770000001</v>
      </c>
      <c r="AD208">
        <v>251649.5477</v>
      </c>
      <c r="AE208">
        <v>226628.48120000001</v>
      </c>
      <c r="AF208">
        <v>201155.9001</v>
      </c>
      <c r="AG208">
        <v>187178.51879999999</v>
      </c>
      <c r="AH208">
        <v>173327.6869</v>
      </c>
      <c r="AI208">
        <v>159117.77729999999</v>
      </c>
      <c r="AJ208">
        <v>144673.63959999999</v>
      </c>
      <c r="AK208">
        <v>130653.78140000001</v>
      </c>
      <c r="AL208">
        <v>153414.71230000001</v>
      </c>
      <c r="AM208">
        <v>175478.2898</v>
      </c>
      <c r="AN208">
        <v>152904.3634</v>
      </c>
      <c r="AO208">
        <v>130149.3996</v>
      </c>
      <c r="AP208">
        <v>107254.79889999999</v>
      </c>
      <c r="AQ208">
        <v>84384.73749</v>
      </c>
      <c r="AR208">
        <v>60906.259839999999</v>
      </c>
      <c r="AS208">
        <v>71697.226909999998</v>
      </c>
      <c r="AT208">
        <v>82581.988509999996</v>
      </c>
      <c r="AU208">
        <v>93416.526519999999</v>
      </c>
      <c r="AV208">
        <v>104238.01519999999</v>
      </c>
      <c r="AW208">
        <v>115385.11229999999</v>
      </c>
    </row>
    <row r="209" spans="2:49" x14ac:dyDescent="0.25">
      <c r="B209" s="274" t="s">
        <v>280</v>
      </c>
      <c r="C209">
        <v>40605.282443966003</v>
      </c>
      <c r="D209">
        <v>41257.2133877546</v>
      </c>
      <c r="E209">
        <v>41919.611290000001</v>
      </c>
      <c r="F209">
        <v>42065.148999999998</v>
      </c>
      <c r="G209">
        <v>39659.735430000001</v>
      </c>
      <c r="H209">
        <v>36392.754309999997</v>
      </c>
      <c r="I209">
        <v>36986.737119999998</v>
      </c>
      <c r="J209">
        <v>36062.174610000002</v>
      </c>
      <c r="K209">
        <v>34089.089509999998</v>
      </c>
      <c r="L209">
        <v>33472.375849999997</v>
      </c>
      <c r="M209">
        <v>33341.263180000002</v>
      </c>
      <c r="N209">
        <v>33373.836300000003</v>
      </c>
      <c r="O209">
        <v>34833.393689999997</v>
      </c>
      <c r="P209">
        <v>36573.56351</v>
      </c>
      <c r="Q209">
        <v>35974.156479999998</v>
      </c>
      <c r="R209">
        <v>36241.463190000002</v>
      </c>
      <c r="S209">
        <v>40984.665939999999</v>
      </c>
      <c r="T209">
        <v>42704.575449999997</v>
      </c>
      <c r="U209">
        <v>42641.995790000001</v>
      </c>
      <c r="V209">
        <v>41797.773970000002</v>
      </c>
      <c r="W209">
        <v>37590.605949999997</v>
      </c>
      <c r="X209">
        <v>37504.246019999999</v>
      </c>
      <c r="Y209">
        <v>35927.12472</v>
      </c>
      <c r="Z209">
        <v>34669.989820000003</v>
      </c>
      <c r="AA209">
        <v>33432.272640000003</v>
      </c>
      <c r="AB209">
        <v>32375.292720000001</v>
      </c>
      <c r="AC209">
        <v>31319.942149999999</v>
      </c>
      <c r="AD209">
        <v>28437.137760000001</v>
      </c>
      <c r="AE209">
        <v>25555.66172</v>
      </c>
      <c r="AF209">
        <v>22673.16966</v>
      </c>
      <c r="AG209">
        <v>21161.171129999999</v>
      </c>
      <c r="AH209">
        <v>19651.950499999999</v>
      </c>
      <c r="AI209">
        <v>18058.23173</v>
      </c>
      <c r="AJ209">
        <v>16477.81061</v>
      </c>
      <c r="AK209">
        <v>14922.86161</v>
      </c>
      <c r="AL209">
        <v>17717.450280000001</v>
      </c>
      <c r="AM209">
        <v>20505.674139999999</v>
      </c>
      <c r="AN209">
        <v>17825.276279999998</v>
      </c>
      <c r="AO209">
        <v>15148.93151</v>
      </c>
      <c r="AP209">
        <v>12466.447399999999</v>
      </c>
      <c r="AQ209">
        <v>9780.8589790000005</v>
      </c>
      <c r="AR209">
        <v>7069.250532</v>
      </c>
      <c r="AS209">
        <v>8374.2717969999994</v>
      </c>
      <c r="AT209">
        <v>9683.0448930000002</v>
      </c>
      <c r="AU209">
        <v>10997.36328</v>
      </c>
      <c r="AV209">
        <v>12315.84957</v>
      </c>
      <c r="AW209">
        <v>13638.22171</v>
      </c>
    </row>
    <row r="210" spans="2:49" x14ac:dyDescent="0.25">
      <c r="B210" s="274" t="s">
        <v>281</v>
      </c>
      <c r="C210">
        <v>55091.732691944802</v>
      </c>
      <c r="D210">
        <v>55976.248280239903</v>
      </c>
      <c r="E210">
        <v>56874.97625</v>
      </c>
      <c r="F210">
        <v>59887.098100000003</v>
      </c>
      <c r="G210">
        <v>61030.553870000003</v>
      </c>
      <c r="H210">
        <v>61138.150430000002</v>
      </c>
      <c r="I210">
        <v>63934.25344</v>
      </c>
      <c r="J210">
        <v>65925.486430000004</v>
      </c>
      <c r="K210">
        <v>67204.407940000005</v>
      </c>
      <c r="L210">
        <v>68953.309770000007</v>
      </c>
      <c r="M210">
        <v>70815.381680000006</v>
      </c>
      <c r="N210">
        <v>71745.165859999906</v>
      </c>
      <c r="O210">
        <v>71152.812820000006</v>
      </c>
      <c r="P210">
        <v>74067.218399999998</v>
      </c>
      <c r="Q210">
        <v>75989.694829999906</v>
      </c>
      <c r="R210">
        <v>83167.93131</v>
      </c>
      <c r="S210">
        <v>98400.805439999996</v>
      </c>
      <c r="T210">
        <v>112751.353</v>
      </c>
      <c r="U210">
        <v>124888.8514</v>
      </c>
      <c r="V210">
        <v>133245.59969999999</v>
      </c>
      <c r="W210">
        <v>149424.25030000001</v>
      </c>
      <c r="X210">
        <v>178454.59409999999</v>
      </c>
      <c r="Y210">
        <v>176622.56529999999</v>
      </c>
      <c r="Z210">
        <v>175362.049</v>
      </c>
      <c r="AA210">
        <v>174028.78460000001</v>
      </c>
      <c r="AB210">
        <v>172641.60380000001</v>
      </c>
      <c r="AC210">
        <v>170775.58910000001</v>
      </c>
      <c r="AD210">
        <v>155757.71350000001</v>
      </c>
      <c r="AE210">
        <v>140814.85389999999</v>
      </c>
      <c r="AF210">
        <v>125693.37239999999</v>
      </c>
      <c r="AG210">
        <v>118037.7855</v>
      </c>
      <c r="AH210">
        <v>110280.4938</v>
      </c>
      <c r="AI210">
        <v>102187.88920000001</v>
      </c>
      <c r="AJ210">
        <v>94020.241819999996</v>
      </c>
      <c r="AK210">
        <v>85773.302200000006</v>
      </c>
      <c r="AL210">
        <v>102451.6228</v>
      </c>
      <c r="AM210">
        <v>119228.0702</v>
      </c>
      <c r="AN210">
        <v>105268.2785</v>
      </c>
      <c r="AO210">
        <v>90735.211259999996</v>
      </c>
      <c r="AP210">
        <v>75695.216990000001</v>
      </c>
      <c r="AQ210">
        <v>60151.316359999997</v>
      </c>
      <c r="AR210">
        <v>44060.023229999999</v>
      </c>
      <c r="AS210">
        <v>53554.803740000003</v>
      </c>
      <c r="AT210">
        <v>63439.809549999998</v>
      </c>
      <c r="AU210">
        <v>73736.345069999996</v>
      </c>
      <c r="AV210">
        <v>84424.631349999996</v>
      </c>
      <c r="AW210">
        <v>95418.860499999995</v>
      </c>
    </row>
    <row r="211" spans="2:49" x14ac:dyDescent="0.25">
      <c r="B211" s="274" t="s">
        <v>282</v>
      </c>
      <c r="C211">
        <v>53959.065015136701</v>
      </c>
      <c r="D211">
        <v>54825.395257508797</v>
      </c>
      <c r="E211">
        <v>55837.432079999999</v>
      </c>
      <c r="F211">
        <v>63900.192479999998</v>
      </c>
      <c r="G211">
        <v>70486.923429999995</v>
      </c>
      <c r="H211">
        <v>75805.146429999906</v>
      </c>
      <c r="I211">
        <v>83103.170050000001</v>
      </c>
      <c r="J211">
        <v>89295.596470000004</v>
      </c>
      <c r="K211">
        <v>94315.791020000004</v>
      </c>
      <c r="L211">
        <v>98607.107699999906</v>
      </c>
      <c r="M211">
        <v>101188.60739999999</v>
      </c>
      <c r="N211">
        <v>101334.7645</v>
      </c>
      <c r="O211">
        <v>111175.603</v>
      </c>
      <c r="P211">
        <v>122857.18369999999</v>
      </c>
      <c r="Q211">
        <v>135371.03709999999</v>
      </c>
      <c r="R211">
        <v>149905.11869999999</v>
      </c>
      <c r="S211">
        <v>168139.361</v>
      </c>
      <c r="T211">
        <v>256860.97659999999</v>
      </c>
      <c r="U211">
        <v>328966.1299</v>
      </c>
      <c r="V211">
        <v>385301.9094</v>
      </c>
      <c r="W211">
        <v>327437.79190000001</v>
      </c>
      <c r="X211">
        <v>307480.2672</v>
      </c>
      <c r="Y211">
        <v>346819.72739999997</v>
      </c>
      <c r="Z211">
        <v>383713.01530000003</v>
      </c>
      <c r="AA211">
        <v>416869.83250000002</v>
      </c>
      <c r="AB211">
        <v>445598.77039999998</v>
      </c>
      <c r="AC211">
        <v>469835.46509999997</v>
      </c>
      <c r="AD211">
        <v>483985.0526</v>
      </c>
      <c r="AE211">
        <v>486482.29960000003</v>
      </c>
      <c r="AF211">
        <v>477373.17080000002</v>
      </c>
      <c r="AG211">
        <v>488470.70240000001</v>
      </c>
      <c r="AH211">
        <v>493729.8861</v>
      </c>
      <c r="AI211">
        <v>499130.53629999998</v>
      </c>
      <c r="AJ211">
        <v>497425.73749999999</v>
      </c>
      <c r="AK211">
        <v>488780.59049999999</v>
      </c>
      <c r="AL211">
        <v>625850.70929999999</v>
      </c>
      <c r="AM211">
        <v>777300.02309999999</v>
      </c>
      <c r="AN211">
        <v>708240.17649999994</v>
      </c>
      <c r="AO211">
        <v>627950.77690000006</v>
      </c>
      <c r="AP211">
        <v>538000.12789999996</v>
      </c>
      <c r="AQ211">
        <v>439585.24780000001</v>
      </c>
      <c r="AR211">
        <v>329703.80499999999</v>
      </c>
      <c r="AS211">
        <v>396496.05570000003</v>
      </c>
      <c r="AT211">
        <v>465929.21990000003</v>
      </c>
      <c r="AU211">
        <v>537569.39110000001</v>
      </c>
      <c r="AV211">
        <v>611387.76939999999</v>
      </c>
      <c r="AW211">
        <v>687456.94480000006</v>
      </c>
    </row>
    <row r="212" spans="2:49" x14ac:dyDescent="0.25">
      <c r="B212" s="274" t="s">
        <v>283</v>
      </c>
      <c r="C212">
        <v>216238.436565001</v>
      </c>
      <c r="D212">
        <v>219710.21460835601</v>
      </c>
      <c r="E212">
        <v>223237.73319999999</v>
      </c>
      <c r="F212">
        <v>247409.2126</v>
      </c>
      <c r="G212">
        <v>208061.71429999999</v>
      </c>
      <c r="H212">
        <v>138415.70790000001</v>
      </c>
      <c r="I212">
        <v>162027.4522</v>
      </c>
      <c r="J212">
        <v>130872.19259999999</v>
      </c>
      <c r="K212">
        <v>148693.15729999999</v>
      </c>
      <c r="L212">
        <v>128868.9455</v>
      </c>
      <c r="M212">
        <v>100173.6287</v>
      </c>
      <c r="N212">
        <v>78588.557780000003</v>
      </c>
      <c r="O212">
        <v>57282.2932</v>
      </c>
      <c r="P212">
        <v>54792.217830000001</v>
      </c>
      <c r="Q212">
        <v>49496.096669999999</v>
      </c>
      <c r="R212">
        <v>49122.719469999996</v>
      </c>
      <c r="S212">
        <v>48692.285230000001</v>
      </c>
      <c r="T212">
        <v>49154.61262</v>
      </c>
      <c r="U212">
        <v>50499.469149999997</v>
      </c>
      <c r="V212">
        <v>51688.681349999999</v>
      </c>
      <c r="W212">
        <v>49166.587930000002</v>
      </c>
      <c r="X212">
        <v>50336.553720000004</v>
      </c>
      <c r="Y212">
        <v>50057.864280000002</v>
      </c>
      <c r="Z212">
        <v>49704.012889999998</v>
      </c>
      <c r="AA212">
        <v>49232.204210000004</v>
      </c>
      <c r="AB212">
        <v>42810.15926</v>
      </c>
      <c r="AC212">
        <v>37660.560899999997</v>
      </c>
      <c r="AD212">
        <v>34362.408969999997</v>
      </c>
      <c r="AE212">
        <v>31791.912680000001</v>
      </c>
      <c r="AF212">
        <v>29391.430069999999</v>
      </c>
      <c r="AG212">
        <v>28111.94268</v>
      </c>
      <c r="AH212">
        <v>26768.710660000001</v>
      </c>
      <c r="AI212">
        <v>25678.462579999999</v>
      </c>
      <c r="AJ212">
        <v>24593.789720000001</v>
      </c>
      <c r="AK212">
        <v>23441.481070000002</v>
      </c>
      <c r="AL212">
        <v>26426.42367</v>
      </c>
      <c r="AM212">
        <v>28643.186409999998</v>
      </c>
      <c r="AN212">
        <v>25825.509669999999</v>
      </c>
      <c r="AO212">
        <v>23386.037479999999</v>
      </c>
      <c r="AP212">
        <v>20814.39359</v>
      </c>
      <c r="AQ212">
        <v>17926.31698</v>
      </c>
      <c r="AR212">
        <v>14493.27606</v>
      </c>
      <c r="AS212">
        <v>16714.563419999999</v>
      </c>
      <c r="AT212">
        <v>18318.526470000001</v>
      </c>
      <c r="AU212">
        <v>19668.32949</v>
      </c>
      <c r="AV212">
        <v>20867.837630000002</v>
      </c>
      <c r="AW212">
        <v>21956.605230000001</v>
      </c>
    </row>
    <row r="213" spans="2:49" x14ac:dyDescent="0.25">
      <c r="B213" s="274" t="s">
        <v>284</v>
      </c>
      <c r="C213">
        <v>215538.66868192199</v>
      </c>
      <c r="D213">
        <v>218999.21172556799</v>
      </c>
      <c r="E213">
        <v>222515.3149</v>
      </c>
      <c r="F213">
        <v>226790.62729999999</v>
      </c>
      <c r="G213">
        <v>223740.40650000001</v>
      </c>
      <c r="H213">
        <v>168626.5722</v>
      </c>
      <c r="I213">
        <v>119040.19439999999</v>
      </c>
      <c r="J213">
        <v>119407.171</v>
      </c>
      <c r="K213">
        <v>116673.8876</v>
      </c>
      <c r="L213">
        <v>110237.4963</v>
      </c>
      <c r="M213">
        <v>105042.6449</v>
      </c>
      <c r="N213">
        <v>101371.739</v>
      </c>
      <c r="O213">
        <v>90599.086509999906</v>
      </c>
      <c r="P213">
        <v>85270.125809999998</v>
      </c>
      <c r="Q213">
        <v>85632.846449999997</v>
      </c>
      <c r="R213">
        <v>78153.940969999996</v>
      </c>
      <c r="S213">
        <v>70087.794880000001</v>
      </c>
      <c r="T213">
        <v>62533.472070000003</v>
      </c>
      <c r="U213">
        <v>55259.579489999996</v>
      </c>
      <c r="V213">
        <v>48246.42441</v>
      </c>
      <c r="W213">
        <v>39643.458830000003</v>
      </c>
      <c r="X213">
        <v>34522.112309999997</v>
      </c>
      <c r="Y213">
        <v>32955.779199999997</v>
      </c>
      <c r="Z213">
        <v>32171.30299</v>
      </c>
      <c r="AA213">
        <v>31515.07531</v>
      </c>
      <c r="AB213">
        <v>30954.028760000001</v>
      </c>
      <c r="AC213">
        <v>30419.432219999999</v>
      </c>
      <c r="AD213">
        <v>28723.4686</v>
      </c>
      <c r="AE213">
        <v>27096.658049999998</v>
      </c>
      <c r="AF213">
        <v>25368.509569999998</v>
      </c>
      <c r="AG213">
        <v>24476.566439999999</v>
      </c>
      <c r="AH213">
        <v>23434.006799999999</v>
      </c>
      <c r="AI213">
        <v>22264.519400000001</v>
      </c>
      <c r="AJ213">
        <v>21052.025249999999</v>
      </c>
      <c r="AK213">
        <v>19787.373660000001</v>
      </c>
      <c r="AL213">
        <v>22102.181110000001</v>
      </c>
      <c r="AM213">
        <v>23729.542359999999</v>
      </c>
      <c r="AN213">
        <v>20821.544519999999</v>
      </c>
      <c r="AO213">
        <v>18291.344229999999</v>
      </c>
      <c r="AP213">
        <v>15793.491760000001</v>
      </c>
      <c r="AQ213">
        <v>13212.27169</v>
      </c>
      <c r="AR213">
        <v>10387.42367</v>
      </c>
      <c r="AS213">
        <v>11767.6757</v>
      </c>
      <c r="AT213">
        <v>12689.38442</v>
      </c>
      <c r="AU213">
        <v>13401.85008</v>
      </c>
      <c r="AV213">
        <v>13978.84087</v>
      </c>
      <c r="AW213">
        <v>14450.675950000001</v>
      </c>
    </row>
    <row r="214" spans="2:49" x14ac:dyDescent="0.25">
      <c r="B214" s="274" t="s">
        <v>285</v>
      </c>
      <c r="C214">
        <v>7946676.0051002903</v>
      </c>
      <c r="D214">
        <v>8074262.4587873695</v>
      </c>
      <c r="E214">
        <v>8203897.3540000003</v>
      </c>
      <c r="F214">
        <v>8769982.6180000007</v>
      </c>
      <c r="G214">
        <v>9001751.3200000003</v>
      </c>
      <c r="H214">
        <v>8949860.7939999998</v>
      </c>
      <c r="I214">
        <v>9573567.4580000006</v>
      </c>
      <c r="J214">
        <v>9862568.9020000007</v>
      </c>
      <c r="K214">
        <v>9846259.2860000003</v>
      </c>
      <c r="L214">
        <v>10050142.789999999</v>
      </c>
      <c r="M214">
        <v>10532278.279999999</v>
      </c>
      <c r="N214">
        <v>11262996.039999999</v>
      </c>
      <c r="O214">
        <v>11431485.66</v>
      </c>
      <c r="P214">
        <v>11159622.199999999</v>
      </c>
      <c r="Q214">
        <v>10369144.24</v>
      </c>
      <c r="R214">
        <v>9717396.3149999995</v>
      </c>
      <c r="S214">
        <v>9240958.6569999997</v>
      </c>
      <c r="T214">
        <v>9005137.8550000004</v>
      </c>
      <c r="U214">
        <v>8744521.99599999</v>
      </c>
      <c r="V214">
        <v>8387738.9680000003</v>
      </c>
      <c r="W214">
        <v>8989030.5030000005</v>
      </c>
      <c r="X214">
        <v>10187269.789999999</v>
      </c>
      <c r="Y214">
        <v>10744423.289999999</v>
      </c>
      <c r="Z214">
        <v>10950957.060000001</v>
      </c>
      <c r="AA214">
        <v>10887883.07</v>
      </c>
      <c r="AB214">
        <v>10466118.99</v>
      </c>
      <c r="AC214">
        <v>9910221.4700000007</v>
      </c>
      <c r="AD214">
        <v>8776397.0700000003</v>
      </c>
      <c r="AE214">
        <v>7642652.2699999996</v>
      </c>
      <c r="AF214">
        <v>6569992.7589999996</v>
      </c>
      <c r="AG214">
        <v>5934039.3509999998</v>
      </c>
      <c r="AH214">
        <v>5335382.3619999997</v>
      </c>
      <c r="AI214">
        <v>4762603.3870000001</v>
      </c>
      <c r="AJ214">
        <v>4225306.1840000004</v>
      </c>
      <c r="AK214">
        <v>3718842.11</v>
      </c>
      <c r="AL214">
        <v>4260269.9160000002</v>
      </c>
      <c r="AM214">
        <v>4751688.7319999998</v>
      </c>
      <c r="AN214">
        <v>3990452.01</v>
      </c>
      <c r="AO214">
        <v>3279893.82</v>
      </c>
      <c r="AP214">
        <v>2611249.9649999999</v>
      </c>
      <c r="AQ214">
        <v>1982425.726</v>
      </c>
      <c r="AR214">
        <v>1387911.18</v>
      </c>
      <c r="AS214">
        <v>1582891.956</v>
      </c>
      <c r="AT214">
        <v>1759088.936</v>
      </c>
      <c r="AU214">
        <v>1919238.925</v>
      </c>
      <c r="AV214">
        <v>2064445.43</v>
      </c>
      <c r="AW214">
        <v>2195784.9040000001</v>
      </c>
    </row>
    <row r="215" spans="2:49" x14ac:dyDescent="0.25">
      <c r="B215" s="274" t="s">
        <v>286</v>
      </c>
      <c r="C215">
        <v>4498800.2848123703</v>
      </c>
      <c r="D215">
        <v>4571029.97856321</v>
      </c>
      <c r="E215">
        <v>4644419.3430000003</v>
      </c>
      <c r="F215">
        <v>4774912.6050000004</v>
      </c>
      <c r="G215">
        <v>4781242.9469999997</v>
      </c>
      <c r="H215">
        <v>4995505.6169999996</v>
      </c>
      <c r="I215">
        <v>5109509.0630000001</v>
      </c>
      <c r="J215">
        <v>5095726.6560000004</v>
      </c>
      <c r="K215">
        <v>5026673.4210000001</v>
      </c>
      <c r="L215">
        <v>5081723.0619999999</v>
      </c>
      <c r="M215">
        <v>5192637.182</v>
      </c>
      <c r="N215">
        <v>5415530.9100000001</v>
      </c>
      <c r="O215">
        <v>5388888.034</v>
      </c>
      <c r="P215">
        <v>5149105.1009999998</v>
      </c>
      <c r="Q215">
        <v>4709822.0240000002</v>
      </c>
      <c r="R215">
        <v>4378028.5080000004</v>
      </c>
      <c r="S215">
        <v>4114593.3390000002</v>
      </c>
      <c r="T215">
        <v>4017394.0980000002</v>
      </c>
      <c r="U215">
        <v>3919894.3489999999</v>
      </c>
      <c r="V215">
        <v>3777056.3089999999</v>
      </c>
      <c r="W215">
        <v>3732764.3369999998</v>
      </c>
      <c r="X215">
        <v>3984027.8119999999</v>
      </c>
      <c r="Y215">
        <v>4027524.1660000002</v>
      </c>
      <c r="Z215">
        <v>3974402.13</v>
      </c>
      <c r="AA215">
        <v>3851108.09</v>
      </c>
      <c r="AB215">
        <v>3639716.199</v>
      </c>
      <c r="AC215">
        <v>3400648.3969999999</v>
      </c>
      <c r="AD215">
        <v>3013739.96</v>
      </c>
      <c r="AE215">
        <v>2632828.2050000001</v>
      </c>
      <c r="AF215">
        <v>2271074.91</v>
      </c>
      <c r="AG215">
        <v>2058972.2720000001</v>
      </c>
      <c r="AH215">
        <v>1858022.118</v>
      </c>
      <c r="AI215">
        <v>1663370.8910000001</v>
      </c>
      <c r="AJ215">
        <v>1479686.071</v>
      </c>
      <c r="AK215">
        <v>1305794.0149999999</v>
      </c>
      <c r="AL215">
        <v>1501996.527</v>
      </c>
      <c r="AM215">
        <v>1682312.1880000001</v>
      </c>
      <c r="AN215">
        <v>1417100.0179999999</v>
      </c>
      <c r="AO215">
        <v>1167802.1869999999</v>
      </c>
      <c r="AP215">
        <v>931973.12540000002</v>
      </c>
      <c r="AQ215">
        <v>709007.42339999997</v>
      </c>
      <c r="AR215">
        <v>497305.0968</v>
      </c>
      <c r="AS215">
        <v>569380.8456</v>
      </c>
      <c r="AT215">
        <v>635435.39179999998</v>
      </c>
      <c r="AU215">
        <v>696234.34089999995</v>
      </c>
      <c r="AV215">
        <v>752086.01170000003</v>
      </c>
      <c r="AW215">
        <v>803304.04220000003</v>
      </c>
    </row>
    <row r="216" spans="2:49" x14ac:dyDescent="0.25">
      <c r="B216" s="274" t="s">
        <v>287</v>
      </c>
      <c r="C216">
        <v>0.96864644472622397</v>
      </c>
      <c r="D216">
        <v>0.984198376713873</v>
      </c>
      <c r="E216">
        <v>1</v>
      </c>
      <c r="F216">
        <v>0.97489454109999996</v>
      </c>
      <c r="G216">
        <v>0.92505519950000004</v>
      </c>
      <c r="H216">
        <v>0.87816225940000003</v>
      </c>
      <c r="I216">
        <v>0.84637648340000005</v>
      </c>
      <c r="J216">
        <v>0.80614293049999997</v>
      </c>
      <c r="K216">
        <v>0.76148268190000001</v>
      </c>
      <c r="L216">
        <v>0.72571905439999995</v>
      </c>
      <c r="M216">
        <v>0.69953439969999998</v>
      </c>
      <c r="N216">
        <v>0.68213533920000002</v>
      </c>
      <c r="O216">
        <v>0.668710464</v>
      </c>
      <c r="P216">
        <v>0.65305955049999997</v>
      </c>
      <c r="Q216">
        <v>0.63264220280000005</v>
      </c>
      <c r="R216">
        <v>0.62178862459999995</v>
      </c>
      <c r="S216">
        <v>0.60981766699999995</v>
      </c>
      <c r="T216">
        <v>0.60381420919999995</v>
      </c>
      <c r="U216">
        <v>0.59839885920000002</v>
      </c>
      <c r="V216">
        <v>0.58625007939999996</v>
      </c>
      <c r="W216">
        <v>0.50480256209999996</v>
      </c>
      <c r="X216">
        <v>0.48274606539999998</v>
      </c>
      <c r="Y216">
        <v>0.45094556879999997</v>
      </c>
      <c r="Z216">
        <v>0.42143521140000001</v>
      </c>
      <c r="AA216">
        <v>0.39354584120000002</v>
      </c>
      <c r="AB216">
        <v>0.36547722189999998</v>
      </c>
      <c r="AC216">
        <v>0.33887073140000001</v>
      </c>
      <c r="AD216">
        <v>0.2985882735</v>
      </c>
      <c r="AE216">
        <v>0.26093006229999999</v>
      </c>
      <c r="AF216">
        <v>0.22531465980000001</v>
      </c>
      <c r="AG216">
        <v>0.2047888967</v>
      </c>
      <c r="AH216">
        <v>0.18535741350000001</v>
      </c>
      <c r="AI216">
        <v>0.16635885280000001</v>
      </c>
      <c r="AJ216">
        <v>0.1483852259</v>
      </c>
      <c r="AK216">
        <v>0.1313756052</v>
      </c>
      <c r="AL216">
        <v>0.1528790575</v>
      </c>
      <c r="AM216">
        <v>0.17331413239999999</v>
      </c>
      <c r="AN216">
        <v>0.14678339360000001</v>
      </c>
      <c r="AO216">
        <v>0.12160866939999999</v>
      </c>
      <c r="AP216">
        <v>9.7658537899999995E-2</v>
      </c>
      <c r="AQ216">
        <v>7.4797193600000006E-2</v>
      </c>
      <c r="AR216">
        <v>5.2772691199999999E-2</v>
      </c>
      <c r="AS216">
        <v>6.1490979000000001E-2</v>
      </c>
      <c r="AT216">
        <v>6.9982707300000002E-2</v>
      </c>
      <c r="AU216" s="39">
        <v>7.8219947100000006E-2</v>
      </c>
      <c r="AV216">
        <v>8.6224154400000003E-2</v>
      </c>
      <c r="AW216">
        <v>9.4041127500000002E-2</v>
      </c>
    </row>
    <row r="217" spans="2:49" x14ac:dyDescent="0.25">
      <c r="B217" s="275" t="s">
        <v>288</v>
      </c>
      <c r="C217">
        <v>8232235.5397947598</v>
      </c>
      <c r="D217">
        <v>8364406.7441781899</v>
      </c>
      <c r="E217">
        <v>8498700</v>
      </c>
      <c r="F217">
        <v>8434004.9240000006</v>
      </c>
      <c r="G217">
        <v>8358569.2319999998</v>
      </c>
      <c r="H217">
        <v>7823017.0329999998</v>
      </c>
      <c r="I217">
        <v>7764726.7640000004</v>
      </c>
      <c r="J217">
        <v>7758040.6780000003</v>
      </c>
      <c r="K217">
        <v>7651573.3710000003</v>
      </c>
      <c r="L217">
        <v>7452079.0020000003</v>
      </c>
      <c r="M217">
        <v>7253289.4910000004</v>
      </c>
      <c r="N217">
        <v>6992592.6169999996</v>
      </c>
      <c r="O217">
        <v>7424223.165</v>
      </c>
      <c r="P217">
        <v>8077142.5939999996</v>
      </c>
      <c r="Q217">
        <v>8826486.8399999999</v>
      </c>
      <c r="R217">
        <v>9423711.3870000001</v>
      </c>
      <c r="S217">
        <v>10059999.65</v>
      </c>
      <c r="T217">
        <v>7836190.4589999998</v>
      </c>
      <c r="U217">
        <v>5475136.5369999995</v>
      </c>
      <c r="V217">
        <v>3188167.6069999998</v>
      </c>
      <c r="W217">
        <v>2773599.9219999998</v>
      </c>
      <c r="X217">
        <v>2794422.3560000001</v>
      </c>
      <c r="Y217">
        <v>2686175.409</v>
      </c>
      <c r="Z217">
        <v>2563256.8739999998</v>
      </c>
      <c r="AA217">
        <v>2438755.2119999998</v>
      </c>
      <c r="AB217">
        <v>2327041.159</v>
      </c>
      <c r="AC217">
        <v>2217748.37</v>
      </c>
      <c r="AD217">
        <v>2011390.051</v>
      </c>
      <c r="AE217">
        <v>1808911.9469999999</v>
      </c>
      <c r="AF217">
        <v>1607542.7180000001</v>
      </c>
      <c r="AG217">
        <v>1448166.8640000001</v>
      </c>
      <c r="AH217">
        <v>1291103.939</v>
      </c>
      <c r="AI217">
        <v>1181976.7180000001</v>
      </c>
      <c r="AJ217">
        <v>1080186.68</v>
      </c>
      <c r="AK217">
        <v>979797.67299999995</v>
      </c>
      <c r="AL217">
        <v>1164833.44</v>
      </c>
      <c r="AM217">
        <v>1349496.5319999999</v>
      </c>
      <c r="AN217">
        <v>1168445.2749999999</v>
      </c>
      <c r="AO217">
        <v>987660.1054</v>
      </c>
      <c r="AP217">
        <v>808013.85179999995</v>
      </c>
      <c r="AQ217">
        <v>629925.23329999996</v>
      </c>
      <c r="AR217">
        <v>452260.95390000002</v>
      </c>
      <c r="AS217">
        <v>532651.55440000002</v>
      </c>
      <c r="AT217">
        <v>612361.4852</v>
      </c>
      <c r="AU217">
        <v>691376.22320000001</v>
      </c>
      <c r="AV217">
        <v>769684.83259999997</v>
      </c>
      <c r="AW217">
        <v>847442.11219999997</v>
      </c>
    </row>
    <row r="218" spans="2:49" x14ac:dyDescent="0.25">
      <c r="B218" s="274" t="s">
        <v>289</v>
      </c>
      <c r="C218">
        <v>463787.91773491597</v>
      </c>
      <c r="D218">
        <v>471234.182770602</v>
      </c>
      <c r="E218">
        <v>478800</v>
      </c>
      <c r="F218">
        <v>475070.94270000001</v>
      </c>
      <c r="G218">
        <v>456220.85930000001</v>
      </c>
      <c r="H218">
        <v>429239.56829999998</v>
      </c>
      <c r="I218">
        <v>428541.0563</v>
      </c>
      <c r="J218">
        <v>439774.12520000001</v>
      </c>
      <c r="K218">
        <v>438001.9939</v>
      </c>
      <c r="L218">
        <v>442923.64909999998</v>
      </c>
      <c r="M218">
        <v>455280.67560000002</v>
      </c>
      <c r="N218">
        <v>471722.26919999998</v>
      </c>
      <c r="O218">
        <v>439846.69620000001</v>
      </c>
      <c r="P218">
        <v>404621.73790000001</v>
      </c>
      <c r="Q218">
        <v>358711.46169999999</v>
      </c>
      <c r="R218">
        <v>317710.99190000002</v>
      </c>
      <c r="S218">
        <v>281941.1459</v>
      </c>
      <c r="T218">
        <v>262218.77490000002</v>
      </c>
      <c r="U218">
        <v>243671.55239999999</v>
      </c>
      <c r="V218">
        <v>222869.11040000001</v>
      </c>
      <c r="W218">
        <v>201420.16500000001</v>
      </c>
      <c r="X218">
        <v>189884.28409999999</v>
      </c>
      <c r="Y218">
        <v>179935.76360000001</v>
      </c>
      <c r="Z218">
        <v>170694.73970000001</v>
      </c>
      <c r="AA218">
        <v>161537.4381</v>
      </c>
      <c r="AB218">
        <v>150878.43489999999</v>
      </c>
      <c r="AC218">
        <v>140350.40700000001</v>
      </c>
      <c r="AD218">
        <v>136317.35620000001</v>
      </c>
      <c r="AE218">
        <v>130045.2277</v>
      </c>
      <c r="AF218">
        <v>112440.70110000001</v>
      </c>
      <c r="AG218">
        <v>104362.73940000001</v>
      </c>
      <c r="AH218">
        <v>96450.582070000004</v>
      </c>
      <c r="AI218">
        <v>88183.434569999998</v>
      </c>
      <c r="AJ218">
        <v>80155.761549999996</v>
      </c>
      <c r="AK218">
        <v>72345.052439999999</v>
      </c>
      <c r="AL218">
        <v>67817.247329999998</v>
      </c>
      <c r="AM218">
        <v>58494.697780000002</v>
      </c>
      <c r="AN218">
        <v>58362.561269999998</v>
      </c>
      <c r="AO218">
        <v>55729.350359999997</v>
      </c>
      <c r="AP218">
        <v>50707.999530000001</v>
      </c>
      <c r="AQ218">
        <v>43449.342570000001</v>
      </c>
      <c r="AR218">
        <v>33965.885240000003</v>
      </c>
      <c r="AS218">
        <v>31438.291079999999</v>
      </c>
      <c r="AT218">
        <v>26629.546719999998</v>
      </c>
      <c r="AU218">
        <v>19700.28297</v>
      </c>
      <c r="AV218">
        <v>10783.81223</v>
      </c>
      <c r="AW218">
        <v>1695.5524780000001</v>
      </c>
    </row>
    <row r="219" spans="2:49" x14ac:dyDescent="0.25">
      <c r="B219" t="s">
        <v>290</v>
      </c>
      <c r="C219">
        <v>247860837.32111701</v>
      </c>
      <c r="D219">
        <v>251840323.237167</v>
      </c>
      <c r="E219">
        <v>255967789.19999999</v>
      </c>
      <c r="F219">
        <v>257188768.30000001</v>
      </c>
      <c r="G219">
        <v>242226772.5</v>
      </c>
      <c r="H219">
        <v>225516041.30000001</v>
      </c>
      <c r="I219">
        <v>221455124.59999999</v>
      </c>
      <c r="J219">
        <v>214493453.80000001</v>
      </c>
      <c r="K219">
        <v>204749769.30000001</v>
      </c>
      <c r="L219">
        <v>198613254.19999999</v>
      </c>
      <c r="M219">
        <v>196959915.69999999</v>
      </c>
      <c r="N219">
        <v>197128889.80000001</v>
      </c>
      <c r="O219">
        <v>187310296.30000001</v>
      </c>
      <c r="P219">
        <v>179234470.19999999</v>
      </c>
      <c r="Q219">
        <v>168850369.30000001</v>
      </c>
      <c r="R219">
        <v>161570839.40000001</v>
      </c>
      <c r="S219">
        <v>155756441.59999999</v>
      </c>
      <c r="T219">
        <v>154507874.30000001</v>
      </c>
      <c r="U219">
        <v>153293512.59999999</v>
      </c>
      <c r="V219">
        <v>152043578</v>
      </c>
      <c r="W219">
        <v>141364056.80000001</v>
      </c>
      <c r="X219">
        <v>136161922.19999999</v>
      </c>
      <c r="Y219">
        <v>130865076.2</v>
      </c>
      <c r="Z219">
        <v>126664053.5</v>
      </c>
      <c r="AA219">
        <v>122884694.40000001</v>
      </c>
      <c r="AB219">
        <v>118882491.7</v>
      </c>
      <c r="AC219">
        <v>114970479.90000001</v>
      </c>
      <c r="AD219">
        <v>111322893.2</v>
      </c>
      <c r="AE219">
        <v>108024525.5</v>
      </c>
      <c r="AF219">
        <v>104509501.5</v>
      </c>
      <c r="AG219">
        <v>102009986.59999999</v>
      </c>
      <c r="AH219">
        <v>99506955.730000004</v>
      </c>
      <c r="AI219">
        <v>97197258.579999998</v>
      </c>
      <c r="AJ219">
        <v>94930591.170000002</v>
      </c>
      <c r="AK219">
        <v>92686795.959999904</v>
      </c>
      <c r="AL219">
        <v>93534232.959999904</v>
      </c>
      <c r="AM219">
        <v>94246489.269999996</v>
      </c>
      <c r="AN219">
        <v>92180558.739999995</v>
      </c>
      <c r="AO219">
        <v>89944886.239999995</v>
      </c>
      <c r="AP219">
        <v>87656959.379999995</v>
      </c>
      <c r="AQ219">
        <v>85414527.260000005</v>
      </c>
      <c r="AR219">
        <v>82970742.469999999</v>
      </c>
      <c r="AS219">
        <v>82695493.069999903</v>
      </c>
      <c r="AT219">
        <v>82489750.430000007</v>
      </c>
      <c r="AU219">
        <v>82286458.689999998</v>
      </c>
      <c r="AV219">
        <v>82075509.829999998</v>
      </c>
      <c r="AW219">
        <v>81864567.980000004</v>
      </c>
    </row>
    <row r="220" spans="2:49" x14ac:dyDescent="0.25">
      <c r="B220" t="s">
        <v>291</v>
      </c>
      <c r="C220">
        <v>41023493.601484403</v>
      </c>
      <c r="D220">
        <v>41682139.060681202</v>
      </c>
      <c r="E220">
        <v>42351359.289999999</v>
      </c>
      <c r="F220">
        <v>41447713.189999998</v>
      </c>
      <c r="G220">
        <v>36452594.880000003</v>
      </c>
      <c r="H220">
        <v>31981700.120000001</v>
      </c>
      <c r="I220">
        <v>30477210.27</v>
      </c>
      <c r="J220">
        <v>28937980.75</v>
      </c>
      <c r="K220">
        <v>27440505.010000002</v>
      </c>
      <c r="L220">
        <v>27336402.489999998</v>
      </c>
      <c r="M220">
        <v>26732028.02</v>
      </c>
      <c r="N220">
        <v>25973371.390000001</v>
      </c>
      <c r="O220">
        <v>20667451.539999999</v>
      </c>
      <c r="P220">
        <v>17222439.18</v>
      </c>
      <c r="Q220">
        <v>14571485.82</v>
      </c>
      <c r="R220">
        <v>12225236.57</v>
      </c>
      <c r="S220">
        <v>10092433.18</v>
      </c>
      <c r="T220">
        <v>9302754.9240000006</v>
      </c>
      <c r="U220">
        <v>8699746.3680000007</v>
      </c>
      <c r="V220">
        <v>8142314.267</v>
      </c>
      <c r="W220">
        <v>7567807.9119999995</v>
      </c>
      <c r="X220">
        <v>6882723.1890000002</v>
      </c>
      <c r="Y220">
        <v>6425603.6390000004</v>
      </c>
      <c r="Z220">
        <v>6074907.2419999996</v>
      </c>
      <c r="AA220">
        <v>5784458.6799999997</v>
      </c>
      <c r="AB220">
        <v>5540380.8099999996</v>
      </c>
      <c r="AC220">
        <v>5330200.6330000004</v>
      </c>
      <c r="AD220">
        <v>5354944.3059999999</v>
      </c>
      <c r="AE220">
        <v>5423369.8499999996</v>
      </c>
      <c r="AF220">
        <v>5500685.182</v>
      </c>
      <c r="AG220">
        <v>5520074.125</v>
      </c>
      <c r="AH220">
        <v>5532394.9460000005</v>
      </c>
      <c r="AI220">
        <v>5606059.1969999997</v>
      </c>
      <c r="AJ220">
        <v>5689783.9249999998</v>
      </c>
      <c r="AK220">
        <v>5780183.3169999998</v>
      </c>
      <c r="AL220">
        <v>5875979.4110000003</v>
      </c>
      <c r="AM220">
        <v>5974336.0939999996</v>
      </c>
      <c r="AN220">
        <v>6054764.7309999997</v>
      </c>
      <c r="AO220">
        <v>6126490.7450000001</v>
      </c>
      <c r="AP220">
        <v>6195463.9840000002</v>
      </c>
      <c r="AQ220">
        <v>6264269.2599999998</v>
      </c>
      <c r="AR220">
        <v>6324240.557</v>
      </c>
      <c r="AS220">
        <v>6393142.2419999996</v>
      </c>
      <c r="AT220">
        <v>6467185.3059999999</v>
      </c>
      <c r="AU220">
        <v>6541079.5659999996</v>
      </c>
      <c r="AV220">
        <v>6614026.9589999998</v>
      </c>
      <c r="AW220">
        <v>6686584.835</v>
      </c>
    </row>
    <row r="221" spans="2:49" x14ac:dyDescent="0.25">
      <c r="B221" t="s">
        <v>292</v>
      </c>
      <c r="C221">
        <v>156021257.172526</v>
      </c>
      <c r="D221">
        <v>158526228.92293701</v>
      </c>
      <c r="E221">
        <v>161155375.09999999</v>
      </c>
      <c r="F221">
        <v>162819265.09999999</v>
      </c>
      <c r="G221">
        <v>154594860.5</v>
      </c>
      <c r="H221">
        <v>145992283.59999999</v>
      </c>
      <c r="I221">
        <v>142682833.90000001</v>
      </c>
      <c r="J221">
        <v>137486217.5</v>
      </c>
      <c r="K221">
        <v>131294752.7</v>
      </c>
      <c r="L221">
        <v>126440662</v>
      </c>
      <c r="M221">
        <v>125644655</v>
      </c>
      <c r="N221">
        <v>126465204.2</v>
      </c>
      <c r="O221">
        <v>121378630.3</v>
      </c>
      <c r="P221">
        <v>116294085.7</v>
      </c>
      <c r="Q221">
        <v>109442565.90000001</v>
      </c>
      <c r="R221">
        <v>105065360.8</v>
      </c>
      <c r="S221">
        <v>101286481.3</v>
      </c>
      <c r="T221">
        <v>103328312</v>
      </c>
      <c r="U221">
        <v>105453315.90000001</v>
      </c>
      <c r="V221">
        <v>107793933.7</v>
      </c>
      <c r="W221">
        <v>103039088.40000001</v>
      </c>
      <c r="X221">
        <v>99798432.950000003</v>
      </c>
      <c r="Y221">
        <v>96473651.230000004</v>
      </c>
      <c r="Z221">
        <v>94003338.010000005</v>
      </c>
      <c r="AA221">
        <v>91896256.219999999</v>
      </c>
      <c r="AB221">
        <v>89733785.579999998</v>
      </c>
      <c r="AC221">
        <v>87637917.060000002</v>
      </c>
      <c r="AD221">
        <v>86274525.459999904</v>
      </c>
      <c r="AE221">
        <v>85142165.629999995</v>
      </c>
      <c r="AF221">
        <v>83717514.530000001</v>
      </c>
      <c r="AG221">
        <v>82457544.319999903</v>
      </c>
      <c r="AH221">
        <v>81159207.870000005</v>
      </c>
      <c r="AI221">
        <v>79927802.049999997</v>
      </c>
      <c r="AJ221">
        <v>78683523.510000005</v>
      </c>
      <c r="AK221">
        <v>77419650.950000003</v>
      </c>
      <c r="AL221">
        <v>76547201.010000005</v>
      </c>
      <c r="AM221">
        <v>75589925.290000007</v>
      </c>
      <c r="AN221">
        <v>75224988.689999998</v>
      </c>
      <c r="AO221">
        <v>74654259.719999999</v>
      </c>
      <c r="AP221">
        <v>73997985.540000007</v>
      </c>
      <c r="AQ221">
        <v>73351624.109999999</v>
      </c>
      <c r="AR221">
        <v>72494457.719999999</v>
      </c>
      <c r="AS221">
        <v>71461874.799999997</v>
      </c>
      <c r="AT221">
        <v>70515560.200000003</v>
      </c>
      <c r="AU221">
        <v>69590222.180000007</v>
      </c>
      <c r="AV221">
        <v>68674933.819999903</v>
      </c>
      <c r="AW221">
        <v>67772690.219999999</v>
      </c>
    </row>
    <row r="222" spans="2:49" x14ac:dyDescent="0.25">
      <c r="B222" t="s">
        <v>293</v>
      </c>
      <c r="C222">
        <v>50816086.547106199</v>
      </c>
      <c r="D222">
        <v>51631955.253548898</v>
      </c>
      <c r="E222">
        <v>52461054.799999997</v>
      </c>
      <c r="F222">
        <v>52921790.049999997</v>
      </c>
      <c r="G222">
        <v>51179317.140000001</v>
      </c>
      <c r="H222">
        <v>47542057.600000001</v>
      </c>
      <c r="I222">
        <v>48295080.409999996</v>
      </c>
      <c r="J222">
        <v>48069255.560000002</v>
      </c>
      <c r="K222">
        <v>46014511.600000001</v>
      </c>
      <c r="L222">
        <v>44836189.689999998</v>
      </c>
      <c r="M222">
        <v>44583232.659999996</v>
      </c>
      <c r="N222">
        <v>44690314.18</v>
      </c>
      <c r="O222">
        <v>45264214.469999999</v>
      </c>
      <c r="P222">
        <v>45717945.299999997</v>
      </c>
      <c r="Q222">
        <v>44836317.590000004</v>
      </c>
      <c r="R222">
        <v>44280241.969999999</v>
      </c>
      <c r="S222">
        <v>44377527.18</v>
      </c>
      <c r="T222">
        <v>41876807.380000003</v>
      </c>
      <c r="U222">
        <v>39140450.329999998</v>
      </c>
      <c r="V222">
        <v>36107330.039999999</v>
      </c>
      <c r="W222">
        <v>30757160.5</v>
      </c>
      <c r="X222">
        <v>29480766.100000001</v>
      </c>
      <c r="Y222">
        <v>27965821.350000001</v>
      </c>
      <c r="Z222">
        <v>26585808.260000002</v>
      </c>
      <c r="AA222">
        <v>25203979.489999998</v>
      </c>
      <c r="AB222">
        <v>23608325.280000001</v>
      </c>
      <c r="AC222">
        <v>22002362.25</v>
      </c>
      <c r="AD222">
        <v>19693423.48</v>
      </c>
      <c r="AE222">
        <v>17458990.050000001</v>
      </c>
      <c r="AF222">
        <v>15291301.75</v>
      </c>
      <c r="AG222">
        <v>14032368.17</v>
      </c>
      <c r="AH222">
        <v>12815352.91</v>
      </c>
      <c r="AI222">
        <v>11663397.34</v>
      </c>
      <c r="AJ222">
        <v>10557283.74</v>
      </c>
      <c r="AK222">
        <v>9486961.6909999996</v>
      </c>
      <c r="AL222">
        <v>11111052.529999999</v>
      </c>
      <c r="AM222">
        <v>12682227.890000001</v>
      </c>
      <c r="AN222">
        <v>10900805.310000001</v>
      </c>
      <c r="AO222">
        <v>9164135.7780000009</v>
      </c>
      <c r="AP222">
        <v>7463509.8619999997</v>
      </c>
      <c r="AQ222">
        <v>5798633.8940000003</v>
      </c>
      <c r="AR222">
        <v>4152044.193</v>
      </c>
      <c r="AS222">
        <v>4840476.0219999999</v>
      </c>
      <c r="AT222">
        <v>5507004.9189999998</v>
      </c>
      <c r="AU222">
        <v>6155156.9419999998</v>
      </c>
      <c r="AV222">
        <v>6786549.0470000003</v>
      </c>
      <c r="AW222">
        <v>7405292.9170000004</v>
      </c>
    </row>
    <row r="223" spans="2:49" x14ac:dyDescent="0.25">
      <c r="B223" t="s">
        <v>294</v>
      </c>
      <c r="C223">
        <v>392773953.478827</v>
      </c>
      <c r="D223">
        <v>399080066.34826499</v>
      </c>
      <c r="E223">
        <v>405571514</v>
      </c>
      <c r="F223">
        <v>404096437.69999999</v>
      </c>
      <c r="G223">
        <v>385131789.60000002</v>
      </c>
      <c r="H223">
        <v>367470008.69999999</v>
      </c>
      <c r="I223">
        <v>360467415.5</v>
      </c>
      <c r="J223">
        <v>350102174.60000002</v>
      </c>
      <c r="K223">
        <v>336369809.80000001</v>
      </c>
      <c r="L223">
        <v>326966718.30000001</v>
      </c>
      <c r="M223">
        <v>322478693.80000001</v>
      </c>
      <c r="N223">
        <v>320356823.10000002</v>
      </c>
      <c r="O223">
        <v>309514102.10000002</v>
      </c>
      <c r="P223">
        <v>300175814.19999999</v>
      </c>
      <c r="Q223">
        <v>287914426.30000001</v>
      </c>
      <c r="R223">
        <v>279534959.60000002</v>
      </c>
      <c r="S223">
        <v>271479066.30000001</v>
      </c>
      <c r="T223">
        <v>267353871.90000001</v>
      </c>
      <c r="U223">
        <v>263020166</v>
      </c>
      <c r="V223">
        <v>258113655.80000001</v>
      </c>
      <c r="W223">
        <v>242525315.69999999</v>
      </c>
      <c r="X223">
        <v>234736146.19999999</v>
      </c>
      <c r="Y223">
        <v>226034323.80000001</v>
      </c>
      <c r="Z223">
        <v>218138991.09999999</v>
      </c>
      <c r="AA223">
        <v>210453372.19999999</v>
      </c>
      <c r="AB223">
        <v>202197571.90000001</v>
      </c>
      <c r="AC223">
        <v>193893831.40000001</v>
      </c>
      <c r="AD223">
        <v>185353504.59999999</v>
      </c>
      <c r="AE223">
        <v>177249373.19999999</v>
      </c>
      <c r="AF223">
        <v>169099693.19999999</v>
      </c>
      <c r="AG223">
        <v>162570453.69999999</v>
      </c>
      <c r="AH223">
        <v>156239174.19999999</v>
      </c>
      <c r="AI223">
        <v>150317199.30000001</v>
      </c>
      <c r="AJ223">
        <v>144656019.09999999</v>
      </c>
      <c r="AK223">
        <v>139233044.59999999</v>
      </c>
      <c r="AL223">
        <v>138102249.69999999</v>
      </c>
      <c r="AM223">
        <v>136912319.80000001</v>
      </c>
      <c r="AN223">
        <v>131836203.59999999</v>
      </c>
      <c r="AO223">
        <v>126779653.40000001</v>
      </c>
      <c r="AP223">
        <v>121849203.3</v>
      </c>
      <c r="AQ223">
        <v>117131468.8</v>
      </c>
      <c r="AR223">
        <v>112271727.5</v>
      </c>
      <c r="AS223">
        <v>110442113.40000001</v>
      </c>
      <c r="AT223">
        <v>108771883.59999999</v>
      </c>
      <c r="AU223">
        <v>107188350.7</v>
      </c>
      <c r="AV223">
        <v>105675988.90000001</v>
      </c>
      <c r="AW223">
        <v>104240141.7</v>
      </c>
    </row>
    <row r="224" spans="2:49" x14ac:dyDescent="0.25">
      <c r="B224" t="s">
        <v>295</v>
      </c>
      <c r="C224">
        <v>42122345.501310699</v>
      </c>
      <c r="D224">
        <v>42798633.383193001</v>
      </c>
      <c r="E224">
        <v>43485779.289999999</v>
      </c>
      <c r="F224">
        <v>42554610.590000004</v>
      </c>
      <c r="G224">
        <v>37530927.880000003</v>
      </c>
      <c r="H224">
        <v>33031989.710000001</v>
      </c>
      <c r="I224">
        <v>31503964.469999999</v>
      </c>
      <c r="J224">
        <v>29941963.59</v>
      </c>
      <c r="K224">
        <v>28420302.07</v>
      </c>
      <c r="L224">
        <v>28290244.48</v>
      </c>
      <c r="M224">
        <v>27660907.710000001</v>
      </c>
      <c r="N224">
        <v>26880782.870000001</v>
      </c>
      <c r="O224">
        <v>21559457.809999999</v>
      </c>
      <c r="P224">
        <v>18101081.690000001</v>
      </c>
      <c r="Q224">
        <v>15435194.1</v>
      </c>
      <c r="R224">
        <v>13066595.130000001</v>
      </c>
      <c r="S224">
        <v>10909056.130000001</v>
      </c>
      <c r="T224">
        <v>10090725.460000001</v>
      </c>
      <c r="U224">
        <v>9458436.2009999994</v>
      </c>
      <c r="V224">
        <v>8870264.9289999995</v>
      </c>
      <c r="W224">
        <v>8261875.9179999996</v>
      </c>
      <c r="X224">
        <v>7540887.7970000003</v>
      </c>
      <c r="Y224">
        <v>7047383.4270000001</v>
      </c>
      <c r="Z224">
        <v>6661950.0290000001</v>
      </c>
      <c r="AA224">
        <v>6339245.2439999999</v>
      </c>
      <c r="AB224">
        <v>6065568.4239999996</v>
      </c>
      <c r="AC224">
        <v>5827396.7980000004</v>
      </c>
      <c r="AD224">
        <v>5825132.7810000004</v>
      </c>
      <c r="AE224">
        <v>5868173.2659999998</v>
      </c>
      <c r="AF224">
        <v>5921961.7010000004</v>
      </c>
      <c r="AG224">
        <v>5919516.9000000004</v>
      </c>
      <c r="AH224">
        <v>5911648.523</v>
      </c>
      <c r="AI224">
        <v>5966668.5669999998</v>
      </c>
      <c r="AJ224">
        <v>6033126.8859999999</v>
      </c>
      <c r="AK224">
        <v>6107567.1349999998</v>
      </c>
      <c r="AL224">
        <v>6188570.6579999998</v>
      </c>
      <c r="AM224">
        <v>6272827.9220000003</v>
      </c>
      <c r="AN224">
        <v>6339920.2740000002</v>
      </c>
      <c r="AO224">
        <v>6399019.0930000003</v>
      </c>
      <c r="AP224">
        <v>6456026.4670000002</v>
      </c>
      <c r="AQ224">
        <v>6513501.7230000002</v>
      </c>
      <c r="AR224">
        <v>6562750.6040000003</v>
      </c>
      <c r="AS224">
        <v>6621489.0539999995</v>
      </c>
      <c r="AT224">
        <v>6685827.6960000005</v>
      </c>
      <c r="AU224">
        <v>6750428.9900000002</v>
      </c>
      <c r="AV224">
        <v>6814477.0190000003</v>
      </c>
      <c r="AW224">
        <v>6878574.9369999999</v>
      </c>
    </row>
    <row r="225" spans="2:49" x14ac:dyDescent="0.25">
      <c r="B225" t="s">
        <v>296</v>
      </c>
      <c r="C225">
        <v>261896523.70399499</v>
      </c>
      <c r="D225">
        <v>266101357.10489401</v>
      </c>
      <c r="E225">
        <v>270457656.69999999</v>
      </c>
      <c r="F225">
        <v>270629825.39999998</v>
      </c>
      <c r="G225">
        <v>260037340.40000001</v>
      </c>
      <c r="H225">
        <v>252091716.90000001</v>
      </c>
      <c r="I225">
        <v>246800618.09999999</v>
      </c>
      <c r="J225">
        <v>239640558.19999999</v>
      </c>
      <c r="K225">
        <v>231230420.5</v>
      </c>
      <c r="L225">
        <v>224658960.09999999</v>
      </c>
      <c r="M225">
        <v>222353797.09999999</v>
      </c>
      <c r="N225">
        <v>222088975.19999999</v>
      </c>
      <c r="O225">
        <v>216129981.40000001</v>
      </c>
      <c r="P225">
        <v>210113770.80000001</v>
      </c>
      <c r="Q225">
        <v>202197131.19999999</v>
      </c>
      <c r="R225">
        <v>197545100.30000001</v>
      </c>
      <c r="S225">
        <v>192283015.5</v>
      </c>
      <c r="T225">
        <v>192450053.90000001</v>
      </c>
      <c r="U225">
        <v>192225463.19999999</v>
      </c>
      <c r="V225">
        <v>191985527.59999999</v>
      </c>
      <c r="W225">
        <v>185528159.09999999</v>
      </c>
      <c r="X225">
        <v>180724442.80000001</v>
      </c>
      <c r="Y225">
        <v>175301092.80000001</v>
      </c>
      <c r="Z225">
        <v>170381563.19999999</v>
      </c>
      <c r="AA225">
        <v>165546354.69999999</v>
      </c>
      <c r="AB225">
        <v>160329390.30000001</v>
      </c>
      <c r="AC225">
        <v>154955551.5</v>
      </c>
      <c r="AD225">
        <v>150231208.59999999</v>
      </c>
      <c r="AE225">
        <v>145703563.30000001</v>
      </c>
      <c r="AF225">
        <v>140933320.80000001</v>
      </c>
      <c r="AG225">
        <v>136435056.5</v>
      </c>
      <c r="AH225">
        <v>132034619.3</v>
      </c>
      <c r="AI225">
        <v>127874539.09999999</v>
      </c>
      <c r="AJ225">
        <v>123861401.59999999</v>
      </c>
      <c r="AK225">
        <v>119990251.2</v>
      </c>
      <c r="AL225">
        <v>116672624.7</v>
      </c>
      <c r="AM225">
        <v>113400686.2</v>
      </c>
      <c r="AN225">
        <v>110807669.40000001</v>
      </c>
      <c r="AO225">
        <v>108137356</v>
      </c>
      <c r="AP225">
        <v>105505876.5</v>
      </c>
      <c r="AQ225">
        <v>103000398.3</v>
      </c>
      <c r="AR225">
        <v>100298378.3</v>
      </c>
      <c r="AS225">
        <v>97559292.269999996</v>
      </c>
      <c r="AT225">
        <v>95012835.709999904</v>
      </c>
      <c r="AU225">
        <v>92587065.069999903</v>
      </c>
      <c r="AV225">
        <v>90264709.680000007</v>
      </c>
      <c r="AW225">
        <v>88044481.370000005</v>
      </c>
    </row>
    <row r="226" spans="2:49" x14ac:dyDescent="0.25">
      <c r="B226" t="s">
        <v>297</v>
      </c>
      <c r="C226">
        <v>88755084.273521304</v>
      </c>
      <c r="D226">
        <v>90180075.860178098</v>
      </c>
      <c r="E226">
        <v>91628077.959999904</v>
      </c>
      <c r="F226">
        <v>90912001.709999904</v>
      </c>
      <c r="G226">
        <v>87563521.25</v>
      </c>
      <c r="H226">
        <v>82346302.019999996</v>
      </c>
      <c r="I226">
        <v>82162832.930000007</v>
      </c>
      <c r="J226">
        <v>80519652.769999996</v>
      </c>
      <c r="K226">
        <v>76719087.180000007</v>
      </c>
      <c r="L226">
        <v>74017513.680000007</v>
      </c>
      <c r="M226">
        <v>72463989.040000007</v>
      </c>
      <c r="N226">
        <v>71387065.049999997</v>
      </c>
      <c r="O226">
        <v>71824662.900000006</v>
      </c>
      <c r="P226">
        <v>71960961.680000007</v>
      </c>
      <c r="Q226">
        <v>70282100.989999995</v>
      </c>
      <c r="R226">
        <v>68923264.180000007</v>
      </c>
      <c r="S226">
        <v>68286994.719999999</v>
      </c>
      <c r="T226">
        <v>64813092.439999998</v>
      </c>
      <c r="U226">
        <v>61336266.630000003</v>
      </c>
      <c r="V226">
        <v>57257863.259999998</v>
      </c>
      <c r="W226">
        <v>48735280.710000001</v>
      </c>
      <c r="X226">
        <v>46470815.609999999</v>
      </c>
      <c r="Y226">
        <v>43685847.649999999</v>
      </c>
      <c r="Z226">
        <v>41095477.899999999</v>
      </c>
      <c r="AA226">
        <v>38567772.259999998</v>
      </c>
      <c r="AB226">
        <v>35802613.18</v>
      </c>
      <c r="AC226">
        <v>33110883.050000001</v>
      </c>
      <c r="AD226">
        <v>29297163.260000002</v>
      </c>
      <c r="AE226">
        <v>25677636.640000001</v>
      </c>
      <c r="AF226">
        <v>22244410.739999998</v>
      </c>
      <c r="AG226">
        <v>20215880.289999999</v>
      </c>
      <c r="AH226">
        <v>18292906.460000001</v>
      </c>
      <c r="AI226">
        <v>16475991.6</v>
      </c>
      <c r="AJ226">
        <v>14761490.619999999</v>
      </c>
      <c r="AK226">
        <v>13135226.289999999</v>
      </c>
      <c r="AL226">
        <v>15241054.41</v>
      </c>
      <c r="AM226">
        <v>17238805.629999999</v>
      </c>
      <c r="AN226">
        <v>14688613.84</v>
      </c>
      <c r="AO226">
        <v>12243278.289999999</v>
      </c>
      <c r="AP226">
        <v>9887300.2829999998</v>
      </c>
      <c r="AQ226">
        <v>7617568.8279999997</v>
      </c>
      <c r="AR226">
        <v>5410598.6330000004</v>
      </c>
      <c r="AS226">
        <v>6261332.0949999997</v>
      </c>
      <c r="AT226">
        <v>7073220.1619999995</v>
      </c>
      <c r="AU226">
        <v>7850856.6229999997</v>
      </c>
      <c r="AV226">
        <v>8596802.2310000006</v>
      </c>
      <c r="AW226">
        <v>9317085.3670000006</v>
      </c>
    </row>
    <row r="227" spans="2:49" x14ac:dyDescent="0.25">
      <c r="B227" t="s">
        <v>298</v>
      </c>
      <c r="C227">
        <v>419119515.24800497</v>
      </c>
      <c r="D227">
        <v>425848614.63336003</v>
      </c>
      <c r="E227">
        <v>432794764.10000002</v>
      </c>
      <c r="F227">
        <v>431662632.80000001</v>
      </c>
      <c r="G227">
        <v>412018958.80000001</v>
      </c>
      <c r="H227">
        <v>391599057.5</v>
      </c>
      <c r="I227">
        <v>385461455.39999998</v>
      </c>
      <c r="J227">
        <v>375715089.60000002</v>
      </c>
      <c r="K227">
        <v>361340809.60000002</v>
      </c>
      <c r="L227">
        <v>351669309.19999999</v>
      </c>
      <c r="M227">
        <v>347225552.10000002</v>
      </c>
      <c r="N227">
        <v>345445942.69999999</v>
      </c>
      <c r="O227">
        <v>334671409.5</v>
      </c>
      <c r="P227">
        <v>326096119.39999998</v>
      </c>
      <c r="Q227">
        <v>314009791.39999998</v>
      </c>
      <c r="R227">
        <v>305908397.69999999</v>
      </c>
      <c r="S227">
        <v>298203305.10000002</v>
      </c>
      <c r="T227">
        <v>294607799.10000002</v>
      </c>
      <c r="U227">
        <v>290711653.80000001</v>
      </c>
      <c r="V227">
        <v>286380005.5</v>
      </c>
      <c r="W227">
        <v>270504387.89999998</v>
      </c>
      <c r="X227">
        <v>262704592.80000001</v>
      </c>
      <c r="Y227">
        <v>253972504.30000001</v>
      </c>
      <c r="Z227">
        <v>246103452.19999999</v>
      </c>
      <c r="AA227">
        <v>238458047.80000001</v>
      </c>
      <c r="AB227">
        <v>230233025.30000001</v>
      </c>
      <c r="AC227">
        <v>221973524.5</v>
      </c>
      <c r="AD227">
        <v>213442713.59999999</v>
      </c>
      <c r="AE227">
        <v>205326449.80000001</v>
      </c>
      <c r="AF227">
        <v>197164382</v>
      </c>
      <c r="AG227">
        <v>190741318.40000001</v>
      </c>
      <c r="AH227">
        <v>184534541.09999999</v>
      </c>
      <c r="AI227">
        <v>178774677.09999999</v>
      </c>
      <c r="AJ227">
        <v>173273401</v>
      </c>
      <c r="AK227">
        <v>168036251.59999999</v>
      </c>
      <c r="AL227">
        <v>167456642.09999999</v>
      </c>
      <c r="AM227">
        <v>166835032.69999999</v>
      </c>
      <c r="AN227">
        <v>161928953.69999999</v>
      </c>
      <c r="AO227">
        <v>157018062.80000001</v>
      </c>
      <c r="AP227">
        <v>152236879.80000001</v>
      </c>
      <c r="AQ227">
        <v>147696719.30000001</v>
      </c>
      <c r="AR227">
        <v>142966664.80000001</v>
      </c>
      <c r="AS227">
        <v>141579294.59999999</v>
      </c>
      <c r="AT227">
        <v>140383618.30000001</v>
      </c>
      <c r="AU227">
        <v>139275353.5</v>
      </c>
      <c r="AV227">
        <v>138239842.30000001</v>
      </c>
      <c r="AW227">
        <v>137305118.69999999</v>
      </c>
    </row>
    <row r="228" spans="2:49" x14ac:dyDescent="0.25">
      <c r="B228" t="s">
        <v>299</v>
      </c>
      <c r="C228">
        <v>255.88316116441601</v>
      </c>
      <c r="D228">
        <v>259.991448084664</v>
      </c>
      <c r="E228">
        <v>264.99017670000001</v>
      </c>
      <c r="F228">
        <v>272.86437599999999</v>
      </c>
      <c r="G228">
        <v>274.49437999999998</v>
      </c>
      <c r="H228">
        <v>265.76306349999999</v>
      </c>
      <c r="I228">
        <v>274.58057589999999</v>
      </c>
      <c r="J228">
        <v>276.46528979999999</v>
      </c>
      <c r="K228">
        <v>273.80022309999998</v>
      </c>
      <c r="L228">
        <v>271.34711650000003</v>
      </c>
      <c r="M228">
        <v>271.37648380000002</v>
      </c>
      <c r="N228">
        <v>271.03875950000003</v>
      </c>
      <c r="O228">
        <v>261.95196499999997</v>
      </c>
      <c r="P228">
        <v>256.90658389999999</v>
      </c>
      <c r="Q228">
        <v>250.80519699999999</v>
      </c>
      <c r="R228">
        <v>242.8931662</v>
      </c>
      <c r="S228">
        <v>236.42153830000001</v>
      </c>
      <c r="T228">
        <v>234.1718616</v>
      </c>
      <c r="U228">
        <v>232.13693509999999</v>
      </c>
      <c r="V228">
        <v>230.2820983</v>
      </c>
      <c r="W228">
        <v>241.2361105</v>
      </c>
      <c r="X228">
        <v>247.50807349999999</v>
      </c>
      <c r="Y228">
        <v>245.88728130000001</v>
      </c>
      <c r="Z228">
        <v>243.83069560000001</v>
      </c>
      <c r="AA228">
        <v>241.52533919999999</v>
      </c>
      <c r="AB228">
        <v>239.01266229999999</v>
      </c>
      <c r="AC228">
        <v>236.44052429999999</v>
      </c>
      <c r="AD228">
        <v>238.80814670000001</v>
      </c>
      <c r="AE228">
        <v>241.3526311</v>
      </c>
      <c r="AF228">
        <v>241.71751889999999</v>
      </c>
      <c r="AG228">
        <v>233.1861725</v>
      </c>
      <c r="AH228">
        <v>224.6519748</v>
      </c>
      <c r="AI228">
        <v>225.6878409</v>
      </c>
      <c r="AJ228">
        <v>226.86160430000001</v>
      </c>
      <c r="AK228">
        <v>228.16947060000001</v>
      </c>
      <c r="AL228">
        <v>229.37194049999999</v>
      </c>
      <c r="AM228">
        <v>230.64341339999999</v>
      </c>
      <c r="AN228">
        <v>230.38810620000001</v>
      </c>
      <c r="AO228">
        <v>230.0416591</v>
      </c>
      <c r="AP228">
        <v>229.72606469999999</v>
      </c>
      <c r="AQ228">
        <v>229.58019100000001</v>
      </c>
      <c r="AR228">
        <v>229.2475771</v>
      </c>
      <c r="AS228">
        <v>228.114034</v>
      </c>
      <c r="AT228">
        <v>227.08797179999999</v>
      </c>
      <c r="AU228">
        <v>226.08099870000001</v>
      </c>
      <c r="AV228">
        <v>225.08225619999999</v>
      </c>
      <c r="AW228">
        <v>224.11163640000001</v>
      </c>
    </row>
    <row r="229" spans="2:49" x14ac:dyDescent="0.25">
      <c r="B229" t="s">
        <v>300</v>
      </c>
      <c r="C229">
        <v>5.5705789795526002</v>
      </c>
      <c r="D229">
        <v>5.6600164269241402</v>
      </c>
      <c r="E229">
        <v>5.7508898210000003</v>
      </c>
      <c r="F229">
        <v>5.7856541960000003</v>
      </c>
      <c r="G229">
        <v>4.8264782000000004</v>
      </c>
      <c r="H229">
        <v>4.2259373470000003</v>
      </c>
      <c r="I229">
        <v>4.0882330930000004</v>
      </c>
      <c r="J229">
        <v>3.9029970719999998</v>
      </c>
      <c r="K229">
        <v>3.761011903</v>
      </c>
      <c r="L229">
        <v>3.9908228160000001</v>
      </c>
      <c r="M229">
        <v>4.077100648</v>
      </c>
      <c r="N229">
        <v>4.1322468729999997</v>
      </c>
      <c r="O229">
        <v>3.1804910839999998</v>
      </c>
      <c r="P229">
        <v>2.661605512</v>
      </c>
      <c r="Q229">
        <v>2.341262569</v>
      </c>
      <c r="R229">
        <v>2.1372297389999999</v>
      </c>
      <c r="S229">
        <v>1.9886106530000001</v>
      </c>
      <c r="T229">
        <v>1.944699001</v>
      </c>
      <c r="U229">
        <v>1.9219634299999999</v>
      </c>
      <c r="V229">
        <v>1.901911597</v>
      </c>
      <c r="W229">
        <v>1.7429764350000001</v>
      </c>
      <c r="X229">
        <v>1.54791721</v>
      </c>
      <c r="Y229">
        <v>1.4195632359999999</v>
      </c>
      <c r="Z229">
        <v>1.320789784</v>
      </c>
      <c r="AA229">
        <v>1.2384459189999999</v>
      </c>
      <c r="AB229">
        <v>1.1674641050000001</v>
      </c>
      <c r="AC229">
        <v>1.1051665509999999</v>
      </c>
      <c r="AD229">
        <v>1.0980759449999999</v>
      </c>
      <c r="AE229">
        <v>1.1017530790000001</v>
      </c>
      <c r="AF229">
        <v>1.108052316</v>
      </c>
      <c r="AG229">
        <v>1.1154197539999999</v>
      </c>
      <c r="AH229">
        <v>1.1235380989999999</v>
      </c>
      <c r="AI229">
        <v>1.1333478770000001</v>
      </c>
      <c r="AJ229">
        <v>1.1441409840000001</v>
      </c>
      <c r="AK229">
        <v>1.1567396720000001</v>
      </c>
      <c r="AL229">
        <v>1.170641906</v>
      </c>
      <c r="AM229">
        <v>1.1853300630000001</v>
      </c>
      <c r="AN229">
        <v>1.196792563</v>
      </c>
      <c r="AO229">
        <v>1.2066439849999999</v>
      </c>
      <c r="AP229">
        <v>1.216053974</v>
      </c>
      <c r="AQ229">
        <v>1.2254118869999999</v>
      </c>
      <c r="AR229">
        <v>1.233007315</v>
      </c>
      <c r="AS229">
        <v>1.243832483</v>
      </c>
      <c r="AT229">
        <v>1.256055133</v>
      </c>
      <c r="AU229">
        <v>1.2683979809999999</v>
      </c>
      <c r="AV229">
        <v>1.280673637</v>
      </c>
      <c r="AW229">
        <v>1.2929843889999999</v>
      </c>
    </row>
    <row r="230" spans="2:49" x14ac:dyDescent="0.25">
      <c r="B230" t="s">
        <v>301</v>
      </c>
      <c r="C230">
        <v>5.5705789795526002</v>
      </c>
      <c r="D230">
        <v>5.6600164269241402</v>
      </c>
      <c r="E230">
        <v>5.7508898210000003</v>
      </c>
      <c r="F230">
        <v>5.7856541960000003</v>
      </c>
      <c r="G230">
        <v>4.8264782000000004</v>
      </c>
      <c r="H230">
        <v>4.2259373470000003</v>
      </c>
      <c r="I230">
        <v>4.0882330930000004</v>
      </c>
      <c r="J230">
        <v>3.9029970719999998</v>
      </c>
      <c r="K230">
        <v>3.761011903</v>
      </c>
      <c r="L230">
        <v>3.9908228160000001</v>
      </c>
      <c r="M230">
        <v>4.077100648</v>
      </c>
      <c r="N230">
        <v>4.1322468729999997</v>
      </c>
      <c r="O230">
        <v>3.1804910839999998</v>
      </c>
      <c r="P230">
        <v>2.661605512</v>
      </c>
      <c r="Q230">
        <v>2.341262569</v>
      </c>
      <c r="R230">
        <v>2.1372297389999999</v>
      </c>
      <c r="S230">
        <v>1.9886106530000001</v>
      </c>
      <c r="T230">
        <v>1.944699001</v>
      </c>
      <c r="U230">
        <v>1.9219634299999999</v>
      </c>
      <c r="V230">
        <v>1.901911597</v>
      </c>
      <c r="W230">
        <v>1.7429764350000001</v>
      </c>
      <c r="X230">
        <v>1.54791721</v>
      </c>
      <c r="Y230">
        <v>1.4195632359999999</v>
      </c>
      <c r="Z230">
        <v>1.320789784</v>
      </c>
      <c r="AA230">
        <v>1.2384459189999999</v>
      </c>
      <c r="AB230">
        <v>1.1674641050000001</v>
      </c>
      <c r="AC230">
        <v>1.1051665509999999</v>
      </c>
      <c r="AD230">
        <v>1.0980759449999999</v>
      </c>
      <c r="AE230">
        <v>1.1017530790000001</v>
      </c>
      <c r="AF230">
        <v>1.108052316</v>
      </c>
      <c r="AG230">
        <v>1.1154197539999999</v>
      </c>
      <c r="AH230">
        <v>1.1235380989999999</v>
      </c>
      <c r="AI230">
        <v>1.1333478770000001</v>
      </c>
      <c r="AJ230">
        <v>1.1441409840000001</v>
      </c>
      <c r="AK230">
        <v>1.1567396720000001</v>
      </c>
      <c r="AL230">
        <v>1.170641906</v>
      </c>
      <c r="AM230">
        <v>1.1853300630000001</v>
      </c>
      <c r="AN230">
        <v>1.196792563</v>
      </c>
      <c r="AO230">
        <v>1.2066439849999999</v>
      </c>
      <c r="AP230">
        <v>1.216053974</v>
      </c>
      <c r="AQ230">
        <v>1.2254118869999999</v>
      </c>
      <c r="AR230">
        <v>1.233007315</v>
      </c>
      <c r="AS230">
        <v>1.243832483</v>
      </c>
      <c r="AT230">
        <v>1.256055133</v>
      </c>
      <c r="AU230">
        <v>1.2683979809999999</v>
      </c>
      <c r="AV230">
        <v>1.280673637</v>
      </c>
      <c r="AW230">
        <v>1.2929843889999999</v>
      </c>
    </row>
    <row r="231" spans="2:49" x14ac:dyDescent="0.25">
      <c r="B231" t="s">
        <v>302</v>
      </c>
      <c r="C231">
        <v>82.165927612137295</v>
      </c>
      <c r="D231">
        <v>83.485128157272499</v>
      </c>
      <c r="E231">
        <v>84.844338280000002</v>
      </c>
      <c r="F231">
        <v>84.975756009999998</v>
      </c>
      <c r="G231">
        <v>81.625793040000005</v>
      </c>
      <c r="H231">
        <v>79.160793709999894</v>
      </c>
      <c r="I231">
        <v>77.520851370000003</v>
      </c>
      <c r="J231">
        <v>75.311733950000004</v>
      </c>
      <c r="K231">
        <v>72.704084850000001</v>
      </c>
      <c r="L231">
        <v>70.691497870000006</v>
      </c>
      <c r="M231">
        <v>70.058526670000006</v>
      </c>
      <c r="N231">
        <v>70.086366310000002</v>
      </c>
      <c r="O231">
        <v>68.280674649999995</v>
      </c>
      <c r="P231">
        <v>66.443679709999998</v>
      </c>
      <c r="Q231">
        <v>63.985094050000001</v>
      </c>
      <c r="R231">
        <v>62.59500431</v>
      </c>
      <c r="S231">
        <v>61.023115130000001</v>
      </c>
      <c r="T231">
        <v>60.829436489999999</v>
      </c>
      <c r="U231">
        <v>60.487624189999998</v>
      </c>
      <c r="V231">
        <v>60.151186449999997</v>
      </c>
      <c r="W231">
        <v>58.030796119999998</v>
      </c>
      <c r="X231">
        <v>56.40591191</v>
      </c>
      <c r="Y231">
        <v>54.66137131</v>
      </c>
      <c r="Z231">
        <v>53.09506726</v>
      </c>
      <c r="AA231">
        <v>51.562418209999997</v>
      </c>
      <c r="AB231">
        <v>49.906006269999999</v>
      </c>
      <c r="AC231">
        <v>48.201022260000002</v>
      </c>
      <c r="AD231">
        <v>46.688125419999999</v>
      </c>
      <c r="AE231">
        <v>45.23837528</v>
      </c>
      <c r="AF231">
        <v>43.72046856</v>
      </c>
      <c r="AG231">
        <v>42.326433389999998</v>
      </c>
      <c r="AH231">
        <v>40.969084629999998</v>
      </c>
      <c r="AI231">
        <v>39.634621430000003</v>
      </c>
      <c r="AJ231">
        <v>38.340440940000001</v>
      </c>
      <c r="AK231">
        <v>37.090243999999998</v>
      </c>
      <c r="AL231">
        <v>36.002351769999997</v>
      </c>
      <c r="AM231">
        <v>34.92925314</v>
      </c>
      <c r="AN231">
        <v>34.081382179999999</v>
      </c>
      <c r="AO231">
        <v>33.20921689</v>
      </c>
      <c r="AP231">
        <v>32.349487359999998</v>
      </c>
      <c r="AQ231">
        <v>31.529674679999999</v>
      </c>
      <c r="AR231">
        <v>30.64843209</v>
      </c>
      <c r="AS231">
        <v>29.79940908</v>
      </c>
      <c r="AT231">
        <v>29.010042429999999</v>
      </c>
      <c r="AU231">
        <v>28.257433039999999</v>
      </c>
      <c r="AV231">
        <v>27.53620124</v>
      </c>
      <c r="AW231">
        <v>26.845884009999999</v>
      </c>
    </row>
    <row r="232" spans="2:49" x14ac:dyDescent="0.25">
      <c r="B232" t="s">
        <v>303</v>
      </c>
      <c r="C232">
        <v>0.67805251130835598</v>
      </c>
      <c r="D232">
        <v>0.68893886369971102</v>
      </c>
      <c r="E232">
        <v>0.66746142460000002</v>
      </c>
      <c r="F232">
        <v>1.0022116539999999</v>
      </c>
      <c r="G232">
        <v>1.285007703</v>
      </c>
      <c r="H232">
        <v>1.560468561</v>
      </c>
      <c r="I232">
        <v>1.837557112</v>
      </c>
      <c r="J232">
        <v>2.0977788980000001</v>
      </c>
      <c r="K232">
        <v>2.3301798480000002</v>
      </c>
      <c r="L232">
        <v>2.565138761</v>
      </c>
      <c r="M232">
        <v>2.8415268060000001</v>
      </c>
      <c r="N232">
        <v>3.144471958</v>
      </c>
      <c r="O232">
        <v>3.122526981</v>
      </c>
      <c r="P232">
        <v>3.0995650750000001</v>
      </c>
      <c r="Q232">
        <v>3.0474393740000001</v>
      </c>
      <c r="R232">
        <v>3.046522983</v>
      </c>
      <c r="S232">
        <v>3.0380793979999998</v>
      </c>
      <c r="T232">
        <v>3.201872797</v>
      </c>
      <c r="U232">
        <v>3.3530438569999998</v>
      </c>
      <c r="V232">
        <v>3.49941105</v>
      </c>
      <c r="W232">
        <v>3.3921004890000002</v>
      </c>
      <c r="X232">
        <v>3.2802716080000001</v>
      </c>
      <c r="Y232">
        <v>3.1772468919999999</v>
      </c>
      <c r="Z232">
        <v>3.0846790419999999</v>
      </c>
      <c r="AA232">
        <v>2.9941569189999999</v>
      </c>
      <c r="AB232">
        <v>2.896156961</v>
      </c>
      <c r="AC232">
        <v>2.7954626619999998</v>
      </c>
      <c r="AD232">
        <v>2.7022229800000002</v>
      </c>
      <c r="AE232">
        <v>2.6130085740000002</v>
      </c>
      <c r="AF232">
        <v>2.5253329390000001</v>
      </c>
      <c r="AG232">
        <v>2.439964018</v>
      </c>
      <c r="AH232">
        <v>2.3570436629999998</v>
      </c>
      <c r="AI232">
        <v>2.272195746</v>
      </c>
      <c r="AJ232">
        <v>2.190247716</v>
      </c>
      <c r="AK232">
        <v>2.111379661</v>
      </c>
      <c r="AL232">
        <v>2.0356723560000001</v>
      </c>
      <c r="AM232">
        <v>1.9618071029999999</v>
      </c>
      <c r="AN232">
        <v>1.901958558</v>
      </c>
      <c r="AO232">
        <v>1.8415226069999999</v>
      </c>
      <c r="AP232">
        <v>1.782534281</v>
      </c>
      <c r="AQ232">
        <v>1.7264711399999999</v>
      </c>
      <c r="AR232">
        <v>1.667763645</v>
      </c>
      <c r="AS232">
        <v>1.630311512</v>
      </c>
      <c r="AT232">
        <v>1.5957345570000001</v>
      </c>
      <c r="AU232">
        <v>1.562813357</v>
      </c>
      <c r="AV232">
        <v>1.5312759899999999</v>
      </c>
      <c r="AW232">
        <v>1.5011194569999999</v>
      </c>
    </row>
    <row r="233" spans="2:49" x14ac:dyDescent="0.25">
      <c r="B233" t="s">
        <v>304</v>
      </c>
      <c r="C233">
        <v>82.165927612137295</v>
      </c>
      <c r="D233">
        <v>83.485128157272499</v>
      </c>
      <c r="E233">
        <v>84.844338280000002</v>
      </c>
      <c r="F233">
        <v>84.975756009999998</v>
      </c>
      <c r="G233">
        <v>81.625793040000005</v>
      </c>
      <c r="H233">
        <v>79.160793709999894</v>
      </c>
      <c r="I233">
        <v>77.520851370000003</v>
      </c>
      <c r="J233">
        <v>75.311733950000004</v>
      </c>
      <c r="K233">
        <v>72.704084850000001</v>
      </c>
      <c r="L233">
        <v>70.691497870000006</v>
      </c>
      <c r="M233">
        <v>70.058526670000006</v>
      </c>
      <c r="N233">
        <v>70.086366310000002</v>
      </c>
      <c r="O233">
        <v>68.280674649999995</v>
      </c>
      <c r="P233">
        <v>66.443679709999998</v>
      </c>
      <c r="Q233">
        <v>63.985094050000001</v>
      </c>
      <c r="R233">
        <v>62.59500431</v>
      </c>
      <c r="S233">
        <v>61.023115130000001</v>
      </c>
      <c r="T233">
        <v>60.829436489999999</v>
      </c>
      <c r="U233">
        <v>60.487624189999998</v>
      </c>
      <c r="V233">
        <v>60.151186449999997</v>
      </c>
      <c r="W233">
        <v>58.030796119999998</v>
      </c>
      <c r="X233">
        <v>56.40591191</v>
      </c>
      <c r="Y233">
        <v>54.66137131</v>
      </c>
      <c r="Z233">
        <v>53.09506726</v>
      </c>
      <c r="AA233">
        <v>51.562418209999997</v>
      </c>
      <c r="AB233">
        <v>49.906006269999999</v>
      </c>
      <c r="AC233">
        <v>48.201022260000002</v>
      </c>
      <c r="AD233">
        <v>46.688125419999999</v>
      </c>
      <c r="AE233">
        <v>45.23837528</v>
      </c>
      <c r="AF233">
        <v>43.72046856</v>
      </c>
      <c r="AG233">
        <v>42.326433389999998</v>
      </c>
      <c r="AH233">
        <v>40.969084629999998</v>
      </c>
      <c r="AI233">
        <v>39.634621430000003</v>
      </c>
      <c r="AJ233">
        <v>38.340440940000001</v>
      </c>
      <c r="AK233">
        <v>37.090243999999998</v>
      </c>
      <c r="AL233">
        <v>36.002351769999997</v>
      </c>
      <c r="AM233">
        <v>34.92925314</v>
      </c>
      <c r="AN233">
        <v>34.081382179999999</v>
      </c>
      <c r="AO233">
        <v>33.20921689</v>
      </c>
      <c r="AP233">
        <v>32.349487359999998</v>
      </c>
      <c r="AQ233">
        <v>31.529674679999999</v>
      </c>
      <c r="AR233">
        <v>30.64843209</v>
      </c>
      <c r="AS233">
        <v>29.79940908</v>
      </c>
      <c r="AT233">
        <v>29.010042429999999</v>
      </c>
      <c r="AU233">
        <v>28.257433039999999</v>
      </c>
      <c r="AV233">
        <v>27.53620124</v>
      </c>
      <c r="AW233">
        <v>26.845884009999999</v>
      </c>
    </row>
    <row r="234" spans="2:49" x14ac:dyDescent="0.25">
      <c r="B234" t="s">
        <v>305</v>
      </c>
      <c r="C234">
        <v>0.67805251130835598</v>
      </c>
      <c r="D234">
        <v>0.68893886369971102</v>
      </c>
      <c r="E234">
        <v>0.66746142460000002</v>
      </c>
      <c r="F234">
        <v>1.0022116539999999</v>
      </c>
      <c r="G234">
        <v>1.285007703</v>
      </c>
      <c r="H234">
        <v>1.560468561</v>
      </c>
      <c r="I234">
        <v>1.837557112</v>
      </c>
      <c r="J234">
        <v>2.0977788980000001</v>
      </c>
      <c r="K234">
        <v>2.3301798480000002</v>
      </c>
      <c r="L234">
        <v>2.565138761</v>
      </c>
      <c r="M234">
        <v>2.8415268060000001</v>
      </c>
      <c r="N234">
        <v>3.144471958</v>
      </c>
      <c r="O234">
        <v>3.122526981</v>
      </c>
      <c r="P234">
        <v>3.0995650750000001</v>
      </c>
      <c r="Q234">
        <v>3.0474393740000001</v>
      </c>
      <c r="R234">
        <v>3.046522983</v>
      </c>
      <c r="S234">
        <v>3.0380793979999998</v>
      </c>
      <c r="T234">
        <v>3.201872797</v>
      </c>
      <c r="U234">
        <v>3.3530438569999998</v>
      </c>
      <c r="V234">
        <v>3.49941105</v>
      </c>
      <c r="W234">
        <v>3.3921004890000002</v>
      </c>
      <c r="X234">
        <v>3.2802716080000001</v>
      </c>
      <c r="Y234">
        <v>3.1772468919999999</v>
      </c>
      <c r="Z234">
        <v>3.0846790419999999</v>
      </c>
      <c r="AA234">
        <v>2.9941569189999999</v>
      </c>
      <c r="AB234">
        <v>2.896156961</v>
      </c>
      <c r="AC234">
        <v>2.7954626619999998</v>
      </c>
      <c r="AD234">
        <v>2.7022229800000002</v>
      </c>
      <c r="AE234">
        <v>2.6130085740000002</v>
      </c>
      <c r="AF234">
        <v>2.5253329390000001</v>
      </c>
      <c r="AG234">
        <v>2.439964018</v>
      </c>
      <c r="AH234">
        <v>2.3570436629999998</v>
      </c>
      <c r="AI234">
        <v>2.272195746</v>
      </c>
      <c r="AJ234">
        <v>2.190247716</v>
      </c>
      <c r="AK234">
        <v>2.111379661</v>
      </c>
      <c r="AL234">
        <v>2.0356723560000001</v>
      </c>
      <c r="AM234">
        <v>1.9618071029999999</v>
      </c>
      <c r="AN234">
        <v>1.901958558</v>
      </c>
      <c r="AO234">
        <v>1.8415226069999999</v>
      </c>
      <c r="AP234">
        <v>1.782534281</v>
      </c>
      <c r="AQ234">
        <v>1.7264711399999999</v>
      </c>
      <c r="AR234">
        <v>1.667763645</v>
      </c>
      <c r="AS234">
        <v>1.630311512</v>
      </c>
      <c r="AT234">
        <v>1.5957345570000001</v>
      </c>
      <c r="AU234">
        <v>1.562813357</v>
      </c>
      <c r="AV234">
        <v>1.5312759899999999</v>
      </c>
      <c r="AW234">
        <v>1.5011194569999999</v>
      </c>
    </row>
    <row r="235" spans="2:49" x14ac:dyDescent="0.25">
      <c r="B235" t="s">
        <v>306</v>
      </c>
      <c r="C235">
        <v>114.221490567207</v>
      </c>
      <c r="D235">
        <v>116.055353544252</v>
      </c>
      <c r="E235">
        <v>118.4724252</v>
      </c>
      <c r="F235">
        <v>124.355496</v>
      </c>
      <c r="G235">
        <v>129.83022020000001</v>
      </c>
      <c r="H235">
        <v>125.7666024</v>
      </c>
      <c r="I235">
        <v>133.96039680000001</v>
      </c>
      <c r="J235">
        <v>136.9292931</v>
      </c>
      <c r="K235">
        <v>137.20785280000001</v>
      </c>
      <c r="L235">
        <v>136.26276999999999</v>
      </c>
      <c r="M235">
        <v>135.7856735</v>
      </c>
      <c r="N235">
        <v>134.10840949999999</v>
      </c>
      <c r="O235">
        <v>127.768164</v>
      </c>
      <c r="P235">
        <v>124.8536392</v>
      </c>
      <c r="Q235">
        <v>122.41354939999999</v>
      </c>
      <c r="R235">
        <v>117.1294415</v>
      </c>
      <c r="S235">
        <v>112.82929540000001</v>
      </c>
      <c r="T235">
        <v>111.61124049999999</v>
      </c>
      <c r="U235">
        <v>110.6704877</v>
      </c>
      <c r="V235">
        <v>109.93538169999999</v>
      </c>
      <c r="W235">
        <v>122.7382011</v>
      </c>
      <c r="X235">
        <v>131.54747359999999</v>
      </c>
      <c r="Y235">
        <v>132.23358440000001</v>
      </c>
      <c r="Z235">
        <v>132.28435930000001</v>
      </c>
      <c r="AA235">
        <v>132.0896784</v>
      </c>
      <c r="AB235">
        <v>132.2312933</v>
      </c>
      <c r="AC235">
        <v>132.3832827</v>
      </c>
      <c r="AD235">
        <v>136.67829800000001</v>
      </c>
      <c r="AE235">
        <v>141.06077730000001</v>
      </c>
      <c r="AF235">
        <v>143.1054656</v>
      </c>
      <c r="AG235">
        <v>137.7107566</v>
      </c>
      <c r="AH235">
        <v>132.22781839999999</v>
      </c>
      <c r="AI235">
        <v>134.82120710000001</v>
      </c>
      <c r="AJ235">
        <v>137.47008700000001</v>
      </c>
      <c r="AK235">
        <v>140.16720530000001</v>
      </c>
      <c r="AL235">
        <v>143.00143589999999</v>
      </c>
      <c r="AM235">
        <v>145.89400660000001</v>
      </c>
      <c r="AN235">
        <v>146.55643610000001</v>
      </c>
      <c r="AO235">
        <v>147.13806339999999</v>
      </c>
      <c r="AP235">
        <v>147.71734069999999</v>
      </c>
      <c r="AQ235">
        <v>148.37435160000001</v>
      </c>
      <c r="AR235">
        <v>148.9193478</v>
      </c>
      <c r="AS235">
        <v>148.7658538</v>
      </c>
      <c r="AT235">
        <v>148.6483551</v>
      </c>
      <c r="AU235">
        <v>148.50515709999999</v>
      </c>
      <c r="AV235">
        <v>148.33167220000001</v>
      </c>
      <c r="AW235">
        <v>148.1391381</v>
      </c>
    </row>
    <row r="236" spans="2:49" x14ac:dyDescent="0.25">
      <c r="B236" t="s">
        <v>307</v>
      </c>
      <c r="C236">
        <v>1.2736350545564401</v>
      </c>
      <c r="D236">
        <v>1.2940836773262701</v>
      </c>
      <c r="E236">
        <v>1.3210354120000001</v>
      </c>
      <c r="F236">
        <v>1.311825418</v>
      </c>
      <c r="G236">
        <v>1.295714799</v>
      </c>
      <c r="H236">
        <v>1.1874912120000001</v>
      </c>
      <c r="I236">
        <v>1.196690958</v>
      </c>
      <c r="J236">
        <v>1.1318621040000001</v>
      </c>
      <c r="K236">
        <v>1.0496541749999999</v>
      </c>
      <c r="L236">
        <v>0.96496799379999998</v>
      </c>
      <c r="M236">
        <v>0.89037462540000001</v>
      </c>
      <c r="N236">
        <v>0.81449075609999999</v>
      </c>
      <c r="O236">
        <v>0.71193384140000004</v>
      </c>
      <c r="P236">
        <v>0.62875058669999995</v>
      </c>
      <c r="Q236">
        <v>0.54602953710000002</v>
      </c>
      <c r="R236">
        <v>0.44988276370000002</v>
      </c>
      <c r="S236">
        <v>0.3577858699</v>
      </c>
      <c r="T236">
        <v>0.57603681390000006</v>
      </c>
      <c r="U236">
        <v>0.78159778869999996</v>
      </c>
      <c r="V236">
        <v>0.97620154650000002</v>
      </c>
      <c r="W236">
        <v>0.87995391639999998</v>
      </c>
      <c r="X236">
        <v>0.72148441949999997</v>
      </c>
      <c r="Y236">
        <v>0.88657455279999997</v>
      </c>
      <c r="Z236">
        <v>1.049309254</v>
      </c>
      <c r="AA236">
        <v>1.2109334439999999</v>
      </c>
      <c r="AB236">
        <v>1.2229140409999999</v>
      </c>
      <c r="AC236">
        <v>1.235078092</v>
      </c>
      <c r="AD236">
        <v>1.275119326</v>
      </c>
      <c r="AE236">
        <v>1.3159757139999999</v>
      </c>
      <c r="AF236">
        <v>1.3350508969999999</v>
      </c>
      <c r="AG236">
        <v>1.2849577320000001</v>
      </c>
      <c r="AH236">
        <v>1.234018069</v>
      </c>
      <c r="AI236">
        <v>1.2575981169999999</v>
      </c>
      <c r="AJ236">
        <v>1.2816807539999999</v>
      </c>
      <c r="AK236">
        <v>1.3061979640000001</v>
      </c>
      <c r="AL236">
        <v>0.9413209575</v>
      </c>
      <c r="AM236">
        <v>0.56660003370000001</v>
      </c>
      <c r="AN236">
        <v>0.5429743427</v>
      </c>
      <c r="AO236">
        <v>0.51850841969999995</v>
      </c>
      <c r="AP236">
        <v>0.49349860039999999</v>
      </c>
      <c r="AQ236" s="39">
        <v>0.46818903670000001</v>
      </c>
      <c r="AR236" s="39">
        <v>0.44196274930000001</v>
      </c>
      <c r="AS236" s="39">
        <v>0.44538109590000002</v>
      </c>
      <c r="AT236" s="39">
        <v>0.44896867800000001</v>
      </c>
      <c r="AU236" s="39">
        <v>0.45254202739999999</v>
      </c>
      <c r="AV236" s="39">
        <v>0.45608665329999998</v>
      </c>
      <c r="AW236" s="39">
        <v>0.45963663970000002</v>
      </c>
    </row>
    <row r="237" spans="2:49" x14ac:dyDescent="0.25">
      <c r="B237" t="s">
        <v>308</v>
      </c>
      <c r="C237">
        <v>3.4574974609126801</v>
      </c>
      <c r="D237">
        <v>3.51300870100687</v>
      </c>
      <c r="E237">
        <v>3.586173735</v>
      </c>
      <c r="F237">
        <v>3.744100778</v>
      </c>
      <c r="G237">
        <v>3.8882238330000001</v>
      </c>
      <c r="H237">
        <v>3.7467910569999998</v>
      </c>
      <c r="I237">
        <v>3.9702358910000002</v>
      </c>
      <c r="J237">
        <v>4.1355437860000004</v>
      </c>
      <c r="K237">
        <v>4.2293711150000002</v>
      </c>
      <c r="L237">
        <v>4.2926629580000002</v>
      </c>
      <c r="M237">
        <v>4.377082937</v>
      </c>
      <c r="N237">
        <v>4.4283387310000002</v>
      </c>
      <c r="O237">
        <v>4.7134618189999999</v>
      </c>
      <c r="P237">
        <v>5.1257229500000001</v>
      </c>
      <c r="Q237">
        <v>5.575473294</v>
      </c>
      <c r="R237">
        <v>5.9045337680000003</v>
      </c>
      <c r="S237">
        <v>6.2841830910000001</v>
      </c>
      <c r="T237">
        <v>4.7244875229999996</v>
      </c>
      <c r="U237">
        <v>3.2669177569999999</v>
      </c>
      <c r="V237">
        <v>1.8945898539999999</v>
      </c>
      <c r="W237">
        <v>2.1182031989999999</v>
      </c>
      <c r="X237">
        <v>2.2490434829999999</v>
      </c>
      <c r="Y237">
        <v>2.2623359650000001</v>
      </c>
      <c r="Z237">
        <v>2.26477716</v>
      </c>
      <c r="AA237">
        <v>2.2630241209999999</v>
      </c>
      <c r="AB237">
        <v>2.267036912</v>
      </c>
      <c r="AC237">
        <v>2.2712405649999998</v>
      </c>
      <c r="AD237">
        <v>2.3208240099999999</v>
      </c>
      <c r="AE237">
        <v>2.3712141369999999</v>
      </c>
      <c r="AF237">
        <v>2.4055850940000001</v>
      </c>
      <c r="AG237">
        <v>2.2996295130000002</v>
      </c>
      <c r="AH237">
        <v>2.1937122699999998</v>
      </c>
      <c r="AI237">
        <v>2.222153107</v>
      </c>
      <c r="AJ237">
        <v>2.2511566649999999</v>
      </c>
      <c r="AK237">
        <v>2.2805949029999999</v>
      </c>
      <c r="AL237">
        <v>2.3116485029999998</v>
      </c>
      <c r="AM237">
        <v>2.3432515039999999</v>
      </c>
      <c r="AN237">
        <v>2.3466033409999998</v>
      </c>
      <c r="AO237">
        <v>2.3485109519999998</v>
      </c>
      <c r="AP237">
        <v>2.3502320590000001</v>
      </c>
      <c r="AQ237">
        <v>2.3530343120000001</v>
      </c>
      <c r="AR237">
        <v>2.3539034650000001</v>
      </c>
      <c r="AS237">
        <v>2.3631247979999999</v>
      </c>
      <c r="AT237">
        <v>2.3731027359999999</v>
      </c>
      <c r="AU237">
        <v>2.3828609840000001</v>
      </c>
      <c r="AV237">
        <v>2.3923243940000001</v>
      </c>
      <c r="AW237">
        <v>2.4016728000000001</v>
      </c>
    </row>
    <row r="238" spans="2:49" x14ac:dyDescent="0.25">
      <c r="B238" t="s">
        <v>309</v>
      </c>
      <c r="C238">
        <v>5.0750954082325404</v>
      </c>
      <c r="D238">
        <v>5.1565777065978304</v>
      </c>
      <c r="E238">
        <v>5.2639731660000004</v>
      </c>
      <c r="F238">
        <v>5.080361785</v>
      </c>
      <c r="G238">
        <v>4.8769399699999996</v>
      </c>
      <c r="H238">
        <v>4.343979697</v>
      </c>
      <c r="I238">
        <v>4.2546004709999998</v>
      </c>
      <c r="J238">
        <v>4.1771422960000004</v>
      </c>
      <c r="K238">
        <v>4.0265932539999998</v>
      </c>
      <c r="L238">
        <v>3.8522438669999999</v>
      </c>
      <c r="M238">
        <v>3.70260151</v>
      </c>
      <c r="N238">
        <v>3.531100935</v>
      </c>
      <c r="O238">
        <v>2.9743563489999998</v>
      </c>
      <c r="P238">
        <v>2.4998973850000001</v>
      </c>
      <c r="Q238">
        <v>2.0240576419999998</v>
      </c>
      <c r="R238">
        <v>1.497536958</v>
      </c>
      <c r="S238">
        <v>0.9860746775</v>
      </c>
      <c r="T238">
        <v>0.79474275029999997</v>
      </c>
      <c r="U238">
        <v>0.61717764600000002</v>
      </c>
      <c r="V238">
        <v>0.45114015680000003</v>
      </c>
      <c r="W238">
        <v>0.31809061459999999</v>
      </c>
      <c r="X238">
        <v>0.13577233859999999</v>
      </c>
      <c r="Y238">
        <v>0.136904209</v>
      </c>
      <c r="Z238">
        <v>0.13738330439999999</v>
      </c>
      <c r="AA238">
        <v>0.1376096798</v>
      </c>
      <c r="AB238">
        <v>0.1381668244</v>
      </c>
      <c r="AC238">
        <v>0.13873816450000001</v>
      </c>
      <c r="AD238">
        <v>0.14074415979999999</v>
      </c>
      <c r="AE238">
        <v>0.14276998739999999</v>
      </c>
      <c r="AF238">
        <v>0.14483945079999999</v>
      </c>
      <c r="AG238">
        <v>0.13791253849999999</v>
      </c>
      <c r="AH238">
        <v>0.13104246789999999</v>
      </c>
      <c r="AI238">
        <v>0.13263882599999999</v>
      </c>
      <c r="AJ238">
        <v>0.1342662815</v>
      </c>
      <c r="AK238">
        <v>0.1359171314</v>
      </c>
      <c r="AL238">
        <v>0.13771377400000001</v>
      </c>
      <c r="AM238">
        <v>0.13954172400000001</v>
      </c>
      <c r="AN238">
        <v>0.1410188644</v>
      </c>
      <c r="AO238">
        <v>0.14243567109999999</v>
      </c>
      <c r="AP238">
        <v>0.1438674489</v>
      </c>
      <c r="AQ238">
        <v>0.1453929477</v>
      </c>
      <c r="AR238">
        <v>0.14682681889999999</v>
      </c>
      <c r="AS238">
        <v>0.14796244619999999</v>
      </c>
      <c r="AT238">
        <v>0.1491542961</v>
      </c>
      <c r="AU238">
        <v>0.15034141770000001</v>
      </c>
      <c r="AV238">
        <v>0.15151899690000001</v>
      </c>
      <c r="AW238">
        <v>0.15269835700000001</v>
      </c>
    </row>
    <row r="239" spans="2:49" x14ac:dyDescent="0.25">
      <c r="B239" t="s">
        <v>310</v>
      </c>
      <c r="C239">
        <v>0.35516190417563898</v>
      </c>
      <c r="D239">
        <v>0.36086414342755202</v>
      </c>
      <c r="E239">
        <v>0.36837982009999998</v>
      </c>
      <c r="F239">
        <v>0.78445633969999995</v>
      </c>
      <c r="G239">
        <v>1.1831817579999999</v>
      </c>
      <c r="H239">
        <v>1.449719757</v>
      </c>
      <c r="I239">
        <v>1.8144002930000001</v>
      </c>
      <c r="J239">
        <v>2.1544917520000002</v>
      </c>
      <c r="K239">
        <v>2.4142090270000001</v>
      </c>
      <c r="L239">
        <v>2.5942260080000001</v>
      </c>
      <c r="M239">
        <v>2.708413878</v>
      </c>
      <c r="N239">
        <v>2.7038748479999999</v>
      </c>
      <c r="O239">
        <v>2.9091771729999998</v>
      </c>
      <c r="P239">
        <v>3.1946224430000001</v>
      </c>
      <c r="Q239">
        <v>3.5060657499999999</v>
      </c>
      <c r="R239">
        <v>3.7437341640000001</v>
      </c>
      <c r="S239">
        <v>4.015208908</v>
      </c>
      <c r="T239">
        <v>4.2024963409999998</v>
      </c>
      <c r="U239">
        <v>4.3905433949999999</v>
      </c>
      <c r="V239">
        <v>4.5785320389999997</v>
      </c>
      <c r="W239">
        <v>4.9485764120000004</v>
      </c>
      <c r="X239">
        <v>5.236755563</v>
      </c>
      <c r="Y239">
        <v>5.2843447530000001</v>
      </c>
      <c r="Z239">
        <v>5.3067838580000002</v>
      </c>
      <c r="AA239">
        <v>5.3194812669999996</v>
      </c>
      <c r="AB239">
        <v>5.3451732950000004</v>
      </c>
      <c r="AC239">
        <v>5.3714484330000003</v>
      </c>
      <c r="AD239">
        <v>5.4604780049999997</v>
      </c>
      <c r="AE239">
        <v>5.5506025709999998</v>
      </c>
      <c r="AF239">
        <v>5.6310590410000003</v>
      </c>
      <c r="AG239">
        <v>5.3687093709999996</v>
      </c>
      <c r="AH239">
        <v>5.1078767310000002</v>
      </c>
      <c r="AI239">
        <v>5.1782781929999997</v>
      </c>
      <c r="AJ239">
        <v>5.2500924639999997</v>
      </c>
      <c r="AK239">
        <v>5.3230236189999998</v>
      </c>
      <c r="AL239">
        <v>5.401197861</v>
      </c>
      <c r="AM239">
        <v>5.4808055790000001</v>
      </c>
      <c r="AN239">
        <v>5.5477386050000002</v>
      </c>
      <c r="AO239">
        <v>5.6124810309999997</v>
      </c>
      <c r="AP239">
        <v>5.6779934619999999</v>
      </c>
      <c r="AQ239">
        <v>5.7473917170000002</v>
      </c>
      <c r="AR239">
        <v>5.8133550209999996</v>
      </c>
      <c r="AS239">
        <v>5.8682326380000003</v>
      </c>
      <c r="AT239">
        <v>5.9254960160000003</v>
      </c>
      <c r="AU239">
        <v>5.9827309570000002</v>
      </c>
      <c r="AV239">
        <v>6.039744615</v>
      </c>
      <c r="AW239">
        <v>6.096987189</v>
      </c>
    </row>
    <row r="240" spans="2:49" x14ac:dyDescent="0.25">
      <c r="B240" t="s">
        <v>311</v>
      </c>
      <c r="C240">
        <v>7.99114284395189E-2</v>
      </c>
      <c r="D240">
        <v>8.1194432271199296E-2</v>
      </c>
      <c r="E240">
        <v>8.2885459499999994E-2</v>
      </c>
      <c r="F240">
        <v>0.11310993580000001</v>
      </c>
      <c r="G240">
        <v>0.15349887540000001</v>
      </c>
      <c r="H240">
        <v>0.19324558359999999</v>
      </c>
      <c r="I240">
        <v>0.26746013149999998</v>
      </c>
      <c r="J240">
        <v>0.36885352729999998</v>
      </c>
      <c r="K240">
        <v>0.49836834190000001</v>
      </c>
      <c r="L240">
        <v>0.66706440479999995</v>
      </c>
      <c r="M240">
        <v>0.89563020709999996</v>
      </c>
      <c r="N240">
        <v>1.1916115119999999</v>
      </c>
      <c r="O240">
        <v>1.2820892989999999</v>
      </c>
      <c r="P240">
        <v>1.4078864929999999</v>
      </c>
      <c r="Q240">
        <v>1.5451411559999999</v>
      </c>
      <c r="R240">
        <v>1.649882845</v>
      </c>
      <c r="S240">
        <v>1.7695231570000001</v>
      </c>
      <c r="T240">
        <v>1.8520616889999999</v>
      </c>
      <c r="U240">
        <v>1.9349349899999999</v>
      </c>
      <c r="V240">
        <v>2.0177825490000001</v>
      </c>
      <c r="W240">
        <v>2.1808630020000002</v>
      </c>
      <c r="X240">
        <v>2.307865032</v>
      </c>
      <c r="Y240">
        <v>2.3288378320000001</v>
      </c>
      <c r="Z240">
        <v>2.338726861</v>
      </c>
      <c r="AA240">
        <v>2.3443226739999998</v>
      </c>
      <c r="AB240">
        <v>2.3556452819999998</v>
      </c>
      <c r="AC240">
        <v>2.3672248699999998</v>
      </c>
      <c r="AD240">
        <v>2.4064606589999999</v>
      </c>
      <c r="AE240">
        <v>2.446179018</v>
      </c>
      <c r="AF240">
        <v>2.481636596</v>
      </c>
      <c r="AG240">
        <v>2.3660177519999999</v>
      </c>
      <c r="AH240">
        <v>2.2510674700000002</v>
      </c>
      <c r="AI240">
        <v>2.282093755</v>
      </c>
      <c r="AJ240">
        <v>2.3137426720000001</v>
      </c>
      <c r="AK240">
        <v>2.3458838069999999</v>
      </c>
      <c r="AL240">
        <v>2.3803355960000001</v>
      </c>
      <c r="AM240">
        <v>2.4154191250000001</v>
      </c>
      <c r="AN240">
        <v>2.4449168530000001</v>
      </c>
      <c r="AO240">
        <v>2.4734491730000001</v>
      </c>
      <c r="AP240">
        <v>2.5023208370000001</v>
      </c>
      <c r="AQ240">
        <v>2.5329050030000002</v>
      </c>
      <c r="AR240">
        <v>2.5619753699999999</v>
      </c>
      <c r="AS240">
        <v>2.5861602170000002</v>
      </c>
      <c r="AT240">
        <v>2.611396482</v>
      </c>
      <c r="AU240">
        <v>2.6366202140000001</v>
      </c>
      <c r="AV240">
        <v>2.661746425</v>
      </c>
      <c r="AW240">
        <v>2.6869735210000001</v>
      </c>
    </row>
    <row r="241" spans="2:49" x14ac:dyDescent="0.25">
      <c r="B241" t="s">
        <v>312</v>
      </c>
      <c r="C241">
        <v>4.4799793836545803</v>
      </c>
      <c r="D241">
        <v>4.5519069017495504</v>
      </c>
      <c r="E241">
        <v>4.6467089509999999</v>
      </c>
      <c r="F241">
        <v>4.6150858709999998</v>
      </c>
      <c r="G241">
        <v>4.5586880030000003</v>
      </c>
      <c r="H241">
        <v>4.1777697739999997</v>
      </c>
      <c r="I241">
        <v>4.2095892690000003</v>
      </c>
      <c r="J241">
        <v>4.1420206210000003</v>
      </c>
      <c r="K241">
        <v>4.0005193270000001</v>
      </c>
      <c r="L241">
        <v>3.8342884709999998</v>
      </c>
      <c r="M241">
        <v>3.6919899649999999</v>
      </c>
      <c r="N241">
        <v>3.5275387779999998</v>
      </c>
      <c r="O241">
        <v>3.800449548</v>
      </c>
      <c r="P241">
        <v>4.1788966790000002</v>
      </c>
      <c r="Q241">
        <v>4.5923731139999999</v>
      </c>
      <c r="R241">
        <v>4.9101511320000002</v>
      </c>
      <c r="S241">
        <v>5.2731302400000004</v>
      </c>
      <c r="T241">
        <v>5.5154880449999997</v>
      </c>
      <c r="U241">
        <v>5.7585266519999996</v>
      </c>
      <c r="V241">
        <v>6.0011726300000001</v>
      </c>
      <c r="W241">
        <v>6.5438075309999997</v>
      </c>
      <c r="X241">
        <v>6.9593004499999997</v>
      </c>
      <c r="Y241">
        <v>7.0494573220000003</v>
      </c>
      <c r="Z241">
        <v>7.1063797729999996</v>
      </c>
      <c r="AA241">
        <v>7.1503954800000002</v>
      </c>
      <c r="AB241">
        <v>7.2108052259999997</v>
      </c>
      <c r="AC241">
        <v>7.2722127739999998</v>
      </c>
      <c r="AD241">
        <v>7.3946185069999997</v>
      </c>
      <c r="AE241">
        <v>7.5185605950000003</v>
      </c>
      <c r="AF241">
        <v>7.6275427880000004</v>
      </c>
      <c r="AG241">
        <v>7.2734084110000001</v>
      </c>
      <c r="AH241">
        <v>6.9212062809999999</v>
      </c>
      <c r="AI241">
        <v>7.0172208979999997</v>
      </c>
      <c r="AJ241">
        <v>7.1151650970000002</v>
      </c>
      <c r="AK241">
        <v>7.2146382320000004</v>
      </c>
      <c r="AL241">
        <v>7.3213525529999997</v>
      </c>
      <c r="AM241">
        <v>7.4300299269999996</v>
      </c>
      <c r="AN241">
        <v>7.513782011</v>
      </c>
      <c r="AO241">
        <v>7.5944240540000001</v>
      </c>
      <c r="AP241">
        <v>7.6759673629999998</v>
      </c>
      <c r="AQ241">
        <v>7.7626180549999999</v>
      </c>
      <c r="AR241">
        <v>7.8444837349999998</v>
      </c>
      <c r="AS241">
        <v>7.9135687460000002</v>
      </c>
      <c r="AT241">
        <v>7.985793073</v>
      </c>
      <c r="AU241">
        <v>8.0578994949999903</v>
      </c>
      <c r="AV241">
        <v>8.1296289089999902</v>
      </c>
      <c r="AW241">
        <v>8.2015878729999905</v>
      </c>
    </row>
    <row r="242" spans="2:49" x14ac:dyDescent="0.25">
      <c r="B242" t="s">
        <v>313</v>
      </c>
      <c r="C242">
        <v>1.4169855567767899</v>
      </c>
      <c r="D242">
        <v>1.4397357182278101</v>
      </c>
      <c r="E242">
        <v>1.4697209309999999</v>
      </c>
      <c r="F242">
        <v>1.7359390370000001</v>
      </c>
      <c r="G242">
        <v>2.039228526</v>
      </c>
      <c r="H242">
        <v>2.2225151190000001</v>
      </c>
      <c r="I242">
        <v>2.663261206</v>
      </c>
      <c r="J242">
        <v>2.9823305169999998</v>
      </c>
      <c r="K242">
        <v>3.2726388059999998</v>
      </c>
      <c r="L242">
        <v>3.5582007290000002</v>
      </c>
      <c r="M242">
        <v>3.8810369900000001</v>
      </c>
      <c r="N242">
        <v>4.1949304510000003</v>
      </c>
      <c r="O242">
        <v>3.8651581269999999</v>
      </c>
      <c r="P242">
        <v>3.641113152</v>
      </c>
      <c r="Q242">
        <v>3.4285461439999998</v>
      </c>
      <c r="R242">
        <v>3.1364010659999999</v>
      </c>
      <c r="S242">
        <v>2.8727257239999999</v>
      </c>
      <c r="T242">
        <v>3.5927315389999999</v>
      </c>
      <c r="U242">
        <v>4.2075565580000003</v>
      </c>
      <c r="V242">
        <v>4.7260430690000002</v>
      </c>
      <c r="W242">
        <v>5.4230086240000004</v>
      </c>
      <c r="X242">
        <v>5.2040060779999999</v>
      </c>
      <c r="Y242">
        <v>5.1509731649999999</v>
      </c>
      <c r="Z242">
        <v>5.0722452819999999</v>
      </c>
      <c r="AA242">
        <v>4.9836900399999999</v>
      </c>
      <c r="AB242">
        <v>4.9221036690000002</v>
      </c>
      <c r="AC242">
        <v>4.8603551950000004</v>
      </c>
      <c r="AD242">
        <v>4.6638797319999998</v>
      </c>
      <c r="AE242">
        <v>4.4604199959999997</v>
      </c>
      <c r="AF242">
        <v>4.5250741740000002</v>
      </c>
      <c r="AG242">
        <v>4.1765073770000001</v>
      </c>
      <c r="AH242">
        <v>3.8428830719999998</v>
      </c>
      <c r="AI242">
        <v>3.7564217709999999</v>
      </c>
      <c r="AJ242">
        <v>3.667601887</v>
      </c>
      <c r="AK242">
        <v>3.5761270079999998</v>
      </c>
      <c r="AL242">
        <v>3.5197239659999999</v>
      </c>
      <c r="AM242">
        <v>3.461392397</v>
      </c>
      <c r="AN242">
        <v>3.4698713900000002</v>
      </c>
      <c r="AO242">
        <v>3.4762878929999999</v>
      </c>
      <c r="AP242">
        <v>3.482500908</v>
      </c>
      <c r="AQ242">
        <v>3.490391979</v>
      </c>
      <c r="AR242">
        <v>3.4954923849999999</v>
      </c>
      <c r="AS242">
        <v>3.489331237</v>
      </c>
      <c r="AT242">
        <v>3.4839737689999999</v>
      </c>
      <c r="AU242">
        <v>3.4779721079999999</v>
      </c>
      <c r="AV242">
        <v>3.47121915</v>
      </c>
      <c r="AW242">
        <v>3.4639781869999999</v>
      </c>
    </row>
    <row r="243" spans="2:49" x14ac:dyDescent="0.25">
      <c r="B243" t="s">
        <v>314</v>
      </c>
      <c r="C243">
        <v>114.221490567207</v>
      </c>
      <c r="D243">
        <v>116.055353544252</v>
      </c>
      <c r="E243">
        <v>118.4724252</v>
      </c>
      <c r="F243">
        <v>124.355496</v>
      </c>
      <c r="G243">
        <v>129.83022020000001</v>
      </c>
      <c r="H243">
        <v>125.7666024</v>
      </c>
      <c r="I243">
        <v>133.96039680000001</v>
      </c>
      <c r="J243">
        <v>136.9292931</v>
      </c>
      <c r="K243">
        <v>137.20785280000001</v>
      </c>
      <c r="L243">
        <v>136.26276999999999</v>
      </c>
      <c r="M243">
        <v>135.7856735</v>
      </c>
      <c r="N243">
        <v>134.10840949999999</v>
      </c>
      <c r="O243">
        <v>127.768164</v>
      </c>
      <c r="P243">
        <v>124.8536392</v>
      </c>
      <c r="Q243">
        <v>122.41354939999999</v>
      </c>
      <c r="R243">
        <v>117.1294415</v>
      </c>
      <c r="S243">
        <v>112.82929540000001</v>
      </c>
      <c r="T243">
        <v>111.61124049999999</v>
      </c>
      <c r="U243">
        <v>110.6704877</v>
      </c>
      <c r="V243">
        <v>109.93538169999999</v>
      </c>
      <c r="W243">
        <v>122.7382011</v>
      </c>
      <c r="X243">
        <v>131.54747359999999</v>
      </c>
      <c r="Y243">
        <v>132.23358440000001</v>
      </c>
      <c r="Z243">
        <v>132.28435930000001</v>
      </c>
      <c r="AA243">
        <v>132.0896784</v>
      </c>
      <c r="AB243">
        <v>132.2312933</v>
      </c>
      <c r="AC243">
        <v>132.3832827</v>
      </c>
      <c r="AD243">
        <v>136.67829800000001</v>
      </c>
      <c r="AE243">
        <v>141.06077730000001</v>
      </c>
      <c r="AF243">
        <v>143.1054656</v>
      </c>
      <c r="AG243">
        <v>137.7107566</v>
      </c>
      <c r="AH243">
        <v>132.22781839999999</v>
      </c>
      <c r="AI243">
        <v>134.82120710000001</v>
      </c>
      <c r="AJ243">
        <v>137.47008700000001</v>
      </c>
      <c r="AK243">
        <v>140.16720530000001</v>
      </c>
      <c r="AL243">
        <v>143.00143589999999</v>
      </c>
      <c r="AM243">
        <v>145.89400660000001</v>
      </c>
      <c r="AN243">
        <v>146.55643610000001</v>
      </c>
      <c r="AO243">
        <v>147.13806339999999</v>
      </c>
      <c r="AP243">
        <v>147.71734069999999</v>
      </c>
      <c r="AQ243">
        <v>148.37435160000001</v>
      </c>
      <c r="AR243">
        <v>148.9193478</v>
      </c>
      <c r="AS243">
        <v>148.7658538</v>
      </c>
      <c r="AT243">
        <v>148.6483551</v>
      </c>
      <c r="AU243">
        <v>148.50515709999999</v>
      </c>
      <c r="AV243">
        <v>148.33167220000001</v>
      </c>
      <c r="AW243">
        <v>148.1391381</v>
      </c>
    </row>
    <row r="244" spans="2:49" x14ac:dyDescent="0.25">
      <c r="B244" t="s">
        <v>315</v>
      </c>
      <c r="C244">
        <v>1.2736350545564401</v>
      </c>
      <c r="D244">
        <v>1.2940836773262701</v>
      </c>
      <c r="E244">
        <v>1.3210354120000001</v>
      </c>
      <c r="F244">
        <v>1.311825418</v>
      </c>
      <c r="G244">
        <v>1.295714799</v>
      </c>
      <c r="H244">
        <v>1.1874912120000001</v>
      </c>
      <c r="I244">
        <v>1.196690958</v>
      </c>
      <c r="J244">
        <v>1.1318621040000001</v>
      </c>
      <c r="K244">
        <v>1.0496541749999999</v>
      </c>
      <c r="L244">
        <v>0.96496799379999998</v>
      </c>
      <c r="M244">
        <v>0.89037462540000001</v>
      </c>
      <c r="N244">
        <v>0.81449075609999999</v>
      </c>
      <c r="O244">
        <v>0.71193384140000004</v>
      </c>
      <c r="P244">
        <v>0.62875058669999995</v>
      </c>
      <c r="Q244">
        <v>0.54602953710000002</v>
      </c>
      <c r="R244">
        <v>0.44988276370000002</v>
      </c>
      <c r="S244">
        <v>0.3577858699</v>
      </c>
      <c r="T244">
        <v>0.57603681390000006</v>
      </c>
      <c r="U244">
        <v>0.78159778869999996</v>
      </c>
      <c r="V244">
        <v>0.97620154650000002</v>
      </c>
      <c r="W244">
        <v>0.87995391639999998</v>
      </c>
      <c r="X244">
        <v>0.72148441949999997</v>
      </c>
      <c r="Y244">
        <v>0.88657455279999997</v>
      </c>
      <c r="Z244">
        <v>1.049309254</v>
      </c>
      <c r="AA244">
        <v>1.2109334439999999</v>
      </c>
      <c r="AB244">
        <v>1.2229140409999999</v>
      </c>
      <c r="AC244">
        <v>1.235078092</v>
      </c>
      <c r="AD244">
        <v>1.275119326</v>
      </c>
      <c r="AE244">
        <v>1.3159757139999999</v>
      </c>
      <c r="AF244">
        <v>1.3350508969999999</v>
      </c>
      <c r="AG244">
        <v>1.2849577320000001</v>
      </c>
      <c r="AH244">
        <v>1.234018069</v>
      </c>
      <c r="AI244">
        <v>1.2575981169999999</v>
      </c>
      <c r="AJ244">
        <v>1.2816807539999999</v>
      </c>
      <c r="AK244">
        <v>1.3061979640000001</v>
      </c>
      <c r="AL244">
        <v>0.9413209575</v>
      </c>
      <c r="AM244">
        <v>0.56660003370000001</v>
      </c>
      <c r="AN244">
        <v>0.5429743427</v>
      </c>
      <c r="AO244">
        <v>0.51850841969999995</v>
      </c>
      <c r="AP244">
        <v>0.49349860039999999</v>
      </c>
      <c r="AQ244" s="39">
        <v>0.46818903670000001</v>
      </c>
      <c r="AR244" s="39">
        <v>0.44196274930000001</v>
      </c>
      <c r="AS244" s="39">
        <v>0.44538109590000002</v>
      </c>
      <c r="AT244" s="39">
        <v>0.44896867800000001</v>
      </c>
      <c r="AU244" s="39">
        <v>0.45254202739999999</v>
      </c>
      <c r="AV244" s="39">
        <v>0.45608665329999998</v>
      </c>
      <c r="AW244" s="39">
        <v>0.45963663970000002</v>
      </c>
    </row>
    <row r="245" spans="2:49" x14ac:dyDescent="0.25">
      <c r="B245" t="s">
        <v>316</v>
      </c>
      <c r="C245">
        <v>3.4574974609126801</v>
      </c>
      <c r="D245">
        <v>3.51300870100687</v>
      </c>
      <c r="E245">
        <v>3.586173735</v>
      </c>
      <c r="F245">
        <v>3.744100778</v>
      </c>
      <c r="G245">
        <v>3.8882238330000001</v>
      </c>
      <c r="H245">
        <v>3.7467910569999998</v>
      </c>
      <c r="I245">
        <v>3.9702358910000002</v>
      </c>
      <c r="J245">
        <v>4.1355437860000004</v>
      </c>
      <c r="K245">
        <v>4.2293711150000002</v>
      </c>
      <c r="L245">
        <v>4.2926629580000002</v>
      </c>
      <c r="M245">
        <v>4.377082937</v>
      </c>
      <c r="N245">
        <v>4.4283387310000002</v>
      </c>
      <c r="O245">
        <v>4.7134618189999999</v>
      </c>
      <c r="P245">
        <v>5.1257229500000001</v>
      </c>
      <c r="Q245">
        <v>5.575473294</v>
      </c>
      <c r="R245">
        <v>5.9045337680000003</v>
      </c>
      <c r="S245">
        <v>6.2841830910000001</v>
      </c>
      <c r="T245">
        <v>4.7244875229999996</v>
      </c>
      <c r="U245">
        <v>3.2669177569999999</v>
      </c>
      <c r="V245">
        <v>1.8945898539999999</v>
      </c>
      <c r="W245">
        <v>2.1182031989999999</v>
      </c>
      <c r="X245">
        <v>2.2490434829999999</v>
      </c>
      <c r="Y245">
        <v>2.2623359650000001</v>
      </c>
      <c r="Z245">
        <v>2.26477716</v>
      </c>
      <c r="AA245">
        <v>2.2630241209999999</v>
      </c>
      <c r="AB245">
        <v>2.267036912</v>
      </c>
      <c r="AC245">
        <v>2.2712405649999998</v>
      </c>
      <c r="AD245">
        <v>2.3208240099999999</v>
      </c>
      <c r="AE245">
        <v>2.3712141369999999</v>
      </c>
      <c r="AF245">
        <v>2.4055850940000001</v>
      </c>
      <c r="AG245">
        <v>2.2996295130000002</v>
      </c>
      <c r="AH245">
        <v>2.1937122699999998</v>
      </c>
      <c r="AI245">
        <v>2.222153107</v>
      </c>
      <c r="AJ245">
        <v>2.2511566649999999</v>
      </c>
      <c r="AK245">
        <v>2.2805949029999999</v>
      </c>
      <c r="AL245">
        <v>2.3116485029999998</v>
      </c>
      <c r="AM245">
        <v>2.3432515039999999</v>
      </c>
      <c r="AN245">
        <v>2.3466033409999998</v>
      </c>
      <c r="AO245">
        <v>2.3485109519999998</v>
      </c>
      <c r="AP245">
        <v>2.3502320590000001</v>
      </c>
      <c r="AQ245">
        <v>2.3530343120000001</v>
      </c>
      <c r="AR245">
        <v>2.3539034650000001</v>
      </c>
      <c r="AS245">
        <v>2.3631247979999999</v>
      </c>
      <c r="AT245">
        <v>2.3731027359999999</v>
      </c>
      <c r="AU245">
        <v>2.3828609840000001</v>
      </c>
      <c r="AV245">
        <v>2.3923243940000001</v>
      </c>
      <c r="AW245">
        <v>2.4016728000000001</v>
      </c>
    </row>
    <row r="246" spans="2:49" x14ac:dyDescent="0.25">
      <c r="B246" t="s">
        <v>317</v>
      </c>
      <c r="C246">
        <v>5.0750954082325404</v>
      </c>
      <c r="D246">
        <v>5.1565777065978304</v>
      </c>
      <c r="E246">
        <v>5.2639731660000004</v>
      </c>
      <c r="F246">
        <v>5.080361785</v>
      </c>
      <c r="G246">
        <v>4.8769399699999996</v>
      </c>
      <c r="H246">
        <v>4.343979697</v>
      </c>
      <c r="I246">
        <v>4.2546004709999998</v>
      </c>
      <c r="J246">
        <v>4.1771422960000004</v>
      </c>
      <c r="K246">
        <v>4.0265932539999998</v>
      </c>
      <c r="L246">
        <v>3.8522438669999999</v>
      </c>
      <c r="M246">
        <v>3.70260151</v>
      </c>
      <c r="N246">
        <v>3.531100935</v>
      </c>
      <c r="O246">
        <v>2.9743563489999998</v>
      </c>
      <c r="P246">
        <v>2.4998973850000001</v>
      </c>
      <c r="Q246">
        <v>2.0240576419999998</v>
      </c>
      <c r="R246">
        <v>1.497536958</v>
      </c>
      <c r="S246">
        <v>0.9860746775</v>
      </c>
      <c r="T246">
        <v>0.79474275029999997</v>
      </c>
      <c r="U246">
        <v>0.61717764600000002</v>
      </c>
      <c r="V246">
        <v>0.45114015680000003</v>
      </c>
      <c r="W246">
        <v>0.31809061459999999</v>
      </c>
      <c r="X246">
        <v>0.13577233859999999</v>
      </c>
      <c r="Y246">
        <v>0.136904209</v>
      </c>
      <c r="Z246">
        <v>0.13738330439999999</v>
      </c>
      <c r="AA246">
        <v>0.1376096798</v>
      </c>
      <c r="AB246">
        <v>0.1381668244</v>
      </c>
      <c r="AC246">
        <v>0.13873816450000001</v>
      </c>
      <c r="AD246">
        <v>0.14074415979999999</v>
      </c>
      <c r="AE246">
        <v>0.14276998739999999</v>
      </c>
      <c r="AF246">
        <v>0.14483945079999999</v>
      </c>
      <c r="AG246">
        <v>0.13791253849999999</v>
      </c>
      <c r="AH246">
        <v>0.13104246789999999</v>
      </c>
      <c r="AI246">
        <v>0.13263882599999999</v>
      </c>
      <c r="AJ246">
        <v>0.1342662815</v>
      </c>
      <c r="AK246">
        <v>0.1359171314</v>
      </c>
      <c r="AL246">
        <v>0.13771377400000001</v>
      </c>
      <c r="AM246">
        <v>0.13954172400000001</v>
      </c>
      <c r="AN246">
        <v>0.1410188644</v>
      </c>
      <c r="AO246">
        <v>0.14243567109999999</v>
      </c>
      <c r="AP246">
        <v>0.1438674489</v>
      </c>
      <c r="AQ246">
        <v>0.1453929477</v>
      </c>
      <c r="AR246">
        <v>0.14682681889999999</v>
      </c>
      <c r="AS246">
        <v>0.14796244619999999</v>
      </c>
      <c r="AT246">
        <v>0.1491542961</v>
      </c>
      <c r="AU246">
        <v>0.15034141770000001</v>
      </c>
      <c r="AV246">
        <v>0.15151899690000001</v>
      </c>
      <c r="AW246">
        <v>0.15269835700000001</v>
      </c>
    </row>
    <row r="247" spans="2:49" x14ac:dyDescent="0.25">
      <c r="B247" t="s">
        <v>318</v>
      </c>
      <c r="C247">
        <v>0.35516190417563898</v>
      </c>
      <c r="D247">
        <v>0.36086414342755202</v>
      </c>
      <c r="E247">
        <v>0.36837982009999998</v>
      </c>
      <c r="F247">
        <v>0.78445633969999995</v>
      </c>
      <c r="G247">
        <v>1.1831817579999999</v>
      </c>
      <c r="H247">
        <v>1.449719757</v>
      </c>
      <c r="I247">
        <v>1.8144002930000001</v>
      </c>
      <c r="J247">
        <v>2.1544917520000002</v>
      </c>
      <c r="K247">
        <v>2.4142090270000001</v>
      </c>
      <c r="L247">
        <v>2.5942260080000001</v>
      </c>
      <c r="M247">
        <v>2.708413878</v>
      </c>
      <c r="N247">
        <v>2.7038748479999999</v>
      </c>
      <c r="O247">
        <v>2.9091771729999998</v>
      </c>
      <c r="P247">
        <v>3.1946224430000001</v>
      </c>
      <c r="Q247">
        <v>3.5060657499999999</v>
      </c>
      <c r="R247">
        <v>3.7437341640000001</v>
      </c>
      <c r="S247">
        <v>4.015208908</v>
      </c>
      <c r="T247">
        <v>4.2024963409999998</v>
      </c>
      <c r="U247">
        <v>4.3905433949999999</v>
      </c>
      <c r="V247">
        <v>4.5785320389999997</v>
      </c>
      <c r="W247">
        <v>4.9485764120000004</v>
      </c>
      <c r="X247">
        <v>5.236755563</v>
      </c>
      <c r="Y247">
        <v>5.2843447530000001</v>
      </c>
      <c r="Z247">
        <v>5.3067838580000002</v>
      </c>
      <c r="AA247">
        <v>5.3194812669999996</v>
      </c>
      <c r="AB247">
        <v>5.3451732950000004</v>
      </c>
      <c r="AC247">
        <v>5.3714484330000003</v>
      </c>
      <c r="AD247">
        <v>5.4604780049999997</v>
      </c>
      <c r="AE247">
        <v>5.5506025709999998</v>
      </c>
      <c r="AF247">
        <v>5.6310590410000003</v>
      </c>
      <c r="AG247">
        <v>5.3687093709999996</v>
      </c>
      <c r="AH247">
        <v>5.1078767310000002</v>
      </c>
      <c r="AI247">
        <v>5.1782781929999997</v>
      </c>
      <c r="AJ247">
        <v>5.2500924639999997</v>
      </c>
      <c r="AK247">
        <v>5.3230236189999998</v>
      </c>
      <c r="AL247">
        <v>5.401197861</v>
      </c>
      <c r="AM247">
        <v>5.4808055790000001</v>
      </c>
      <c r="AN247">
        <v>5.5477386050000002</v>
      </c>
      <c r="AO247">
        <v>5.6124810309999997</v>
      </c>
      <c r="AP247">
        <v>5.6779934619999999</v>
      </c>
      <c r="AQ247">
        <v>5.7473917170000002</v>
      </c>
      <c r="AR247">
        <v>5.8133550209999996</v>
      </c>
      <c r="AS247">
        <v>5.8682326380000003</v>
      </c>
      <c r="AT247">
        <v>5.9254960160000003</v>
      </c>
      <c r="AU247">
        <v>5.9827309570000002</v>
      </c>
      <c r="AV247">
        <v>6.039744615</v>
      </c>
      <c r="AW247">
        <v>6.096987189</v>
      </c>
    </row>
    <row r="248" spans="2:49" x14ac:dyDescent="0.25">
      <c r="B248" t="s">
        <v>319</v>
      </c>
      <c r="C248">
        <v>7.99114284395189E-2</v>
      </c>
      <c r="D248">
        <v>8.1194432271199296E-2</v>
      </c>
      <c r="E248">
        <v>8.2885459499999994E-2</v>
      </c>
      <c r="F248">
        <v>0.11310993580000001</v>
      </c>
      <c r="G248">
        <v>0.15349887540000001</v>
      </c>
      <c r="H248">
        <v>0.19324558359999999</v>
      </c>
      <c r="I248">
        <v>0.26746013149999998</v>
      </c>
      <c r="J248">
        <v>0.36885352729999998</v>
      </c>
      <c r="K248">
        <v>0.49836834190000001</v>
      </c>
      <c r="L248">
        <v>0.66706440479999995</v>
      </c>
      <c r="M248">
        <v>0.89563020709999996</v>
      </c>
      <c r="N248">
        <v>1.1916115119999999</v>
      </c>
      <c r="O248">
        <v>1.2820892989999999</v>
      </c>
      <c r="P248">
        <v>1.4078864929999999</v>
      </c>
      <c r="Q248">
        <v>1.5451411559999999</v>
      </c>
      <c r="R248">
        <v>1.649882845</v>
      </c>
      <c r="S248">
        <v>1.7695231570000001</v>
      </c>
      <c r="T248">
        <v>1.8520616889999999</v>
      </c>
      <c r="U248">
        <v>1.9349349899999999</v>
      </c>
      <c r="V248">
        <v>2.0177825490000001</v>
      </c>
      <c r="W248">
        <v>2.1808630020000002</v>
      </c>
      <c r="X248">
        <v>2.307865032</v>
      </c>
      <c r="Y248">
        <v>2.3288378320000001</v>
      </c>
      <c r="Z248">
        <v>2.338726861</v>
      </c>
      <c r="AA248">
        <v>2.3443226739999998</v>
      </c>
      <c r="AB248">
        <v>2.3556452819999998</v>
      </c>
      <c r="AC248">
        <v>2.3672248699999998</v>
      </c>
      <c r="AD248">
        <v>2.4064606589999999</v>
      </c>
      <c r="AE248">
        <v>2.446179018</v>
      </c>
      <c r="AF248">
        <v>2.481636596</v>
      </c>
      <c r="AG248">
        <v>2.3660177519999999</v>
      </c>
      <c r="AH248">
        <v>2.2510674700000002</v>
      </c>
      <c r="AI248">
        <v>2.282093755</v>
      </c>
      <c r="AJ248">
        <v>2.3137426720000001</v>
      </c>
      <c r="AK248">
        <v>2.3458838069999999</v>
      </c>
      <c r="AL248">
        <v>2.3803355960000001</v>
      </c>
      <c r="AM248">
        <v>2.4154191250000001</v>
      </c>
      <c r="AN248">
        <v>2.4449168530000001</v>
      </c>
      <c r="AO248">
        <v>2.4734491730000001</v>
      </c>
      <c r="AP248">
        <v>2.5023208370000001</v>
      </c>
      <c r="AQ248">
        <v>2.5329050030000002</v>
      </c>
      <c r="AR248">
        <v>2.5619753699999999</v>
      </c>
      <c r="AS248">
        <v>2.5861602170000002</v>
      </c>
      <c r="AT248">
        <v>2.611396482</v>
      </c>
      <c r="AU248">
        <v>2.6366202140000001</v>
      </c>
      <c r="AV248">
        <v>2.661746425</v>
      </c>
      <c r="AW248">
        <v>2.6869735210000001</v>
      </c>
    </row>
    <row r="249" spans="2:49" x14ac:dyDescent="0.25">
      <c r="B249" t="s">
        <v>320</v>
      </c>
      <c r="C249">
        <v>4.4799793836545803</v>
      </c>
      <c r="D249">
        <v>4.5519069017495504</v>
      </c>
      <c r="E249">
        <v>4.6467089509999999</v>
      </c>
      <c r="F249">
        <v>4.6150858709999998</v>
      </c>
      <c r="G249">
        <v>4.5586880030000003</v>
      </c>
      <c r="H249">
        <v>4.1777697739999997</v>
      </c>
      <c r="I249">
        <v>4.2095892690000003</v>
      </c>
      <c r="J249">
        <v>4.1420206210000003</v>
      </c>
      <c r="K249">
        <v>4.0005193270000001</v>
      </c>
      <c r="L249">
        <v>3.8342884709999998</v>
      </c>
      <c r="M249">
        <v>3.6919899649999999</v>
      </c>
      <c r="N249">
        <v>3.5275387779999998</v>
      </c>
      <c r="O249">
        <v>3.800449548</v>
      </c>
      <c r="P249">
        <v>4.1788966790000002</v>
      </c>
      <c r="Q249">
        <v>4.5923731139999999</v>
      </c>
      <c r="R249">
        <v>4.9101511320000002</v>
      </c>
      <c r="S249">
        <v>5.2731302400000004</v>
      </c>
      <c r="T249">
        <v>5.5154880449999997</v>
      </c>
      <c r="U249">
        <v>5.7585266519999996</v>
      </c>
      <c r="V249">
        <v>6.0011726300000001</v>
      </c>
      <c r="W249">
        <v>6.5438075309999997</v>
      </c>
      <c r="X249">
        <v>6.9593004499999997</v>
      </c>
      <c r="Y249">
        <v>7.0494573220000003</v>
      </c>
      <c r="Z249">
        <v>7.1063797729999996</v>
      </c>
      <c r="AA249">
        <v>7.1503954800000002</v>
      </c>
      <c r="AB249">
        <v>7.2108052259999997</v>
      </c>
      <c r="AC249">
        <v>7.2722127739999998</v>
      </c>
      <c r="AD249">
        <v>7.3946185069999997</v>
      </c>
      <c r="AE249">
        <v>7.5185605950000003</v>
      </c>
      <c r="AF249">
        <v>7.6275427880000004</v>
      </c>
      <c r="AG249">
        <v>7.2734084110000001</v>
      </c>
      <c r="AH249">
        <v>6.9212062809999999</v>
      </c>
      <c r="AI249">
        <v>7.0172208979999997</v>
      </c>
      <c r="AJ249">
        <v>7.1151650970000002</v>
      </c>
      <c r="AK249">
        <v>7.2146382320000004</v>
      </c>
      <c r="AL249">
        <v>7.3213525529999997</v>
      </c>
      <c r="AM249">
        <v>7.4300299269999996</v>
      </c>
      <c r="AN249">
        <v>7.513782011</v>
      </c>
      <c r="AO249">
        <v>7.5944240540000001</v>
      </c>
      <c r="AP249">
        <v>7.6759673629999998</v>
      </c>
      <c r="AQ249">
        <v>7.7626180549999999</v>
      </c>
      <c r="AR249">
        <v>7.8444837349999998</v>
      </c>
      <c r="AS249">
        <v>7.9135687460000002</v>
      </c>
      <c r="AT249">
        <v>7.985793073</v>
      </c>
      <c r="AU249">
        <v>8.0578994949999903</v>
      </c>
      <c r="AV249">
        <v>8.1296289089999902</v>
      </c>
      <c r="AW249">
        <v>8.2015878729999905</v>
      </c>
    </row>
    <row r="250" spans="2:49" x14ac:dyDescent="0.25">
      <c r="B250" t="s">
        <v>321</v>
      </c>
      <c r="C250">
        <v>1.4169855567767899</v>
      </c>
      <c r="D250">
        <v>1.4397357182278101</v>
      </c>
      <c r="E250">
        <v>1.4697209309999999</v>
      </c>
      <c r="F250">
        <v>1.7359390370000001</v>
      </c>
      <c r="G250">
        <v>2.039228526</v>
      </c>
      <c r="H250">
        <v>2.2225151190000001</v>
      </c>
      <c r="I250">
        <v>2.663261206</v>
      </c>
      <c r="J250">
        <v>2.9823305169999998</v>
      </c>
      <c r="K250">
        <v>3.2726388059999998</v>
      </c>
      <c r="L250">
        <v>3.5582007290000002</v>
      </c>
      <c r="M250">
        <v>3.8810369900000001</v>
      </c>
      <c r="N250">
        <v>4.1949304510000003</v>
      </c>
      <c r="O250">
        <v>3.8651581269999999</v>
      </c>
      <c r="P250">
        <v>3.641113152</v>
      </c>
      <c r="Q250">
        <v>3.4285461439999998</v>
      </c>
      <c r="R250">
        <v>3.1364010659999999</v>
      </c>
      <c r="S250">
        <v>2.8727257239999999</v>
      </c>
      <c r="T250">
        <v>3.5927315389999999</v>
      </c>
      <c r="U250">
        <v>4.2075565580000003</v>
      </c>
      <c r="V250">
        <v>4.7260430690000002</v>
      </c>
      <c r="W250">
        <v>5.4230086240000004</v>
      </c>
      <c r="X250">
        <v>5.2040060779999999</v>
      </c>
      <c r="Y250">
        <v>5.1509731649999999</v>
      </c>
      <c r="Z250">
        <v>5.0722452819999999</v>
      </c>
      <c r="AA250">
        <v>4.9836900399999999</v>
      </c>
      <c r="AB250">
        <v>4.9221036690000002</v>
      </c>
      <c r="AC250">
        <v>4.8603551950000004</v>
      </c>
      <c r="AD250">
        <v>4.6638797319999998</v>
      </c>
      <c r="AE250">
        <v>4.4604199959999997</v>
      </c>
      <c r="AF250">
        <v>4.5250741740000002</v>
      </c>
      <c r="AG250">
        <v>4.1765073770000001</v>
      </c>
      <c r="AH250">
        <v>3.8428830719999998</v>
      </c>
      <c r="AI250">
        <v>3.7564217709999999</v>
      </c>
      <c r="AJ250">
        <v>3.667601887</v>
      </c>
      <c r="AK250">
        <v>3.5761270079999998</v>
      </c>
      <c r="AL250">
        <v>3.5197239659999999</v>
      </c>
      <c r="AM250">
        <v>3.461392397</v>
      </c>
      <c r="AN250">
        <v>3.4698713900000002</v>
      </c>
      <c r="AO250">
        <v>3.4762878929999999</v>
      </c>
      <c r="AP250">
        <v>3.482500908</v>
      </c>
      <c r="AQ250">
        <v>3.490391979</v>
      </c>
      <c r="AR250">
        <v>3.4954923849999999</v>
      </c>
      <c r="AS250">
        <v>3.489331237</v>
      </c>
      <c r="AT250">
        <v>3.4839737689999999</v>
      </c>
      <c r="AU250">
        <v>3.4779721079999999</v>
      </c>
      <c r="AV250">
        <v>3.47121915</v>
      </c>
      <c r="AW250">
        <v>3.4639781869999999</v>
      </c>
    </row>
    <row r="251" spans="2:49" x14ac:dyDescent="0.25">
      <c r="B251" t="s">
        <v>322</v>
      </c>
      <c r="C251">
        <v>34.067295461021303</v>
      </c>
      <c r="D251">
        <v>34.614256909026899</v>
      </c>
      <c r="E251">
        <v>35.359284959999997</v>
      </c>
      <c r="F251">
        <v>35.083894819999998</v>
      </c>
      <c r="G251">
        <v>33.691819899999999</v>
      </c>
      <c r="H251">
        <v>31.69925692</v>
      </c>
      <c r="I251">
        <v>31.647671939999999</v>
      </c>
      <c r="J251">
        <v>30.98716932</v>
      </c>
      <c r="K251">
        <v>29.448305130000001</v>
      </c>
      <c r="L251">
        <v>28.41682213</v>
      </c>
      <c r="M251">
        <v>27.87533706</v>
      </c>
      <c r="N251">
        <v>27.56480212</v>
      </c>
      <c r="O251">
        <v>27.514563840000001</v>
      </c>
      <c r="P251">
        <v>27.24135471</v>
      </c>
      <c r="Q251">
        <v>26.15479216</v>
      </c>
      <c r="R251">
        <v>25.273134290000002</v>
      </c>
      <c r="S251">
        <v>24.684829629999999</v>
      </c>
      <c r="T251">
        <v>24.133009609999998</v>
      </c>
      <c r="U251">
        <v>23.638671680000002</v>
      </c>
      <c r="V251">
        <v>22.859633420000002</v>
      </c>
      <c r="W251">
        <v>19.451619220000001</v>
      </c>
      <c r="X251">
        <v>18.48210332</v>
      </c>
      <c r="Y251">
        <v>17.352659639999999</v>
      </c>
      <c r="Z251">
        <v>16.31147524</v>
      </c>
      <c r="AA251">
        <v>15.297078300000001</v>
      </c>
      <c r="AB251">
        <v>14.175962699999999</v>
      </c>
      <c r="AC251">
        <v>13.084493549999999</v>
      </c>
      <c r="AD251">
        <v>11.57755759</v>
      </c>
      <c r="AE251">
        <v>10.14597156</v>
      </c>
      <c r="AF251">
        <v>8.7724876559999903</v>
      </c>
      <c r="AG251">
        <v>7.9816963980000004</v>
      </c>
      <c r="AH251">
        <v>7.2340790549999996</v>
      </c>
      <c r="AI251">
        <v>6.5100124670000001</v>
      </c>
      <c r="AJ251">
        <v>5.82585263</v>
      </c>
      <c r="AK251">
        <v>5.1781361270000001</v>
      </c>
      <c r="AL251">
        <v>5.9700330609999996</v>
      </c>
      <c r="AM251">
        <v>6.7091874450000004</v>
      </c>
      <c r="AN251">
        <v>5.7232741589999998</v>
      </c>
      <c r="AO251">
        <v>4.7766697699999998</v>
      </c>
      <c r="AP251">
        <v>3.8627533089999999</v>
      </c>
      <c r="AQ251">
        <v>2.9803100730000001</v>
      </c>
      <c r="AR251">
        <v>2.120058862</v>
      </c>
      <c r="AS251">
        <v>2.4365281130000001</v>
      </c>
      <c r="AT251">
        <v>2.7333357399999998</v>
      </c>
      <c r="AU251">
        <v>3.0126668529999998</v>
      </c>
      <c r="AV251">
        <v>3.2758127950000002</v>
      </c>
      <c r="AW251">
        <v>3.5282347409999999</v>
      </c>
    </row>
    <row r="252" spans="2:49" x14ac:dyDescent="0.25">
      <c r="B252" t="s">
        <v>323</v>
      </c>
      <c r="C252">
        <v>1.54983431156195</v>
      </c>
      <c r="D252">
        <v>1.57471740274219</v>
      </c>
      <c r="E252">
        <v>1.608611201</v>
      </c>
      <c r="F252">
        <v>2.6216887980000001</v>
      </c>
      <c r="G252">
        <v>3.4974983179999999</v>
      </c>
      <c r="H252">
        <v>4.1971904520000001</v>
      </c>
      <c r="I252">
        <v>5.0659072250000001</v>
      </c>
      <c r="J252">
        <v>5.761921858</v>
      </c>
      <c r="K252">
        <v>6.1666471850000004</v>
      </c>
      <c r="L252">
        <v>6.5187778119999997</v>
      </c>
      <c r="M252">
        <v>6.8163565449999997</v>
      </c>
      <c r="N252">
        <v>6.9728372480000003</v>
      </c>
      <c r="O252">
        <v>7.0879481279999998</v>
      </c>
      <c r="P252">
        <v>7.1454760039999998</v>
      </c>
      <c r="Q252">
        <v>6.9845956500000002</v>
      </c>
      <c r="R252">
        <v>6.8703868369999999</v>
      </c>
      <c r="S252">
        <v>6.8301525559999998</v>
      </c>
      <c r="T252">
        <v>6.9341318349999996</v>
      </c>
      <c r="U252">
        <v>7.0413479819999996</v>
      </c>
      <c r="V252">
        <v>7.339873431</v>
      </c>
      <c r="W252">
        <v>6.7862719780000003</v>
      </c>
      <c r="X252">
        <v>6.6004773319999996</v>
      </c>
      <c r="Y252">
        <v>6.5546066029999999</v>
      </c>
      <c r="Z252">
        <v>6.5261365250000001</v>
      </c>
      <c r="AA252">
        <v>6.4955328100000003</v>
      </c>
      <c r="AB252">
        <v>6.4104461830000004</v>
      </c>
      <c r="AC252">
        <v>6.3214750659999996</v>
      </c>
      <c r="AD252">
        <v>6.6898016350000002</v>
      </c>
      <c r="AE252">
        <v>7.0391191949999996</v>
      </c>
      <c r="AF252">
        <v>7.3741520989999998</v>
      </c>
      <c r="AG252">
        <v>7.3862564400000004</v>
      </c>
      <c r="AH252">
        <v>7.4010636429999996</v>
      </c>
      <c r="AI252">
        <v>7.440505334</v>
      </c>
      <c r="AJ252">
        <v>7.484102418</v>
      </c>
      <c r="AK252">
        <v>7.5320346569999996</v>
      </c>
      <c r="AL252">
        <v>6.6640171520000004</v>
      </c>
      <c r="AM252">
        <v>5.8411616559999997</v>
      </c>
      <c r="AN252">
        <v>6.2696987670000004</v>
      </c>
      <c r="AO252">
        <v>6.6863789950000001</v>
      </c>
      <c r="AP252">
        <v>7.0918588759999999</v>
      </c>
      <c r="AQ252">
        <v>7.4914727179999998</v>
      </c>
      <c r="AR252">
        <v>7.8813488820000002</v>
      </c>
      <c r="AS252">
        <v>7.4322521679999998</v>
      </c>
      <c r="AT252">
        <v>7.0015130409999999</v>
      </c>
      <c r="AU252">
        <v>6.5897412419999997</v>
      </c>
      <c r="AV252">
        <v>6.1957462899999998</v>
      </c>
      <c r="AW252">
        <v>5.8187702659999996</v>
      </c>
    </row>
    <row r="253" spans="2:49" x14ac:dyDescent="0.25">
      <c r="B253" t="s">
        <v>324</v>
      </c>
      <c r="C253">
        <v>0.19372928894524399</v>
      </c>
      <c r="D253">
        <v>0.196839675342774</v>
      </c>
      <c r="E253">
        <v>0.2010764001</v>
      </c>
      <c r="F253">
        <v>0.19345043310000001</v>
      </c>
      <c r="G253">
        <v>0.18013191049999999</v>
      </c>
      <c r="H253">
        <v>0.16433101780000001</v>
      </c>
      <c r="I253">
        <v>0.1590803398</v>
      </c>
      <c r="J253">
        <v>0.1508188493</v>
      </c>
      <c r="K253">
        <v>0.13877265990000001</v>
      </c>
      <c r="L253">
        <v>0.1296458351</v>
      </c>
      <c r="M253">
        <v>0.12311494990000001</v>
      </c>
      <c r="N253">
        <v>0.11784735239999999</v>
      </c>
      <c r="O253">
        <v>0.17784528690000001</v>
      </c>
      <c r="P253">
        <v>0.23638550150000001</v>
      </c>
      <c r="Q253">
        <v>0.28553018209999997</v>
      </c>
      <c r="R253">
        <v>0.33316246300000002</v>
      </c>
      <c r="S253">
        <v>0.38198329730000002</v>
      </c>
      <c r="T253">
        <v>0.35136479990000002</v>
      </c>
      <c r="U253">
        <v>0.32273797230000001</v>
      </c>
      <c r="V253">
        <v>0.31523563519999998</v>
      </c>
      <c r="W253">
        <v>1.0465845250000001</v>
      </c>
      <c r="X253">
        <v>1.102297174</v>
      </c>
      <c r="Y253">
        <v>1.4122366909999999</v>
      </c>
      <c r="Z253">
        <v>1.708639303</v>
      </c>
      <c r="AA253">
        <v>1.9877587219999999</v>
      </c>
      <c r="AB253">
        <v>2.1815349419999999</v>
      </c>
      <c r="AC253">
        <v>2.3524915100000001</v>
      </c>
      <c r="AD253">
        <v>2.7416179600000001</v>
      </c>
      <c r="AE253">
        <v>3.1074638999999999</v>
      </c>
      <c r="AF253">
        <v>3.4538190009999998</v>
      </c>
      <c r="AG253">
        <v>3.700367188</v>
      </c>
      <c r="AH253">
        <v>3.933459547</v>
      </c>
      <c r="AI253">
        <v>4.2328784129999999</v>
      </c>
      <c r="AJ253">
        <v>4.5211491449999999</v>
      </c>
      <c r="AK253">
        <v>4.8005189770000003</v>
      </c>
      <c r="AL253">
        <v>4.8941472360000002</v>
      </c>
      <c r="AM253">
        <v>4.9817049100000004</v>
      </c>
      <c r="AN253">
        <v>5.1845331100000003</v>
      </c>
      <c r="AO253">
        <v>5.385656644</v>
      </c>
      <c r="AP253">
        <v>5.5843680029999998</v>
      </c>
      <c r="AQ253">
        <v>5.7867007900000003</v>
      </c>
      <c r="AR253">
        <v>5.9856592969999998</v>
      </c>
      <c r="AS253">
        <v>6.0980380370000002</v>
      </c>
      <c r="AT253">
        <v>6.2032561900000003</v>
      </c>
      <c r="AU253">
        <v>6.3041818789999997</v>
      </c>
      <c r="AV253">
        <v>6.4013967110000003</v>
      </c>
      <c r="AW253">
        <v>6.4966901840000002</v>
      </c>
    </row>
    <row r="254" spans="2:49" x14ac:dyDescent="0.25">
      <c r="B254" t="s">
        <v>325</v>
      </c>
      <c r="C254">
        <v>0.71679836909740502</v>
      </c>
      <c r="D254">
        <v>0.72830679876826598</v>
      </c>
      <c r="E254">
        <v>0.74398268050000005</v>
      </c>
      <c r="F254">
        <v>0.730353531</v>
      </c>
      <c r="G254">
        <v>0.69393019440000003</v>
      </c>
      <c r="H254">
        <v>0.64596111840000003</v>
      </c>
      <c r="I254">
        <v>0.63806518040000004</v>
      </c>
      <c r="J254">
        <v>0.63064627309999999</v>
      </c>
      <c r="K254">
        <v>0.60603563940000005</v>
      </c>
      <c r="L254">
        <v>0.59244033730000001</v>
      </c>
      <c r="M254">
        <v>0.58987649620000004</v>
      </c>
      <c r="N254">
        <v>0.59326707499999998</v>
      </c>
      <c r="O254">
        <v>0.84024342890000003</v>
      </c>
      <c r="P254">
        <v>1.0590359739999999</v>
      </c>
      <c r="Q254">
        <v>1.216826771</v>
      </c>
      <c r="R254">
        <v>1.3513452560000001</v>
      </c>
      <c r="S254">
        <v>1.4736857320000001</v>
      </c>
      <c r="T254">
        <v>1.2652291259999999</v>
      </c>
      <c r="U254">
        <v>1.0695523360000001</v>
      </c>
      <c r="V254">
        <v>0.89786928300000002</v>
      </c>
      <c r="W254">
        <v>1.279996532</v>
      </c>
      <c r="X254">
        <v>1.080459353</v>
      </c>
      <c r="Y254">
        <v>1.0928016190000001</v>
      </c>
      <c r="Z254">
        <v>1.106557145</v>
      </c>
      <c r="AA254">
        <v>1.118310116</v>
      </c>
      <c r="AB254">
        <v>1.1075414830000001</v>
      </c>
      <c r="AC254">
        <v>1.0943534619999999</v>
      </c>
      <c r="AD254">
        <v>1.1104732530000001</v>
      </c>
      <c r="AE254">
        <v>1.1246417280000001</v>
      </c>
      <c r="AF254">
        <v>1.147304265</v>
      </c>
      <c r="AG254">
        <v>1.128614875</v>
      </c>
      <c r="AH254">
        <v>1.1111820210000001</v>
      </c>
      <c r="AI254">
        <v>1.1075777200000001</v>
      </c>
      <c r="AJ254">
        <v>1.104915678</v>
      </c>
      <c r="AK254">
        <v>1.1032404549999999</v>
      </c>
      <c r="AL254">
        <v>1.0080304819999999</v>
      </c>
      <c r="AM254">
        <v>0.9162298807</v>
      </c>
      <c r="AN254">
        <v>0.94651216429999996</v>
      </c>
      <c r="AO254">
        <v>0.97575157349999997</v>
      </c>
      <c r="AP254">
        <v>1.003876054</v>
      </c>
      <c r="AQ254">
        <v>1.0317310200000001</v>
      </c>
      <c r="AR254">
        <v>1.0583988479999999</v>
      </c>
      <c r="AS254">
        <v>1.004501522</v>
      </c>
      <c r="AT254">
        <v>0.95250138230000003</v>
      </c>
      <c r="AU254">
        <v>0.90259533089999999</v>
      </c>
      <c r="AV254">
        <v>0.85466788439999997</v>
      </c>
      <c r="AW254">
        <v>0.80870278819999997</v>
      </c>
    </row>
    <row r="255" spans="2:49" x14ac:dyDescent="0.25">
      <c r="B255" t="s">
        <v>326</v>
      </c>
      <c r="C255">
        <v>0.19372928894524399</v>
      </c>
      <c r="D255">
        <v>0.196839675342774</v>
      </c>
      <c r="E255">
        <v>0.2010764001</v>
      </c>
      <c r="F255">
        <v>0.2051998082</v>
      </c>
      <c r="G255">
        <v>0.20267731550000001</v>
      </c>
      <c r="H255">
        <v>0.19612875769999999</v>
      </c>
      <c r="I255">
        <v>0.2013935171</v>
      </c>
      <c r="J255">
        <v>0.20253115690000001</v>
      </c>
      <c r="K255">
        <v>0.19767301079999999</v>
      </c>
      <c r="L255">
        <v>0.19588865229999999</v>
      </c>
      <c r="M255">
        <v>0.19731892719999999</v>
      </c>
      <c r="N255">
        <v>0.20034800720000001</v>
      </c>
      <c r="O255">
        <v>0.2336703252</v>
      </c>
      <c r="P255">
        <v>0.2650876231</v>
      </c>
      <c r="Q255">
        <v>0.28728021440000001</v>
      </c>
      <c r="R255">
        <v>0.30962401630000003</v>
      </c>
      <c r="S255">
        <v>0.33406140919999999</v>
      </c>
      <c r="T255">
        <v>0.31809238620000002</v>
      </c>
      <c r="U255">
        <v>0.30332803069999997</v>
      </c>
      <c r="V255">
        <v>0.31257892990000002</v>
      </c>
      <c r="W255">
        <v>0.48798437490000002</v>
      </c>
      <c r="X255">
        <v>0.48066490119999999</v>
      </c>
      <c r="Y255">
        <v>0.51168398299999995</v>
      </c>
      <c r="Z255">
        <v>0.54230734930000002</v>
      </c>
      <c r="AA255">
        <v>0.57114020919999997</v>
      </c>
      <c r="AB255">
        <v>0.59470853229999998</v>
      </c>
      <c r="AC255">
        <v>0.61545836919999997</v>
      </c>
      <c r="AD255">
        <v>0.70783191420000002</v>
      </c>
      <c r="AE255">
        <v>0.79506220039999997</v>
      </c>
      <c r="AF255">
        <v>0.87793011470000004</v>
      </c>
      <c r="AG255">
        <v>0.91889459370000004</v>
      </c>
      <c r="AH255">
        <v>0.95789648439999997</v>
      </c>
      <c r="AI255">
        <v>0.97303251209999997</v>
      </c>
      <c r="AJ255">
        <v>0.98822291370000004</v>
      </c>
      <c r="AK255">
        <v>1.0035886599999999</v>
      </c>
      <c r="AL255">
        <v>0.90146267589999995</v>
      </c>
      <c r="AM255">
        <v>0.80454417769999997</v>
      </c>
      <c r="AN255">
        <v>0.86602911360000001</v>
      </c>
      <c r="AO255">
        <v>0.92592773370000003</v>
      </c>
      <c r="AP255">
        <v>0.98431252700000005</v>
      </c>
      <c r="AQ255">
        <v>1.0420976669999999</v>
      </c>
      <c r="AR255">
        <v>1.0985318669999999</v>
      </c>
      <c r="AS255">
        <v>1.0451909829999999</v>
      </c>
      <c r="AT255">
        <v>0.99391964190000004</v>
      </c>
      <c r="AU255">
        <v>0.94490378129999997</v>
      </c>
      <c r="AV255">
        <v>0.89801704930000004</v>
      </c>
      <c r="AW255">
        <v>0.85323507170000001</v>
      </c>
    </row>
    <row r="256" spans="2:49" x14ac:dyDescent="0.25">
      <c r="B256" t="s">
        <v>327</v>
      </c>
      <c r="C256">
        <v>0.38745857789048899</v>
      </c>
      <c r="D256">
        <v>0.39367935068554899</v>
      </c>
      <c r="E256">
        <v>0.4021528003</v>
      </c>
      <c r="F256">
        <v>0.5257915796</v>
      </c>
      <c r="G256">
        <v>0.66534745549999996</v>
      </c>
      <c r="H256">
        <v>0.82488102789999995</v>
      </c>
      <c r="I256">
        <v>1.0851810580000001</v>
      </c>
      <c r="J256">
        <v>1.39815475</v>
      </c>
      <c r="K256">
        <v>1.7483060349999999</v>
      </c>
      <c r="L256">
        <v>2.219657867</v>
      </c>
      <c r="M256">
        <v>2.864522161</v>
      </c>
      <c r="N256">
        <v>3.7262771080000001</v>
      </c>
      <c r="O256">
        <v>3.4892111219999999</v>
      </c>
      <c r="P256">
        <v>3.223864839</v>
      </c>
      <c r="Q256">
        <v>2.8711400020000002</v>
      </c>
      <c r="R256">
        <v>2.5551921059999998</v>
      </c>
      <c r="S256">
        <v>2.2790933830000002</v>
      </c>
      <c r="T256">
        <v>2.3247403320000002</v>
      </c>
      <c r="U256">
        <v>2.3709231279999998</v>
      </c>
      <c r="V256">
        <v>2.4235550159999999</v>
      </c>
      <c r="W256">
        <v>3.8670764169999998</v>
      </c>
      <c r="X256">
        <v>4.1662697130000002</v>
      </c>
      <c r="Y256">
        <v>4.3720991580000002</v>
      </c>
      <c r="Z256">
        <v>4.5750791160000004</v>
      </c>
      <c r="AA256">
        <v>4.7613628769999998</v>
      </c>
      <c r="AB256">
        <v>4.879702548</v>
      </c>
      <c r="AC256">
        <v>4.9710201019999998</v>
      </c>
      <c r="AD256">
        <v>5.1520176449999999</v>
      </c>
      <c r="AE256">
        <v>5.3207362949999997</v>
      </c>
      <c r="AF256">
        <v>5.4817183109999998</v>
      </c>
      <c r="AG256">
        <v>5.5706265650000004</v>
      </c>
      <c r="AH256">
        <v>5.6550028799999996</v>
      </c>
      <c r="AI256">
        <v>5.7160575959999997</v>
      </c>
      <c r="AJ256">
        <v>5.7787391120000002</v>
      </c>
      <c r="AK256">
        <v>5.8440004959999996</v>
      </c>
      <c r="AL256">
        <v>5.7108546899999997</v>
      </c>
      <c r="AM256">
        <v>5.5831481859999998</v>
      </c>
      <c r="AN256">
        <v>5.6545841000000001</v>
      </c>
      <c r="AO256">
        <v>5.7297302739999996</v>
      </c>
      <c r="AP256">
        <v>5.8070989080000004</v>
      </c>
      <c r="AQ256">
        <v>5.8920463779999999</v>
      </c>
      <c r="AR256">
        <v>5.9770289339999998</v>
      </c>
      <c r="AS256">
        <v>5.8443551249999999</v>
      </c>
      <c r="AT256">
        <v>5.7153735650000002</v>
      </c>
      <c r="AU256">
        <v>5.5921408980000002</v>
      </c>
      <c r="AV256">
        <v>5.4745232179999999</v>
      </c>
      <c r="AW256">
        <v>5.3633428289999996</v>
      </c>
    </row>
    <row r="257" spans="2:49" x14ac:dyDescent="0.25">
      <c r="B257" t="s">
        <v>328</v>
      </c>
      <c r="C257">
        <v>34.067295461021303</v>
      </c>
      <c r="D257">
        <v>34.614256909026899</v>
      </c>
      <c r="E257">
        <v>35.359284959999997</v>
      </c>
      <c r="F257">
        <v>35.083894819999998</v>
      </c>
      <c r="G257">
        <v>33.691819899999999</v>
      </c>
      <c r="H257">
        <v>31.69925692</v>
      </c>
      <c r="I257">
        <v>31.647671939999999</v>
      </c>
      <c r="J257">
        <v>30.98716932</v>
      </c>
      <c r="K257">
        <v>29.448305130000001</v>
      </c>
      <c r="L257">
        <v>28.41682213</v>
      </c>
      <c r="M257">
        <v>27.87533706</v>
      </c>
      <c r="N257">
        <v>27.56480212</v>
      </c>
      <c r="O257">
        <v>27.514563840000001</v>
      </c>
      <c r="P257">
        <v>27.24135471</v>
      </c>
      <c r="Q257">
        <v>26.15479216</v>
      </c>
      <c r="R257">
        <v>25.273134290000002</v>
      </c>
      <c r="S257">
        <v>24.684829629999999</v>
      </c>
      <c r="T257">
        <v>24.133009609999998</v>
      </c>
      <c r="U257">
        <v>23.638671680000002</v>
      </c>
      <c r="V257">
        <v>22.859633420000002</v>
      </c>
      <c r="W257">
        <v>19.451619220000001</v>
      </c>
      <c r="X257">
        <v>18.48210332</v>
      </c>
      <c r="Y257">
        <v>17.352659639999999</v>
      </c>
      <c r="Z257">
        <v>16.31147524</v>
      </c>
      <c r="AA257">
        <v>15.297078300000001</v>
      </c>
      <c r="AB257">
        <v>14.175962699999999</v>
      </c>
      <c r="AC257">
        <v>13.084493549999999</v>
      </c>
      <c r="AD257">
        <v>11.57755759</v>
      </c>
      <c r="AE257">
        <v>10.14597156</v>
      </c>
      <c r="AF257">
        <v>8.7724876559999903</v>
      </c>
      <c r="AG257">
        <v>7.9816963980000004</v>
      </c>
      <c r="AH257">
        <v>7.2340790549999996</v>
      </c>
      <c r="AI257">
        <v>6.5100124670000001</v>
      </c>
      <c r="AJ257">
        <v>5.82585263</v>
      </c>
      <c r="AK257">
        <v>5.1781361270000001</v>
      </c>
      <c r="AL257">
        <v>5.9700330609999996</v>
      </c>
      <c r="AM257">
        <v>6.7091874450000004</v>
      </c>
      <c r="AN257">
        <v>5.7232741589999998</v>
      </c>
      <c r="AO257">
        <v>4.7766697699999998</v>
      </c>
      <c r="AP257">
        <v>3.8627533089999999</v>
      </c>
      <c r="AQ257">
        <v>2.9803100730000001</v>
      </c>
      <c r="AR257">
        <v>2.120058862</v>
      </c>
      <c r="AS257">
        <v>2.4365281130000001</v>
      </c>
      <c r="AT257">
        <v>2.7333357399999998</v>
      </c>
      <c r="AU257">
        <v>3.0126668529999998</v>
      </c>
      <c r="AV257">
        <v>3.2758127950000002</v>
      </c>
      <c r="AW257">
        <v>3.5282347409999999</v>
      </c>
    </row>
    <row r="258" spans="2:49" x14ac:dyDescent="0.25">
      <c r="B258" t="s">
        <v>329</v>
      </c>
      <c r="C258">
        <v>1.54983431156195</v>
      </c>
      <c r="D258">
        <v>1.57471740274219</v>
      </c>
      <c r="E258">
        <v>1.608611201</v>
      </c>
      <c r="F258">
        <v>2.6216887980000001</v>
      </c>
      <c r="G258">
        <v>3.4974983179999999</v>
      </c>
      <c r="H258">
        <v>4.1971904520000001</v>
      </c>
      <c r="I258">
        <v>5.0659072250000001</v>
      </c>
      <c r="J258">
        <v>5.761921858</v>
      </c>
      <c r="K258">
        <v>6.1666471850000004</v>
      </c>
      <c r="L258">
        <v>6.5187778119999997</v>
      </c>
      <c r="M258">
        <v>6.8163565449999997</v>
      </c>
      <c r="N258">
        <v>6.9728372480000003</v>
      </c>
      <c r="O258">
        <v>7.0879481279999998</v>
      </c>
      <c r="P258">
        <v>7.1454760039999998</v>
      </c>
      <c r="Q258">
        <v>6.9845956500000002</v>
      </c>
      <c r="R258">
        <v>6.8703868369999999</v>
      </c>
      <c r="S258">
        <v>6.8301525559999998</v>
      </c>
      <c r="T258">
        <v>6.9341318349999996</v>
      </c>
      <c r="U258">
        <v>7.0413479819999996</v>
      </c>
      <c r="V258">
        <v>7.339873431</v>
      </c>
      <c r="W258">
        <v>6.7862719780000003</v>
      </c>
      <c r="X258">
        <v>6.6004773319999996</v>
      </c>
      <c r="Y258">
        <v>6.5546066029999999</v>
      </c>
      <c r="Z258">
        <v>6.5261365250000001</v>
      </c>
      <c r="AA258">
        <v>6.4955328100000003</v>
      </c>
      <c r="AB258">
        <v>6.4104461830000004</v>
      </c>
      <c r="AC258">
        <v>6.3214750659999996</v>
      </c>
      <c r="AD258">
        <v>6.6898016350000002</v>
      </c>
      <c r="AE258">
        <v>7.0391191949999996</v>
      </c>
      <c r="AF258">
        <v>7.3741520989999998</v>
      </c>
      <c r="AG258">
        <v>7.3862564400000004</v>
      </c>
      <c r="AH258">
        <v>7.4010636429999996</v>
      </c>
      <c r="AI258">
        <v>7.440505334</v>
      </c>
      <c r="AJ258">
        <v>7.484102418</v>
      </c>
      <c r="AK258">
        <v>7.5320346569999996</v>
      </c>
      <c r="AL258">
        <v>6.6640171520000004</v>
      </c>
      <c r="AM258">
        <v>5.8411616559999997</v>
      </c>
      <c r="AN258">
        <v>6.2696987670000004</v>
      </c>
      <c r="AO258">
        <v>6.6863789950000001</v>
      </c>
      <c r="AP258">
        <v>7.0918588759999999</v>
      </c>
      <c r="AQ258">
        <v>7.4914727179999998</v>
      </c>
      <c r="AR258">
        <v>7.8813488820000002</v>
      </c>
      <c r="AS258">
        <v>7.4322521679999998</v>
      </c>
      <c r="AT258">
        <v>7.0015130409999999</v>
      </c>
      <c r="AU258">
        <v>6.5897412419999997</v>
      </c>
      <c r="AV258">
        <v>6.1957462899999998</v>
      </c>
      <c r="AW258">
        <v>5.8187702659999996</v>
      </c>
    </row>
    <row r="259" spans="2:49" x14ac:dyDescent="0.25">
      <c r="B259" t="s">
        <v>330</v>
      </c>
      <c r="C259">
        <v>0.19372928894524399</v>
      </c>
      <c r="D259">
        <v>0.196839675342774</v>
      </c>
      <c r="E259">
        <v>0.2010764001</v>
      </c>
      <c r="F259">
        <v>0.19345043310000001</v>
      </c>
      <c r="G259">
        <v>0.18013191049999999</v>
      </c>
      <c r="H259">
        <v>0.16433101780000001</v>
      </c>
      <c r="I259">
        <v>0.1590803398</v>
      </c>
      <c r="J259">
        <v>0.1508188493</v>
      </c>
      <c r="K259">
        <v>0.13877265990000001</v>
      </c>
      <c r="L259">
        <v>0.1296458351</v>
      </c>
      <c r="M259">
        <v>0.12311494990000001</v>
      </c>
      <c r="N259">
        <v>0.11784735239999999</v>
      </c>
      <c r="O259">
        <v>0.17784528690000001</v>
      </c>
      <c r="P259">
        <v>0.23638550150000001</v>
      </c>
      <c r="Q259">
        <v>0.28553018209999997</v>
      </c>
      <c r="R259">
        <v>0.33316246300000002</v>
      </c>
      <c r="S259">
        <v>0.38198329730000002</v>
      </c>
      <c r="T259">
        <v>0.35136479990000002</v>
      </c>
      <c r="U259">
        <v>0.32273797230000001</v>
      </c>
      <c r="V259">
        <v>0.31523563519999998</v>
      </c>
      <c r="W259">
        <v>1.0465845250000001</v>
      </c>
      <c r="X259">
        <v>1.102297174</v>
      </c>
      <c r="Y259">
        <v>1.4122366909999999</v>
      </c>
      <c r="Z259">
        <v>1.708639303</v>
      </c>
      <c r="AA259">
        <v>1.9877587219999999</v>
      </c>
      <c r="AB259">
        <v>2.1815349419999999</v>
      </c>
      <c r="AC259">
        <v>2.3524915100000001</v>
      </c>
      <c r="AD259">
        <v>2.7416179600000001</v>
      </c>
      <c r="AE259">
        <v>3.1074638999999999</v>
      </c>
      <c r="AF259">
        <v>3.4538190009999998</v>
      </c>
      <c r="AG259">
        <v>3.700367188</v>
      </c>
      <c r="AH259">
        <v>3.933459547</v>
      </c>
      <c r="AI259">
        <v>4.2328784129999999</v>
      </c>
      <c r="AJ259">
        <v>4.5211491449999999</v>
      </c>
      <c r="AK259">
        <v>4.8005189770000003</v>
      </c>
      <c r="AL259">
        <v>4.8941472360000002</v>
      </c>
      <c r="AM259">
        <v>4.9817049100000004</v>
      </c>
      <c r="AN259">
        <v>5.1845331100000003</v>
      </c>
      <c r="AO259">
        <v>5.385656644</v>
      </c>
      <c r="AP259">
        <v>5.5843680029999998</v>
      </c>
      <c r="AQ259">
        <v>5.7867007900000003</v>
      </c>
      <c r="AR259">
        <v>5.9856592969999998</v>
      </c>
      <c r="AS259">
        <v>6.0980380370000002</v>
      </c>
      <c r="AT259">
        <v>6.2032561900000003</v>
      </c>
      <c r="AU259">
        <v>6.3041818789999997</v>
      </c>
      <c r="AV259">
        <v>6.4013967110000003</v>
      </c>
      <c r="AW259">
        <v>6.4966901840000002</v>
      </c>
    </row>
    <row r="260" spans="2:49" x14ac:dyDescent="0.25">
      <c r="B260" t="s">
        <v>331</v>
      </c>
      <c r="C260">
        <v>0.71679836909740502</v>
      </c>
      <c r="D260">
        <v>0.72830679876826598</v>
      </c>
      <c r="E260">
        <v>0.74398268050000005</v>
      </c>
      <c r="F260">
        <v>0.730353531</v>
      </c>
      <c r="G260">
        <v>0.69393019440000003</v>
      </c>
      <c r="H260">
        <v>0.64596111840000003</v>
      </c>
      <c r="I260">
        <v>0.63806518040000004</v>
      </c>
      <c r="J260">
        <v>0.63064627309999999</v>
      </c>
      <c r="K260">
        <v>0.60603563940000005</v>
      </c>
      <c r="L260">
        <v>0.59244033730000001</v>
      </c>
      <c r="M260">
        <v>0.58987649620000004</v>
      </c>
      <c r="N260">
        <v>0.59326707499999998</v>
      </c>
      <c r="O260">
        <v>0.84024342890000003</v>
      </c>
      <c r="P260">
        <v>1.0590359739999999</v>
      </c>
      <c r="Q260">
        <v>1.216826771</v>
      </c>
      <c r="R260">
        <v>1.3513452560000001</v>
      </c>
      <c r="S260">
        <v>1.4736857320000001</v>
      </c>
      <c r="T260">
        <v>1.2652291259999999</v>
      </c>
      <c r="U260">
        <v>1.0695523360000001</v>
      </c>
      <c r="V260">
        <v>0.89786928300000002</v>
      </c>
      <c r="W260">
        <v>1.279996532</v>
      </c>
      <c r="X260">
        <v>1.080459353</v>
      </c>
      <c r="Y260">
        <v>1.0928016190000001</v>
      </c>
      <c r="Z260">
        <v>1.106557145</v>
      </c>
      <c r="AA260">
        <v>1.118310116</v>
      </c>
      <c r="AB260">
        <v>1.1075414830000001</v>
      </c>
      <c r="AC260">
        <v>1.0943534619999999</v>
      </c>
      <c r="AD260">
        <v>1.1104732530000001</v>
      </c>
      <c r="AE260">
        <v>1.1246417280000001</v>
      </c>
      <c r="AF260">
        <v>1.147304265</v>
      </c>
      <c r="AG260">
        <v>1.128614875</v>
      </c>
      <c r="AH260">
        <v>1.1111820210000001</v>
      </c>
      <c r="AI260">
        <v>1.1075777200000001</v>
      </c>
      <c r="AJ260">
        <v>1.104915678</v>
      </c>
      <c r="AK260">
        <v>1.1032404549999999</v>
      </c>
      <c r="AL260">
        <v>1.0080304819999999</v>
      </c>
      <c r="AM260">
        <v>0.9162298807</v>
      </c>
      <c r="AN260">
        <v>0.94651216429999996</v>
      </c>
      <c r="AO260">
        <v>0.97575157349999997</v>
      </c>
      <c r="AP260">
        <v>1.003876054</v>
      </c>
      <c r="AQ260">
        <v>1.0317310200000001</v>
      </c>
      <c r="AR260">
        <v>1.0583988479999999</v>
      </c>
      <c r="AS260">
        <v>1.004501522</v>
      </c>
      <c r="AT260">
        <v>0.95250138230000003</v>
      </c>
      <c r="AU260">
        <v>0.90259533089999999</v>
      </c>
      <c r="AV260">
        <v>0.85466788439999997</v>
      </c>
      <c r="AW260">
        <v>0.80870278819999997</v>
      </c>
    </row>
    <row r="261" spans="2:49" x14ac:dyDescent="0.25">
      <c r="B261" t="s">
        <v>332</v>
      </c>
      <c r="C261">
        <v>0.19372928894524399</v>
      </c>
      <c r="D261">
        <v>0.196839675342774</v>
      </c>
      <c r="E261">
        <v>0.2010764001</v>
      </c>
      <c r="F261">
        <v>0.2051998082</v>
      </c>
      <c r="G261">
        <v>0.20267731550000001</v>
      </c>
      <c r="H261">
        <v>0.19612875769999999</v>
      </c>
      <c r="I261">
        <v>0.2013935171</v>
      </c>
      <c r="J261">
        <v>0.20253115690000001</v>
      </c>
      <c r="K261">
        <v>0.19767301079999999</v>
      </c>
      <c r="L261">
        <v>0.19588865229999999</v>
      </c>
      <c r="M261">
        <v>0.19731892719999999</v>
      </c>
      <c r="N261">
        <v>0.20034800720000001</v>
      </c>
      <c r="O261">
        <v>0.2336703252</v>
      </c>
      <c r="P261">
        <v>0.2650876231</v>
      </c>
      <c r="Q261">
        <v>0.28728021440000001</v>
      </c>
      <c r="R261">
        <v>0.30962401630000003</v>
      </c>
      <c r="S261">
        <v>0.33406140919999999</v>
      </c>
      <c r="T261">
        <v>0.31809238620000002</v>
      </c>
      <c r="U261">
        <v>0.30332803069999997</v>
      </c>
      <c r="V261">
        <v>0.31257892990000002</v>
      </c>
      <c r="W261">
        <v>0.48798437490000002</v>
      </c>
      <c r="X261">
        <v>0.48066490119999999</v>
      </c>
      <c r="Y261">
        <v>0.51168398299999995</v>
      </c>
      <c r="Z261">
        <v>0.54230734930000002</v>
      </c>
      <c r="AA261">
        <v>0.57114020919999997</v>
      </c>
      <c r="AB261">
        <v>0.59470853229999998</v>
      </c>
      <c r="AC261">
        <v>0.61545836919999997</v>
      </c>
      <c r="AD261">
        <v>0.70783191420000002</v>
      </c>
      <c r="AE261">
        <v>0.79506220039999997</v>
      </c>
      <c r="AF261">
        <v>0.87793011470000004</v>
      </c>
      <c r="AG261">
        <v>0.91889459370000004</v>
      </c>
      <c r="AH261">
        <v>0.95789648439999997</v>
      </c>
      <c r="AI261">
        <v>0.97303251209999997</v>
      </c>
      <c r="AJ261">
        <v>0.98822291370000004</v>
      </c>
      <c r="AK261">
        <v>1.0035886599999999</v>
      </c>
      <c r="AL261">
        <v>0.90146267589999995</v>
      </c>
      <c r="AM261">
        <v>0.80454417769999997</v>
      </c>
      <c r="AN261">
        <v>0.86602911360000001</v>
      </c>
      <c r="AO261">
        <v>0.92592773370000003</v>
      </c>
      <c r="AP261">
        <v>0.98431252700000005</v>
      </c>
      <c r="AQ261">
        <v>1.0420976669999999</v>
      </c>
      <c r="AR261">
        <v>1.0985318669999999</v>
      </c>
      <c r="AS261">
        <v>1.0451909829999999</v>
      </c>
      <c r="AT261">
        <v>0.99391964190000004</v>
      </c>
      <c r="AU261">
        <v>0.94490378129999997</v>
      </c>
      <c r="AV261">
        <v>0.89801704930000004</v>
      </c>
      <c r="AW261">
        <v>0.85323507170000001</v>
      </c>
    </row>
    <row r="262" spans="2:49" x14ac:dyDescent="0.25">
      <c r="B262" t="s">
        <v>333</v>
      </c>
      <c r="C262">
        <v>0.38745857789048899</v>
      </c>
      <c r="D262">
        <v>0.39367935068554899</v>
      </c>
      <c r="E262">
        <v>0.4021528003</v>
      </c>
      <c r="F262">
        <v>0.5257915796</v>
      </c>
      <c r="G262">
        <v>0.66534745549999996</v>
      </c>
      <c r="H262">
        <v>0.82488102789999995</v>
      </c>
      <c r="I262">
        <v>1.0851810580000001</v>
      </c>
      <c r="J262">
        <v>1.39815475</v>
      </c>
      <c r="K262">
        <v>1.7483060349999999</v>
      </c>
      <c r="L262">
        <v>2.219657867</v>
      </c>
      <c r="M262">
        <v>2.864522161</v>
      </c>
      <c r="N262">
        <v>3.7262771080000001</v>
      </c>
      <c r="O262">
        <v>3.4892111219999999</v>
      </c>
      <c r="P262">
        <v>3.223864839</v>
      </c>
      <c r="Q262">
        <v>2.8711400020000002</v>
      </c>
      <c r="R262">
        <v>2.5551921059999998</v>
      </c>
      <c r="S262">
        <v>2.2790933830000002</v>
      </c>
      <c r="T262">
        <v>2.3247403320000002</v>
      </c>
      <c r="U262">
        <v>2.3709231279999998</v>
      </c>
      <c r="V262">
        <v>2.4235550159999999</v>
      </c>
      <c r="W262">
        <v>3.8670764169999998</v>
      </c>
      <c r="X262">
        <v>4.1662697130000002</v>
      </c>
      <c r="Y262">
        <v>4.3720991580000002</v>
      </c>
      <c r="Z262">
        <v>4.5750791160000004</v>
      </c>
      <c r="AA262">
        <v>4.7613628769999998</v>
      </c>
      <c r="AB262">
        <v>4.879702548</v>
      </c>
      <c r="AC262">
        <v>4.9710201019999998</v>
      </c>
      <c r="AD262">
        <v>5.1520176449999999</v>
      </c>
      <c r="AE262">
        <v>5.3207362949999997</v>
      </c>
      <c r="AF262">
        <v>5.4817183109999998</v>
      </c>
      <c r="AG262">
        <v>5.5706265650000004</v>
      </c>
      <c r="AH262">
        <v>5.6550028799999996</v>
      </c>
      <c r="AI262">
        <v>5.7160575959999997</v>
      </c>
      <c r="AJ262">
        <v>5.7787391120000002</v>
      </c>
      <c r="AK262">
        <v>5.8440004959999996</v>
      </c>
      <c r="AL262">
        <v>5.7108546899999997</v>
      </c>
      <c r="AM262">
        <v>5.5831481859999998</v>
      </c>
      <c r="AN262">
        <v>5.6545841000000001</v>
      </c>
      <c r="AO262">
        <v>5.7297302739999996</v>
      </c>
      <c r="AP262">
        <v>5.8070989080000004</v>
      </c>
      <c r="AQ262">
        <v>5.8920463779999999</v>
      </c>
      <c r="AR262">
        <v>5.9770289339999998</v>
      </c>
      <c r="AS262">
        <v>5.8443551249999999</v>
      </c>
      <c r="AT262">
        <v>5.7153735650000002</v>
      </c>
      <c r="AU262">
        <v>5.5921408980000002</v>
      </c>
      <c r="AV262">
        <v>5.4745232179999999</v>
      </c>
      <c r="AW262">
        <v>5.3633428289999996</v>
      </c>
    </row>
    <row r="263" spans="2:49" x14ac:dyDescent="0.25">
      <c r="B263" t="s">
        <v>334</v>
      </c>
      <c r="C263">
        <v>1.1905732046364299</v>
      </c>
      <c r="D263">
        <v>1.2096882425386799</v>
      </c>
      <c r="E263">
        <v>1.231532107</v>
      </c>
      <c r="F263">
        <v>1.2372873090000001</v>
      </c>
      <c r="G263">
        <v>1.1430982350000001</v>
      </c>
      <c r="H263">
        <v>0.92775870049999998</v>
      </c>
      <c r="I263">
        <v>1.010761818</v>
      </c>
      <c r="J263">
        <v>1.034192494</v>
      </c>
      <c r="K263">
        <v>0.97760844120000001</v>
      </c>
      <c r="L263">
        <v>0.97425668409999999</v>
      </c>
      <c r="M263">
        <v>0.98006104979999997</v>
      </c>
      <c r="N263">
        <v>0.98883607340000002</v>
      </c>
      <c r="O263">
        <v>0.93480303060000003</v>
      </c>
      <c r="P263">
        <v>0.95156167579999995</v>
      </c>
      <c r="Q263">
        <v>0.93346422429999998</v>
      </c>
      <c r="R263">
        <v>0.88597747240000002</v>
      </c>
      <c r="S263">
        <v>0.87281687490000004</v>
      </c>
      <c r="T263">
        <v>0.87243165739999995</v>
      </c>
      <c r="U263">
        <v>0.87763754709999997</v>
      </c>
      <c r="V263">
        <v>0.88723962889999997</v>
      </c>
      <c r="W263">
        <v>0.88515440739999995</v>
      </c>
      <c r="X263">
        <v>0.87816125349999996</v>
      </c>
      <c r="Y263">
        <v>0.87283298610000004</v>
      </c>
      <c r="Z263">
        <v>0.87162872769999999</v>
      </c>
      <c r="AA263">
        <v>0.8719858868</v>
      </c>
      <c r="AB263">
        <v>0.87267025490000005</v>
      </c>
      <c r="AC263">
        <v>0.87401529089999996</v>
      </c>
      <c r="AD263">
        <v>0.87845333469999998</v>
      </c>
      <c r="AE263">
        <v>0.88392841129999999</v>
      </c>
      <c r="AF263">
        <v>0.89000553760000001</v>
      </c>
      <c r="AG263">
        <v>0.89673660180000003</v>
      </c>
      <c r="AH263">
        <v>0.90423215280000002</v>
      </c>
      <c r="AI263">
        <v>0.9135963936</v>
      </c>
      <c r="AJ263">
        <v>0.92342550180000005</v>
      </c>
      <c r="AK263">
        <v>0.933997462</v>
      </c>
      <c r="AL263">
        <v>0.94517074710000004</v>
      </c>
      <c r="AM263" s="39">
        <v>0.95689376420000005</v>
      </c>
      <c r="AN263" s="39">
        <v>0.96865278899999996</v>
      </c>
      <c r="AO263" s="39">
        <v>0.98003801859999995</v>
      </c>
      <c r="AP263" s="39">
        <v>0.99162662150000003</v>
      </c>
      <c r="AQ263" s="39">
        <v>1.003805775</v>
      </c>
      <c r="AR263" s="39">
        <v>1.0152804390000001</v>
      </c>
      <c r="AS263" s="39">
        <v>1.026795731</v>
      </c>
      <c r="AT263" s="39">
        <v>1.0389351179999999</v>
      </c>
      <c r="AU263" s="39">
        <v>1.051095562</v>
      </c>
      <c r="AV263">
        <v>1.0632557279999999</v>
      </c>
      <c r="AW263">
        <v>1.0755468640000001</v>
      </c>
    </row>
    <row r="264" spans="2:49" x14ac:dyDescent="0.25">
      <c r="B264" t="s">
        <v>335</v>
      </c>
      <c r="C264">
        <v>1.7112081308179601</v>
      </c>
      <c r="D264">
        <v>1.7386821308642</v>
      </c>
      <c r="E264">
        <v>1.766755227</v>
      </c>
      <c r="F264">
        <v>1.788518327</v>
      </c>
      <c r="G264">
        <v>1.807044436</v>
      </c>
      <c r="H264">
        <v>1.7012908520000001</v>
      </c>
      <c r="I264">
        <v>1.7786809720000001</v>
      </c>
      <c r="J264">
        <v>1.8124435940000001</v>
      </c>
      <c r="K264">
        <v>1.7951807479999999</v>
      </c>
      <c r="L264">
        <v>1.807852402</v>
      </c>
      <c r="M264">
        <v>1.830405042</v>
      </c>
      <c r="N264">
        <v>1.906688191</v>
      </c>
      <c r="O264">
        <v>1.9023566119999999</v>
      </c>
      <c r="P264">
        <v>1.9051787870000001</v>
      </c>
      <c r="Q264">
        <v>1.880803936</v>
      </c>
      <c r="R264">
        <v>1.90019118</v>
      </c>
      <c r="S264">
        <v>1.9125959800000001</v>
      </c>
      <c r="T264">
        <v>1.9465809249999999</v>
      </c>
      <c r="U264">
        <v>1.9975720299999999</v>
      </c>
      <c r="V264">
        <v>2.052041172</v>
      </c>
      <c r="W264">
        <v>2.0953464770000001</v>
      </c>
      <c r="X264">
        <v>2.1205983229999998</v>
      </c>
      <c r="Y264">
        <v>2.1445687800000002</v>
      </c>
      <c r="Z264">
        <v>2.1697478870000002</v>
      </c>
      <c r="AA264">
        <v>2.1949350769999998</v>
      </c>
      <c r="AB264">
        <v>2.2189730989999998</v>
      </c>
      <c r="AC264">
        <v>2.2419661560000002</v>
      </c>
      <c r="AD264">
        <v>2.2688682779999998</v>
      </c>
      <c r="AE264">
        <v>2.2977314459999998</v>
      </c>
      <c r="AF264">
        <v>2.3276849620000002</v>
      </c>
      <c r="AG264">
        <v>2.358960293</v>
      </c>
      <c r="AH264">
        <v>2.3918453550000001</v>
      </c>
      <c r="AI264">
        <v>2.4279408170000001</v>
      </c>
      <c r="AJ264">
        <v>2.4660379670000001</v>
      </c>
      <c r="AK264">
        <v>2.5058832099999999</v>
      </c>
      <c r="AL264">
        <v>2.5474878560000001</v>
      </c>
      <c r="AM264">
        <v>2.5905440039999998</v>
      </c>
      <c r="AN264">
        <v>2.63358494</v>
      </c>
      <c r="AO264">
        <v>2.6758842139999999</v>
      </c>
      <c r="AP264">
        <v>2.7179696089999998</v>
      </c>
      <c r="AQ264">
        <v>2.7606713049999998</v>
      </c>
      <c r="AR264">
        <v>2.8015872640000001</v>
      </c>
      <c r="AS264">
        <v>2.840960479</v>
      </c>
      <c r="AT264">
        <v>2.880613329</v>
      </c>
      <c r="AU264">
        <v>2.9199640809999998</v>
      </c>
      <c r="AV264">
        <v>2.9589329499999999</v>
      </c>
      <c r="AW264">
        <v>2.9975831510000002</v>
      </c>
    </row>
    <row r="265" spans="2:49" x14ac:dyDescent="0.25">
      <c r="B265" t="s">
        <v>336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337</v>
      </c>
      <c r="C266">
        <v>1.5692072404564801</v>
      </c>
      <c r="D266">
        <v>1.5944013702764701</v>
      </c>
      <c r="E266">
        <v>1.6251961530000001</v>
      </c>
      <c r="F266">
        <v>1.6491954579999999</v>
      </c>
      <c r="G266">
        <v>1.672599011</v>
      </c>
      <c r="H266">
        <v>1.5563489699999999</v>
      </c>
      <c r="I266">
        <v>1.6417209020000001</v>
      </c>
      <c r="J266">
        <v>1.6932885470000001</v>
      </c>
      <c r="K266">
        <v>1.6858321489999999</v>
      </c>
      <c r="L266">
        <v>1.696161088</v>
      </c>
      <c r="M266">
        <v>1.713360196</v>
      </c>
      <c r="N266">
        <v>1.753908163</v>
      </c>
      <c r="O266">
        <v>1.806462375</v>
      </c>
      <c r="P266">
        <v>1.8958000150000001</v>
      </c>
      <c r="Q266">
        <v>1.953242841</v>
      </c>
      <c r="R266">
        <v>2.0292725659999999</v>
      </c>
      <c r="S266">
        <v>2.0994324639999999</v>
      </c>
      <c r="T266">
        <v>2.1353030629999998</v>
      </c>
      <c r="U266">
        <v>2.1764083159999998</v>
      </c>
      <c r="V266">
        <v>2.2183791369999999</v>
      </c>
      <c r="W266">
        <v>2.1484043850000001</v>
      </c>
      <c r="X266">
        <v>2.098143216</v>
      </c>
      <c r="Y266">
        <v>2.0734324649999998</v>
      </c>
      <c r="Z266">
        <v>2.0661589610000002</v>
      </c>
      <c r="AA266">
        <v>2.067727734</v>
      </c>
      <c r="AB266">
        <v>2.0732656729999999</v>
      </c>
      <c r="AC266">
        <v>2.082551643</v>
      </c>
      <c r="AD266">
        <v>2.1046625739999998</v>
      </c>
      <c r="AE266">
        <v>2.130399175</v>
      </c>
      <c r="AF266">
        <v>2.1574788300000001</v>
      </c>
      <c r="AG266">
        <v>2.1859528849999998</v>
      </c>
      <c r="AH266">
        <v>2.2159499660000002</v>
      </c>
      <c r="AI266">
        <v>2.2489035679999998</v>
      </c>
      <c r="AJ266">
        <v>2.2837078630000001</v>
      </c>
      <c r="AK266">
        <v>2.3201191429999999</v>
      </c>
      <c r="AL266">
        <v>2.3588354929999999</v>
      </c>
      <c r="AM266">
        <v>2.3989622380000002</v>
      </c>
      <c r="AN266">
        <v>2.4388122619999999</v>
      </c>
      <c r="AO266">
        <v>2.4782210509999998</v>
      </c>
      <c r="AP266">
        <v>2.5174973879999998</v>
      </c>
      <c r="AQ266">
        <v>2.5574748619999998</v>
      </c>
      <c r="AR266">
        <v>2.5958618919999998</v>
      </c>
      <c r="AS266">
        <v>2.6332011460000002</v>
      </c>
      <c r="AT266">
        <v>2.670923739</v>
      </c>
      <c r="AU266" s="39">
        <v>2.7084841019999999</v>
      </c>
      <c r="AV266">
        <v>2.7457898950000001</v>
      </c>
      <c r="AW266">
        <v>2.7829052870000002</v>
      </c>
    </row>
    <row r="267" spans="2:49" x14ac:dyDescent="0.25">
      <c r="B267" t="s">
        <v>338</v>
      </c>
      <c r="C267">
        <v>0.99151022292981705</v>
      </c>
      <c r="D267">
        <v>0.99151022292981705</v>
      </c>
      <c r="E267">
        <v>0.99190342279999999</v>
      </c>
      <c r="F267">
        <v>0.98792112710000002</v>
      </c>
      <c r="G267">
        <v>0.98397032799999995</v>
      </c>
      <c r="H267">
        <v>0.98000837679999997</v>
      </c>
      <c r="I267">
        <v>0.97610743460000005</v>
      </c>
      <c r="J267">
        <v>0.97222029030000001</v>
      </c>
      <c r="K267">
        <v>0.96834044990000001</v>
      </c>
      <c r="L267">
        <v>0.96448869459999997</v>
      </c>
      <c r="M267">
        <v>0.96064522139999997</v>
      </c>
      <c r="N267">
        <v>0.95684207060000004</v>
      </c>
      <c r="O267">
        <v>0.95617158859999996</v>
      </c>
      <c r="P267">
        <v>0.95546419130000004</v>
      </c>
      <c r="Q267">
        <v>0.95470514009999996</v>
      </c>
      <c r="R267">
        <v>0.95390398880000005</v>
      </c>
      <c r="S267">
        <v>0.95304595299999995</v>
      </c>
      <c r="T267">
        <v>0.95019250219999996</v>
      </c>
      <c r="U267">
        <v>0.94739235529999999</v>
      </c>
      <c r="V267">
        <v>0.94463228460000004</v>
      </c>
      <c r="W267">
        <v>0.9447281246</v>
      </c>
      <c r="X267">
        <v>0.94481583660000001</v>
      </c>
      <c r="Y267">
        <v>0.94490251150000004</v>
      </c>
      <c r="Z267">
        <v>0.94498864599999999</v>
      </c>
      <c r="AA267">
        <v>0.94507831200000003</v>
      </c>
      <c r="AB267">
        <v>0.94517799039999995</v>
      </c>
      <c r="AC267">
        <v>0.94528544469999998</v>
      </c>
      <c r="AD267">
        <v>0.94539786100000001</v>
      </c>
      <c r="AE267">
        <v>0.94551600469999997</v>
      </c>
      <c r="AF267">
        <v>0.94564155159999996</v>
      </c>
      <c r="AG267">
        <v>0.9457743931</v>
      </c>
      <c r="AH267">
        <v>0.94591506059999997</v>
      </c>
      <c r="AI267">
        <v>0.94607191729999995</v>
      </c>
      <c r="AJ267">
        <v>0.94623825849999998</v>
      </c>
      <c r="AK267">
        <v>0.94641378799999998</v>
      </c>
      <c r="AL267">
        <v>0.94659858019999998</v>
      </c>
      <c r="AM267">
        <v>0.94679481080000005</v>
      </c>
      <c r="AN267">
        <v>0.94697587660000004</v>
      </c>
      <c r="AO267">
        <v>0.94716752699999995</v>
      </c>
      <c r="AP267">
        <v>0.94736689429999998</v>
      </c>
      <c r="AQ267">
        <v>0.9475717763</v>
      </c>
      <c r="AR267">
        <v>0.94779299380000004</v>
      </c>
      <c r="AS267">
        <v>0.9479634401</v>
      </c>
      <c r="AT267">
        <v>0.94813242050000002</v>
      </c>
      <c r="AU267">
        <v>0.94830190589999996</v>
      </c>
      <c r="AV267">
        <v>0.94847220639999996</v>
      </c>
      <c r="AW267">
        <v>0.94864307029999995</v>
      </c>
    </row>
    <row r="268" spans="2:49" x14ac:dyDescent="0.25">
      <c r="B268" t="s">
        <v>339</v>
      </c>
      <c r="C268">
        <v>8.4897770701825997E-3</v>
      </c>
      <c r="D268">
        <v>8.4897770701825997E-3</v>
      </c>
      <c r="E268">
        <v>8.0965771900000007E-3</v>
      </c>
      <c r="F268">
        <v>1.2078872900000001E-2</v>
      </c>
      <c r="G268">
        <v>1.6029671999999998E-2</v>
      </c>
      <c r="H268">
        <v>1.9991623199999999E-2</v>
      </c>
      <c r="I268">
        <v>2.3892565399999999E-2</v>
      </c>
      <c r="J268">
        <v>2.7779709699999999E-2</v>
      </c>
      <c r="K268">
        <v>3.1659550100000003E-2</v>
      </c>
      <c r="L268">
        <v>3.5511305399999998E-2</v>
      </c>
      <c r="M268">
        <v>3.9354778600000001E-2</v>
      </c>
      <c r="N268">
        <v>4.3157929400000003E-2</v>
      </c>
      <c r="O268">
        <v>4.3828411400000003E-2</v>
      </c>
      <c r="P268">
        <v>4.4535808699999999E-2</v>
      </c>
      <c r="Q268">
        <v>4.5294859899999998E-2</v>
      </c>
      <c r="R268">
        <v>4.6096011200000002E-2</v>
      </c>
      <c r="S268">
        <v>4.6954046999999999E-2</v>
      </c>
      <c r="T268">
        <v>4.9807497800000003E-2</v>
      </c>
      <c r="U268">
        <v>5.2607644699999997E-2</v>
      </c>
      <c r="V268">
        <v>5.5367715400000003E-2</v>
      </c>
      <c r="W268">
        <v>5.5271875400000003E-2</v>
      </c>
      <c r="X268">
        <v>5.51841634E-2</v>
      </c>
      <c r="Y268">
        <v>5.50974885E-2</v>
      </c>
      <c r="Z268">
        <v>5.5011353999999998E-2</v>
      </c>
      <c r="AA268">
        <v>5.4921688000000003E-2</v>
      </c>
      <c r="AB268">
        <v>5.4822009599999999E-2</v>
      </c>
      <c r="AC268">
        <v>5.4714555300000002E-2</v>
      </c>
      <c r="AD268">
        <v>5.4602139000000001E-2</v>
      </c>
      <c r="AE268">
        <v>5.4483995299999997E-2</v>
      </c>
      <c r="AF268">
        <v>5.4358448400000002E-2</v>
      </c>
      <c r="AG268">
        <v>5.4225606900000001E-2</v>
      </c>
      <c r="AH268">
        <v>5.4084939399999997E-2</v>
      </c>
      <c r="AI268">
        <v>5.3928082699999998E-2</v>
      </c>
      <c r="AJ268">
        <v>5.3761741500000002E-2</v>
      </c>
      <c r="AK268">
        <v>5.3586212000000001E-2</v>
      </c>
      <c r="AL268">
        <v>5.3401419800000002E-2</v>
      </c>
      <c r="AM268">
        <v>5.3205189200000003E-2</v>
      </c>
      <c r="AN268">
        <v>5.3024123399999998E-2</v>
      </c>
      <c r="AO268">
        <v>5.2832472999999998E-2</v>
      </c>
      <c r="AP268">
        <v>5.2633105700000002E-2</v>
      </c>
      <c r="AQ268">
        <v>5.2428223699999998E-2</v>
      </c>
      <c r="AR268">
        <v>5.2207006200000003E-2</v>
      </c>
      <c r="AS268">
        <v>5.2036559900000001E-2</v>
      </c>
      <c r="AT268">
        <v>5.1867579499999997E-2</v>
      </c>
      <c r="AU268">
        <v>5.1698094100000001E-2</v>
      </c>
      <c r="AV268">
        <v>5.1527793600000003E-2</v>
      </c>
      <c r="AW268">
        <v>5.1356929699999998E-2</v>
      </c>
    </row>
    <row r="269" spans="2:49" x14ac:dyDescent="0.25">
      <c r="B269" t="s">
        <v>340</v>
      </c>
      <c r="C269">
        <v>0.79896379760487002</v>
      </c>
      <c r="D269">
        <v>0.79896379760486902</v>
      </c>
      <c r="E269">
        <v>0.79896379760000003</v>
      </c>
      <c r="F269">
        <v>0.79638418170000003</v>
      </c>
      <c r="G269">
        <v>0.79381289450000003</v>
      </c>
      <c r="H269">
        <v>0.79124990930000005</v>
      </c>
      <c r="I269">
        <v>0.78869519919999997</v>
      </c>
      <c r="J269">
        <v>0.78614873750000003</v>
      </c>
      <c r="K269">
        <v>0.7836104975</v>
      </c>
      <c r="L269">
        <v>0.78108045280000005</v>
      </c>
      <c r="M269">
        <v>0.77855857679999996</v>
      </c>
      <c r="N269">
        <v>0.7760448432</v>
      </c>
      <c r="O269">
        <v>0.76081534390000005</v>
      </c>
      <c r="P269">
        <v>0.74503571680000003</v>
      </c>
      <c r="Q269">
        <v>0.72867560580000001</v>
      </c>
      <c r="R269">
        <v>0.71170237920000001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0.69114451089999995</v>
      </c>
      <c r="X269">
        <v>0.69114451089999995</v>
      </c>
      <c r="Y269">
        <v>0.69114451089999995</v>
      </c>
      <c r="Z269">
        <v>0.69114451089999995</v>
      </c>
      <c r="AA269">
        <v>0.69114451089999995</v>
      </c>
      <c r="AB269">
        <v>0.69114451089999995</v>
      </c>
      <c r="AC269">
        <v>0.69114451089999995</v>
      </c>
      <c r="AD269">
        <v>0.69114451089999995</v>
      </c>
      <c r="AE269">
        <v>0.69114451089999995</v>
      </c>
      <c r="AF269">
        <v>0.69114451089999995</v>
      </c>
      <c r="AG269">
        <v>0.69114451089999995</v>
      </c>
      <c r="AH269">
        <v>0.69114451089999995</v>
      </c>
      <c r="AI269">
        <v>0.69114451089999995</v>
      </c>
      <c r="AJ269">
        <v>0.69114451089999995</v>
      </c>
      <c r="AK269">
        <v>0.69114451089999995</v>
      </c>
      <c r="AL269">
        <v>0.69114451089999995</v>
      </c>
      <c r="AM269">
        <v>0.69114451089999995</v>
      </c>
      <c r="AN269">
        <v>0.69114451089999995</v>
      </c>
      <c r="AO269">
        <v>0.69114451089999995</v>
      </c>
      <c r="AP269">
        <v>0.69114451089999995</v>
      </c>
      <c r="AQ269">
        <v>0.69114451089999995</v>
      </c>
      <c r="AR269">
        <v>0.69114451089999995</v>
      </c>
      <c r="AS269">
        <v>0.69114451089999995</v>
      </c>
      <c r="AT269">
        <v>0.69114451089999995</v>
      </c>
      <c r="AU269">
        <v>0.69114451089999995</v>
      </c>
      <c r="AV269">
        <v>0.69114451089999995</v>
      </c>
      <c r="AW269">
        <v>0.69114451089999995</v>
      </c>
    </row>
    <row r="270" spans="2:49" x14ac:dyDescent="0.25">
      <c r="B270" t="s">
        <v>341</v>
      </c>
      <c r="C270">
        <v>1.02537481030392E-2</v>
      </c>
      <c r="D270">
        <v>1.02537481030392E-2</v>
      </c>
      <c r="E270">
        <v>1.02537481E-2</v>
      </c>
      <c r="F270">
        <v>9.6835705400000003E-3</v>
      </c>
      <c r="G270">
        <v>9.1450986900000007E-3</v>
      </c>
      <c r="H270">
        <v>8.6365695100000008E-3</v>
      </c>
      <c r="I270">
        <v>8.1563179799999906E-3</v>
      </c>
      <c r="J270">
        <v>7.7027716699999997E-3</v>
      </c>
      <c r="K270">
        <v>7.2744456000000002E-3</v>
      </c>
      <c r="L270">
        <v>6.8699373499999999E-3</v>
      </c>
      <c r="M270">
        <v>6.4879224899999999E-3</v>
      </c>
      <c r="N270">
        <v>6.1271502300000004E-3</v>
      </c>
      <c r="O270">
        <v>5.5291148799999999E-3</v>
      </c>
      <c r="P270">
        <v>4.9094769899999998E-3</v>
      </c>
      <c r="Q270">
        <v>4.2670445299999998E-3</v>
      </c>
      <c r="R270">
        <v>3.6005361100000001E-3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8.1802286499999995E-3</v>
      </c>
      <c r="X270">
        <v>8.1802286499999995E-3</v>
      </c>
      <c r="Y270">
        <v>8.1802286499999995E-3</v>
      </c>
      <c r="Z270">
        <v>8.1802286499999995E-3</v>
      </c>
      <c r="AA270">
        <v>8.1802286499999995E-3</v>
      </c>
      <c r="AB270">
        <v>8.1802286499999995E-3</v>
      </c>
      <c r="AC270">
        <v>8.1802286499999995E-3</v>
      </c>
      <c r="AD270">
        <v>8.1802286499999995E-3</v>
      </c>
      <c r="AE270">
        <v>8.1802286499999995E-3</v>
      </c>
      <c r="AF270">
        <v>8.1802286499999995E-3</v>
      </c>
      <c r="AG270">
        <v>8.1802286499999995E-3</v>
      </c>
      <c r="AH270">
        <v>8.1802286499999995E-3</v>
      </c>
      <c r="AI270" s="39">
        <v>8.1802286499999995E-3</v>
      </c>
      <c r="AJ270" s="39">
        <v>8.1802286499999995E-3</v>
      </c>
      <c r="AK270" s="39">
        <v>8.1802286499999995E-3</v>
      </c>
      <c r="AL270" s="39">
        <v>8.1802286499999995E-3</v>
      </c>
      <c r="AM270" s="39">
        <v>8.1802286499999995E-3</v>
      </c>
      <c r="AN270" s="39">
        <v>8.1802286499999995E-3</v>
      </c>
      <c r="AO270" s="39">
        <v>8.1802286499999995E-3</v>
      </c>
      <c r="AP270" s="39">
        <v>8.1802286499999995E-3</v>
      </c>
      <c r="AQ270" s="39">
        <v>8.1802286499999995E-3</v>
      </c>
      <c r="AR270" s="39">
        <v>8.1802286499999995E-3</v>
      </c>
      <c r="AS270" s="39">
        <v>8.1802286499999995E-3</v>
      </c>
      <c r="AT270" s="39">
        <v>8.1802286499999995E-3</v>
      </c>
      <c r="AU270" s="39">
        <v>8.1802286499999995E-3</v>
      </c>
      <c r="AV270" s="39">
        <v>8.1802286499999995E-3</v>
      </c>
      <c r="AW270" s="39">
        <v>8.1802286499999995E-3</v>
      </c>
    </row>
    <row r="271" spans="2:49" x14ac:dyDescent="0.25">
      <c r="B271" t="s">
        <v>342</v>
      </c>
      <c r="C271">
        <v>4.0949078402655603E-2</v>
      </c>
      <c r="D271">
        <v>4.0949078402655603E-2</v>
      </c>
      <c r="E271">
        <v>4.0949078399999998E-2</v>
      </c>
      <c r="F271">
        <v>4.08762326E-2</v>
      </c>
      <c r="G271">
        <v>4.0803516300000002E-2</v>
      </c>
      <c r="H271">
        <v>4.0730929399999997E-2</v>
      </c>
      <c r="I271">
        <v>4.0658471699999997E-2</v>
      </c>
      <c r="J271">
        <v>4.0586142800000002E-2</v>
      </c>
      <c r="K271">
        <v>4.0513942599999998E-2</v>
      </c>
      <c r="L271">
        <v>4.0441870900000003E-2</v>
      </c>
      <c r="M271">
        <v>4.0369927299999997E-2</v>
      </c>
      <c r="N271">
        <v>4.0298111800000001E-2</v>
      </c>
      <c r="O271">
        <v>4.42463061E-2</v>
      </c>
      <c r="P271">
        <v>4.8337119099999999E-2</v>
      </c>
      <c r="Q271">
        <v>5.25784205E-2</v>
      </c>
      <c r="R271">
        <v>5.6978670000000002E-2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1.9056101999999998E-2</v>
      </c>
      <c r="X271">
        <v>1.9056101999999998E-2</v>
      </c>
      <c r="Y271">
        <v>1.9056101999999998E-2</v>
      </c>
      <c r="Z271">
        <v>1.9056101999999998E-2</v>
      </c>
      <c r="AA271">
        <v>1.9056101999999998E-2</v>
      </c>
      <c r="AB271">
        <v>1.9056101999999998E-2</v>
      </c>
      <c r="AC271">
        <v>1.9056101999999998E-2</v>
      </c>
      <c r="AD271">
        <v>1.9056101999999998E-2</v>
      </c>
      <c r="AE271">
        <v>1.9056101999999998E-2</v>
      </c>
      <c r="AF271">
        <v>1.9056101999999998E-2</v>
      </c>
      <c r="AG271">
        <v>1.9056101999999998E-2</v>
      </c>
      <c r="AH271">
        <v>1.9056101999999998E-2</v>
      </c>
      <c r="AI271">
        <v>1.9056101999999998E-2</v>
      </c>
      <c r="AJ271">
        <v>1.9056101999999998E-2</v>
      </c>
      <c r="AK271">
        <v>1.9056101999999998E-2</v>
      </c>
      <c r="AL271">
        <v>1.9056101999999998E-2</v>
      </c>
      <c r="AM271">
        <v>1.9056101999999998E-2</v>
      </c>
      <c r="AN271">
        <v>1.9056101999999998E-2</v>
      </c>
      <c r="AO271">
        <v>1.9056101999999998E-2</v>
      </c>
      <c r="AP271">
        <v>1.9056101999999998E-2</v>
      </c>
      <c r="AQ271">
        <v>1.9056101999999998E-2</v>
      </c>
      <c r="AR271">
        <v>1.9056101999999998E-2</v>
      </c>
      <c r="AS271">
        <v>1.9056101999999998E-2</v>
      </c>
      <c r="AT271">
        <v>1.9056101999999998E-2</v>
      </c>
      <c r="AU271">
        <v>1.9056101999999998E-2</v>
      </c>
      <c r="AV271">
        <v>1.9056101999999998E-2</v>
      </c>
      <c r="AW271">
        <v>1.9056101999999998E-2</v>
      </c>
    </row>
    <row r="272" spans="2:49" x14ac:dyDescent="0.25">
      <c r="B272" t="s">
        <v>343</v>
      </c>
      <c r="C272">
        <v>4.0858446639591303E-2</v>
      </c>
      <c r="D272">
        <v>4.0858446639591303E-2</v>
      </c>
      <c r="E272">
        <v>4.0858446600000001E-2</v>
      </c>
      <c r="F272">
        <v>3.7501973199999997E-2</v>
      </c>
      <c r="G272">
        <v>3.44212302E-2</v>
      </c>
      <c r="H272">
        <v>3.1593566500000003E-2</v>
      </c>
      <c r="I272">
        <v>2.89981921E-2</v>
      </c>
      <c r="J272">
        <v>2.6616024700000001E-2</v>
      </c>
      <c r="K272">
        <v>2.4429549500000002E-2</v>
      </c>
      <c r="L272">
        <v>2.2422690700000001E-2</v>
      </c>
      <c r="M272">
        <v>2.0580693000000001E-2</v>
      </c>
      <c r="N272">
        <v>1.88900132E-2</v>
      </c>
      <c r="O272">
        <v>1.6445307100000001E-2</v>
      </c>
      <c r="P272">
        <v>1.3912292099999999E-2</v>
      </c>
      <c r="Q272">
        <v>1.12860953E-2</v>
      </c>
      <c r="R272">
        <v>8.5614784100000001E-3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2.7175976999999998E-3</v>
      </c>
      <c r="X272">
        <v>2.7175976999999998E-3</v>
      </c>
      <c r="Y272">
        <v>2.7175976999999998E-3</v>
      </c>
      <c r="Z272">
        <v>2.7175976999999998E-3</v>
      </c>
      <c r="AA272">
        <v>2.7175976999999998E-3</v>
      </c>
      <c r="AB272">
        <v>2.7175976999999998E-3</v>
      </c>
      <c r="AC272">
        <v>2.7175976999999998E-3</v>
      </c>
      <c r="AD272">
        <v>2.7175976999999998E-3</v>
      </c>
      <c r="AE272">
        <v>2.7175976999999998E-3</v>
      </c>
      <c r="AF272">
        <v>2.7175976999999998E-3</v>
      </c>
      <c r="AG272">
        <v>2.7175976999999998E-3</v>
      </c>
      <c r="AH272">
        <v>2.7175976999999998E-3</v>
      </c>
      <c r="AI272">
        <v>2.7175976999999998E-3</v>
      </c>
      <c r="AJ272">
        <v>2.7175976999999998E-3</v>
      </c>
      <c r="AK272">
        <v>2.7175976999999998E-3</v>
      </c>
      <c r="AL272">
        <v>2.7175976999999998E-3</v>
      </c>
      <c r="AM272">
        <v>2.7175976999999998E-3</v>
      </c>
      <c r="AN272">
        <v>2.7175976999999998E-3</v>
      </c>
      <c r="AO272">
        <v>2.7175976999999998E-3</v>
      </c>
      <c r="AP272">
        <v>2.7175976999999998E-3</v>
      </c>
      <c r="AQ272">
        <v>2.7175976999999998E-3</v>
      </c>
      <c r="AR272">
        <v>2.7175976999999998E-3</v>
      </c>
      <c r="AS272">
        <v>2.7175976999999998E-3</v>
      </c>
      <c r="AT272" s="39">
        <v>2.7175976999999998E-3</v>
      </c>
      <c r="AU272" s="39">
        <v>2.7175976999999998E-3</v>
      </c>
      <c r="AV272" s="39">
        <v>2.7175976999999998E-3</v>
      </c>
      <c r="AW272" s="39">
        <v>2.7175976999999998E-3</v>
      </c>
    </row>
    <row r="273" spans="2:49" x14ac:dyDescent="0.25">
      <c r="B273" t="s">
        <v>344</v>
      </c>
      <c r="C273">
        <v>8.2546962733871607E-3</v>
      </c>
      <c r="D273">
        <v>8.2546962733871607E-3</v>
      </c>
      <c r="E273">
        <v>8.2546962700000004E-3</v>
      </c>
      <c r="F273">
        <v>1.7081659799999999E-2</v>
      </c>
      <c r="G273">
        <v>2.5176000800000001E-2</v>
      </c>
      <c r="H273">
        <v>3.2493267499999999E-2</v>
      </c>
      <c r="I273">
        <v>3.8964704699999998E-2</v>
      </c>
      <c r="J273">
        <v>4.44904359E-2</v>
      </c>
      <c r="K273">
        <v>4.8930383399999999E-2</v>
      </c>
      <c r="L273">
        <v>5.2092196299999997E-2</v>
      </c>
      <c r="M273">
        <v>5.37152194E-2</v>
      </c>
      <c r="N273">
        <v>5.3449221200000001E-2</v>
      </c>
      <c r="O273">
        <v>5.9116927600000001E-2</v>
      </c>
      <c r="P273">
        <v>6.4989365699999996E-2</v>
      </c>
      <c r="Q273">
        <v>7.1077832800000004E-2</v>
      </c>
      <c r="R273">
        <v>7.7394472699999994E-2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9.6060236399999999E-2</v>
      </c>
      <c r="X273">
        <v>9.6060236399999999E-2</v>
      </c>
      <c r="Y273">
        <v>9.6060236399999999E-2</v>
      </c>
      <c r="Z273">
        <v>9.6060236399999999E-2</v>
      </c>
      <c r="AA273">
        <v>9.6060236399999999E-2</v>
      </c>
      <c r="AB273">
        <v>9.6060236399999999E-2</v>
      </c>
      <c r="AC273">
        <v>9.6060236399999999E-2</v>
      </c>
      <c r="AD273">
        <v>9.6060236399999999E-2</v>
      </c>
      <c r="AE273">
        <v>9.6060236399999999E-2</v>
      </c>
      <c r="AF273">
        <v>9.6060236399999999E-2</v>
      </c>
      <c r="AG273">
        <v>9.6060236399999999E-2</v>
      </c>
      <c r="AH273">
        <v>9.6060236399999999E-2</v>
      </c>
      <c r="AI273">
        <v>9.6060236399999999E-2</v>
      </c>
      <c r="AJ273">
        <v>9.6060236399999999E-2</v>
      </c>
      <c r="AK273">
        <v>9.6060236399999999E-2</v>
      </c>
      <c r="AL273">
        <v>9.6060236399999999E-2</v>
      </c>
      <c r="AM273">
        <v>9.6060236399999999E-2</v>
      </c>
      <c r="AN273">
        <v>9.6060236399999999E-2</v>
      </c>
      <c r="AO273">
        <v>9.6060236399999999E-2</v>
      </c>
      <c r="AP273">
        <v>9.6060236399999999E-2</v>
      </c>
      <c r="AQ273">
        <v>9.6060236399999999E-2</v>
      </c>
      <c r="AR273">
        <v>9.6060236399999999E-2</v>
      </c>
      <c r="AS273">
        <v>9.6060236399999999E-2</v>
      </c>
      <c r="AT273">
        <v>9.6060236399999999E-2</v>
      </c>
      <c r="AU273">
        <v>9.6060236399999999E-2</v>
      </c>
      <c r="AV273">
        <v>9.6060236399999999E-2</v>
      </c>
      <c r="AW273">
        <v>9.6060236399999999E-2</v>
      </c>
    </row>
    <row r="274" spans="2:49" x14ac:dyDescent="0.25">
      <c r="B274" t="s">
        <v>345</v>
      </c>
      <c r="C274">
        <v>1.85730666151211E-3</v>
      </c>
      <c r="D274">
        <v>1.85730666151211E-3</v>
      </c>
      <c r="E274">
        <v>1.8573066599999999E-3</v>
      </c>
      <c r="F274">
        <v>2.4629865800000002E-3</v>
      </c>
      <c r="G274">
        <v>3.26618272E-3</v>
      </c>
      <c r="H274">
        <v>4.3313063900000002E-3</v>
      </c>
      <c r="I274">
        <v>5.7437738999999996E-3</v>
      </c>
      <c r="J274">
        <v>7.6168563700000002E-3</v>
      </c>
      <c r="K274">
        <v>1.0100763299999999E-2</v>
      </c>
      <c r="L274">
        <v>1.3394688700000001E-2</v>
      </c>
      <c r="M274">
        <v>1.7762784899999998E-2</v>
      </c>
      <c r="N274">
        <v>2.35553459E-2</v>
      </c>
      <c r="O274">
        <v>2.60531331E-2</v>
      </c>
      <c r="P274">
        <v>2.8641146700000002E-2</v>
      </c>
      <c r="Q274">
        <v>3.1324365399999998E-2</v>
      </c>
      <c r="R274">
        <v>3.4108141000000002E-2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4.23342388E-2</v>
      </c>
      <c r="X274">
        <v>4.23342388E-2</v>
      </c>
      <c r="Y274">
        <v>4.23342388E-2</v>
      </c>
      <c r="Z274">
        <v>4.23342388E-2</v>
      </c>
      <c r="AA274">
        <v>4.23342388E-2</v>
      </c>
      <c r="AB274">
        <v>4.23342388E-2</v>
      </c>
      <c r="AC274">
        <v>4.23342388E-2</v>
      </c>
      <c r="AD274">
        <v>4.23342388E-2</v>
      </c>
      <c r="AE274">
        <v>4.23342388E-2</v>
      </c>
      <c r="AF274">
        <v>4.23342388E-2</v>
      </c>
      <c r="AG274">
        <v>4.23342388E-2</v>
      </c>
      <c r="AH274">
        <v>4.23342388E-2</v>
      </c>
      <c r="AI274">
        <v>4.23342388E-2</v>
      </c>
      <c r="AJ274">
        <v>4.23342388E-2</v>
      </c>
      <c r="AK274">
        <v>4.23342388E-2</v>
      </c>
      <c r="AL274">
        <v>4.23342388E-2</v>
      </c>
      <c r="AM274">
        <v>4.23342388E-2</v>
      </c>
      <c r="AN274">
        <v>4.23342388E-2</v>
      </c>
      <c r="AO274">
        <v>4.23342388E-2</v>
      </c>
      <c r="AP274">
        <v>4.23342388E-2</v>
      </c>
      <c r="AQ274">
        <v>4.23342388E-2</v>
      </c>
      <c r="AR274">
        <v>4.23342388E-2</v>
      </c>
      <c r="AS274">
        <v>4.23342388E-2</v>
      </c>
      <c r="AT274">
        <v>4.23342388E-2</v>
      </c>
      <c r="AU274">
        <v>4.23342388E-2</v>
      </c>
      <c r="AV274">
        <v>4.23342388E-2</v>
      </c>
      <c r="AW274">
        <v>4.23342388E-2</v>
      </c>
    </row>
    <row r="275" spans="2:49" x14ac:dyDescent="0.25">
      <c r="B275" t="s">
        <v>346</v>
      </c>
      <c r="C275">
        <v>9.2848272947954696E-2</v>
      </c>
      <c r="D275">
        <v>9.2848272947954599E-2</v>
      </c>
      <c r="E275">
        <v>9.2848272900000001E-2</v>
      </c>
      <c r="F275">
        <v>8.9289128999999995E-2</v>
      </c>
      <c r="G275">
        <v>8.5866417400000006E-2</v>
      </c>
      <c r="H275">
        <v>8.2574908299999999E-2</v>
      </c>
      <c r="I275">
        <v>7.9409572299999995E-2</v>
      </c>
      <c r="J275">
        <v>7.6365572699999995E-2</v>
      </c>
      <c r="K275">
        <v>7.34382586E-2</v>
      </c>
      <c r="L275">
        <v>7.0623156899999998E-2</v>
      </c>
      <c r="M275">
        <v>6.7915966199999997E-2</v>
      </c>
      <c r="N275">
        <v>6.5312549999999997E-2</v>
      </c>
      <c r="O275">
        <v>7.2238232799999996E-2</v>
      </c>
      <c r="P275">
        <v>7.9414088699999996E-2</v>
      </c>
      <c r="Q275">
        <v>8.6853922200000003E-2</v>
      </c>
      <c r="R275">
        <v>9.4572572800000004E-2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0.11738129849999999</v>
      </c>
      <c r="X275">
        <v>0.11738129849999999</v>
      </c>
      <c r="Y275">
        <v>0.11738129849999999</v>
      </c>
      <c r="Z275">
        <v>0.11738129849999999</v>
      </c>
      <c r="AA275">
        <v>0.11738129849999999</v>
      </c>
      <c r="AB275">
        <v>0.11738129849999999</v>
      </c>
      <c r="AC275">
        <v>0.11738129849999999</v>
      </c>
      <c r="AD275">
        <v>0.11738129849999999</v>
      </c>
      <c r="AE275">
        <v>0.11738129849999999</v>
      </c>
      <c r="AF275">
        <v>0.11738129849999999</v>
      </c>
      <c r="AG275">
        <v>0.11738129849999999</v>
      </c>
      <c r="AH275">
        <v>0.11738129849999999</v>
      </c>
      <c r="AI275">
        <v>0.11738129849999999</v>
      </c>
      <c r="AJ275">
        <v>0.11738129849999999</v>
      </c>
      <c r="AK275">
        <v>0.11738129849999999</v>
      </c>
      <c r="AL275">
        <v>0.11738129849999999</v>
      </c>
      <c r="AM275">
        <v>0.11738129849999999</v>
      </c>
      <c r="AN275">
        <v>0.11738129849999999</v>
      </c>
      <c r="AO275">
        <v>0.11738129849999999</v>
      </c>
      <c r="AP275">
        <v>0.11738129849999999</v>
      </c>
      <c r="AQ275">
        <v>0.11738129849999999</v>
      </c>
      <c r="AR275">
        <v>0.11738129849999999</v>
      </c>
      <c r="AS275">
        <v>0.11738129849999999</v>
      </c>
      <c r="AT275">
        <v>0.11738129849999999</v>
      </c>
      <c r="AU275">
        <v>0.11738129849999999</v>
      </c>
      <c r="AV275">
        <v>0.11738129849999999</v>
      </c>
      <c r="AW275">
        <v>0.11738129849999999</v>
      </c>
    </row>
    <row r="276" spans="2:49" x14ac:dyDescent="0.25">
      <c r="B276" t="s">
        <v>347</v>
      </c>
      <c r="C276">
        <v>6.0146533669896496E-3</v>
      </c>
      <c r="D276">
        <v>6.0146533669896496E-3</v>
      </c>
      <c r="E276">
        <v>6.0146533700000003E-3</v>
      </c>
      <c r="F276">
        <v>6.72026663E-3</v>
      </c>
      <c r="G276">
        <v>7.50865942E-3</v>
      </c>
      <c r="H276">
        <v>8.38954305E-3</v>
      </c>
      <c r="I276">
        <v>9.3737681600000004E-3</v>
      </c>
      <c r="J276">
        <v>1.04734583E-2</v>
      </c>
      <c r="K276">
        <v>1.17021594E-2</v>
      </c>
      <c r="L276">
        <v>1.30750064E-2</v>
      </c>
      <c r="M276">
        <v>1.4608909999999999E-2</v>
      </c>
      <c r="N276">
        <v>1.63227645E-2</v>
      </c>
      <c r="O276">
        <v>1.55556345E-2</v>
      </c>
      <c r="P276">
        <v>1.4760793899999999E-2</v>
      </c>
      <c r="Q276">
        <v>1.3936713599999999E-2</v>
      </c>
      <c r="R276">
        <v>1.30817498E-2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2.3125786999999998E-2</v>
      </c>
      <c r="X276">
        <v>2.3125786999999998E-2</v>
      </c>
      <c r="Y276">
        <v>2.3125786999999998E-2</v>
      </c>
      <c r="Z276">
        <v>2.3125786999999998E-2</v>
      </c>
      <c r="AA276">
        <v>2.3125786999999998E-2</v>
      </c>
      <c r="AB276">
        <v>2.3125786999999998E-2</v>
      </c>
      <c r="AC276">
        <v>2.3125786999999998E-2</v>
      </c>
      <c r="AD276">
        <v>2.3125786999999998E-2</v>
      </c>
      <c r="AE276">
        <v>2.3125786999999998E-2</v>
      </c>
      <c r="AF276">
        <v>2.3125786999999998E-2</v>
      </c>
      <c r="AG276">
        <v>2.3125786999999998E-2</v>
      </c>
      <c r="AH276">
        <v>2.3125786999999998E-2</v>
      </c>
      <c r="AI276">
        <v>2.3125786999999998E-2</v>
      </c>
      <c r="AJ276">
        <v>2.3125786999999998E-2</v>
      </c>
      <c r="AK276">
        <v>2.3125786999999998E-2</v>
      </c>
      <c r="AL276">
        <v>2.3125786999999998E-2</v>
      </c>
      <c r="AM276">
        <v>2.3125786999999998E-2</v>
      </c>
      <c r="AN276">
        <v>2.3125786999999998E-2</v>
      </c>
      <c r="AO276">
        <v>2.3125786999999998E-2</v>
      </c>
      <c r="AP276">
        <v>2.3125786999999998E-2</v>
      </c>
      <c r="AQ276">
        <v>2.3125786999999998E-2</v>
      </c>
      <c r="AR276">
        <v>2.3125786999999998E-2</v>
      </c>
      <c r="AS276">
        <v>2.3125786999999998E-2</v>
      </c>
      <c r="AT276">
        <v>2.3125786999999998E-2</v>
      </c>
      <c r="AU276">
        <v>2.3125786999999998E-2</v>
      </c>
      <c r="AV276">
        <v>2.3125786999999998E-2</v>
      </c>
      <c r="AW276">
        <v>2.3125786999999998E-2</v>
      </c>
    </row>
    <row r="277" spans="2:49" x14ac:dyDescent="0.25">
      <c r="B277" t="s">
        <v>348</v>
      </c>
      <c r="C277">
        <v>0.92287069498865704</v>
      </c>
      <c r="D277">
        <v>0.92287069498865704</v>
      </c>
      <c r="E277">
        <v>0.92286372780000003</v>
      </c>
      <c r="F277">
        <v>0.89641837310000005</v>
      </c>
      <c r="G277">
        <v>0.87092083300000001</v>
      </c>
      <c r="H277">
        <v>0.8458207351</v>
      </c>
      <c r="I277">
        <v>0.82186922760000003</v>
      </c>
      <c r="J277">
        <v>0.79867916269999994</v>
      </c>
      <c r="K277">
        <v>0.77618575759999997</v>
      </c>
      <c r="L277">
        <v>0.75435709640000004</v>
      </c>
      <c r="M277">
        <v>0.73306693339999995</v>
      </c>
      <c r="N277">
        <v>0.71248352869999998</v>
      </c>
      <c r="O277">
        <v>0.709963699</v>
      </c>
      <c r="P277">
        <v>0.70783056060000005</v>
      </c>
      <c r="Q277">
        <v>0.70593073139999996</v>
      </c>
      <c r="R277">
        <v>0.70413857440000005</v>
      </c>
      <c r="S277">
        <v>0.70218017160000001</v>
      </c>
      <c r="T277">
        <v>0.69979999179999997</v>
      </c>
      <c r="U277">
        <v>0.69751384829999996</v>
      </c>
      <c r="V277">
        <v>0.68767581170000003</v>
      </c>
      <c r="W277">
        <v>0.61368376960000004</v>
      </c>
      <c r="X277">
        <v>0.60249400060000002</v>
      </c>
      <c r="Y277">
        <v>0.57938555920000001</v>
      </c>
      <c r="Z277">
        <v>0.55678743490000004</v>
      </c>
      <c r="AA277">
        <v>0.53464382690000001</v>
      </c>
      <c r="AB277">
        <v>0.51405462869999996</v>
      </c>
      <c r="AC277">
        <v>0.49382100150000002</v>
      </c>
      <c r="AD277">
        <v>0.45113821900000001</v>
      </c>
      <c r="AE277">
        <v>0.40976421769999999</v>
      </c>
      <c r="AF277">
        <v>0.36965021370000001</v>
      </c>
      <c r="AG277">
        <v>0.3483676356</v>
      </c>
      <c r="AH277">
        <v>0.32776827520000001</v>
      </c>
      <c r="AI277">
        <v>0.30670949759999999</v>
      </c>
      <c r="AJ277">
        <v>0.28636474629999997</v>
      </c>
      <c r="AK277">
        <v>0.26670113290000003</v>
      </c>
      <c r="AL277">
        <v>0.30009512490000001</v>
      </c>
      <c r="AM277">
        <v>0.33245393449999999</v>
      </c>
      <c r="AN277">
        <v>0.29909979240000001</v>
      </c>
      <c r="AO277">
        <v>0.26670447180000001</v>
      </c>
      <c r="AP277">
        <v>0.2352235141</v>
      </c>
      <c r="AQ277">
        <v>0.2045893859</v>
      </c>
      <c r="AR277">
        <v>0.1747229354</v>
      </c>
      <c r="AS277">
        <v>0.18977952749999999</v>
      </c>
      <c r="AT277">
        <v>0.20449520190000001</v>
      </c>
      <c r="AU277">
        <v>0.2188435473</v>
      </c>
      <c r="AV277">
        <v>0.23283285619999999</v>
      </c>
      <c r="AW277">
        <v>0.24647035219999999</v>
      </c>
    </row>
    <row r="278" spans="2:49" x14ac:dyDescent="0.25">
      <c r="B278" t="s">
        <v>349</v>
      </c>
      <c r="C278">
        <v>4.1245617653124303E-2</v>
      </c>
      <c r="D278">
        <v>4.1245617653124303E-2</v>
      </c>
      <c r="E278">
        <v>4.1249343399999999E-2</v>
      </c>
      <c r="F278">
        <v>6.5746152200000005E-2</v>
      </c>
      <c r="G278">
        <v>8.8506556599999994E-2</v>
      </c>
      <c r="H278">
        <v>0.1096943234</v>
      </c>
      <c r="I278">
        <v>0.1285092753</v>
      </c>
      <c r="J278">
        <v>0.14486840509999999</v>
      </c>
      <c r="K278">
        <v>0.15836831379999999</v>
      </c>
      <c r="L278">
        <v>0.16845186240000001</v>
      </c>
      <c r="M278">
        <v>0.17445709300000001</v>
      </c>
      <c r="N278">
        <v>0.1753128303</v>
      </c>
      <c r="O278">
        <v>0.17714801320000001</v>
      </c>
      <c r="P278">
        <v>0.17874545019999999</v>
      </c>
      <c r="Q278">
        <v>0.18019802160000001</v>
      </c>
      <c r="R278">
        <v>0.18158221820000001</v>
      </c>
      <c r="S278">
        <v>0.18306617859999999</v>
      </c>
      <c r="T278">
        <v>0.1886430519</v>
      </c>
      <c r="U278">
        <v>0.19406249680000001</v>
      </c>
      <c r="V278">
        <v>0.20505839140000001</v>
      </c>
      <c r="W278">
        <v>0.1966178955</v>
      </c>
      <c r="X278">
        <v>0.1970099786</v>
      </c>
      <c r="Y278">
        <v>0.19933004500000001</v>
      </c>
      <c r="Z278">
        <v>0.20161528400000001</v>
      </c>
      <c r="AA278">
        <v>0.20393423120000001</v>
      </c>
      <c r="AB278">
        <v>0.2067900245</v>
      </c>
      <c r="AC278">
        <v>0.20985662590000001</v>
      </c>
      <c r="AD278">
        <v>0.22524519230000001</v>
      </c>
      <c r="AE278">
        <v>0.24024414699999999</v>
      </c>
      <c r="AF278">
        <v>0.2548428895</v>
      </c>
      <c r="AG278">
        <v>0.25858810090000001</v>
      </c>
      <c r="AH278">
        <v>0.26226569789999998</v>
      </c>
      <c r="AI278">
        <v>0.26611240130000002</v>
      </c>
      <c r="AJ278">
        <v>0.26982263550000002</v>
      </c>
      <c r="AK278">
        <v>0.2733858468</v>
      </c>
      <c r="AL278">
        <v>0.244243511</v>
      </c>
      <c r="AM278">
        <v>0.2160914863</v>
      </c>
      <c r="AN278">
        <v>0.23321987229999999</v>
      </c>
      <c r="AO278">
        <v>0.24979366689999999</v>
      </c>
      <c r="AP278">
        <v>0.26585095730000002</v>
      </c>
      <c r="AQ278">
        <v>0.28135591339999999</v>
      </c>
      <c r="AR278">
        <v>0.29643912950000001</v>
      </c>
      <c r="AS278">
        <v>0.28185121740000002</v>
      </c>
      <c r="AT278">
        <v>0.26767658309999998</v>
      </c>
      <c r="AU278">
        <v>0.2538859269</v>
      </c>
      <c r="AV278">
        <v>0.24046153370000001</v>
      </c>
      <c r="AW278">
        <v>0.22736870980000001</v>
      </c>
    </row>
    <row r="279" spans="2:49" x14ac:dyDescent="0.25">
      <c r="B279" t="s">
        <v>350</v>
      </c>
      <c r="C279">
        <v>5.1557022066405396E-3</v>
      </c>
      <c r="D279">
        <v>5.1557022066405396E-3</v>
      </c>
      <c r="E279">
        <v>5.1561679300000003E-3</v>
      </c>
      <c r="F279">
        <v>4.8513086800000002E-3</v>
      </c>
      <c r="G279">
        <v>4.5583596299999998E-3</v>
      </c>
      <c r="H279">
        <v>4.2948205499999999E-3</v>
      </c>
      <c r="I279">
        <v>4.0354665600000001E-3</v>
      </c>
      <c r="J279">
        <v>3.7919441999999999E-3</v>
      </c>
      <c r="K279">
        <v>3.56388025E-3</v>
      </c>
      <c r="L279">
        <v>3.35018051E-3</v>
      </c>
      <c r="M279">
        <v>3.1509907299999999E-3</v>
      </c>
      <c r="N279">
        <v>2.9629478199999998E-3</v>
      </c>
      <c r="O279">
        <v>4.4448602999999998E-3</v>
      </c>
      <c r="P279">
        <v>5.9132285699999999E-3</v>
      </c>
      <c r="Q279">
        <v>7.3664928499999997E-3</v>
      </c>
      <c r="R279">
        <v>8.8053817799999996E-3</v>
      </c>
      <c r="S279">
        <v>1.0238164100000001E-2</v>
      </c>
      <c r="T279">
        <v>9.5588791400000005E-3</v>
      </c>
      <c r="U279">
        <v>8.8947935599999906E-3</v>
      </c>
      <c r="V279">
        <v>8.8069246500000007E-3</v>
      </c>
      <c r="W279">
        <v>3.0322575800000001E-2</v>
      </c>
      <c r="X279">
        <v>3.2901187499999998E-2</v>
      </c>
      <c r="Y279">
        <v>4.2947078299999997E-2</v>
      </c>
      <c r="Z279">
        <v>5.27858706E-2</v>
      </c>
      <c r="AA279">
        <v>6.2407820699999998E-2</v>
      </c>
      <c r="AB279">
        <v>7.0372584299999999E-2</v>
      </c>
      <c r="AC279">
        <v>7.8096634999999998E-2</v>
      </c>
      <c r="AD279">
        <v>9.2310101000000006E-2</v>
      </c>
      <c r="AE279">
        <v>0.1060573054</v>
      </c>
      <c r="AF279">
        <v>0.1193603281</v>
      </c>
      <c r="AG279">
        <v>0.1295474821</v>
      </c>
      <c r="AH279">
        <v>0.1393869264</v>
      </c>
      <c r="AI279">
        <v>0.15139044839999999</v>
      </c>
      <c r="AJ279">
        <v>0.1629999577</v>
      </c>
      <c r="AK279">
        <v>0.17424162330000001</v>
      </c>
      <c r="AL279">
        <v>0.17937584449999999</v>
      </c>
      <c r="AM279">
        <v>0.18429622079999999</v>
      </c>
      <c r="AN279">
        <v>0.1928539464</v>
      </c>
      <c r="AO279">
        <v>0.2012005187</v>
      </c>
      <c r="AP279">
        <v>0.20933997779999999</v>
      </c>
      <c r="AQ279">
        <v>0.21733009619999999</v>
      </c>
      <c r="AR279">
        <v>0.2251370493</v>
      </c>
      <c r="AS279">
        <v>0.23125418859999999</v>
      </c>
      <c r="AT279">
        <v>0.23715822719999999</v>
      </c>
      <c r="AU279">
        <v>0.2428840528</v>
      </c>
      <c r="AV279">
        <v>0.2484429799</v>
      </c>
      <c r="AW279">
        <v>0.25385846109999999</v>
      </c>
    </row>
    <row r="280" spans="2:49" x14ac:dyDescent="0.25">
      <c r="B280" t="s">
        <v>351</v>
      </c>
      <c r="C280">
        <v>1.5260878531656001E-2</v>
      </c>
      <c r="D280">
        <v>1.5260878531656001E-2</v>
      </c>
      <c r="E280">
        <v>1.5262257099999999E-2</v>
      </c>
      <c r="F280">
        <v>1.465252E-2</v>
      </c>
      <c r="G280">
        <v>1.40482977E-2</v>
      </c>
      <c r="H280">
        <v>1.3505847499999999E-2</v>
      </c>
      <c r="I280">
        <v>1.2948882E-2</v>
      </c>
      <c r="J280">
        <v>1.2415441399999999E-2</v>
      </c>
      <c r="K280">
        <v>1.1906525100000001E-2</v>
      </c>
      <c r="L280">
        <v>1.14206767E-2</v>
      </c>
      <c r="M280">
        <v>1.09605528E-2</v>
      </c>
      <c r="N280">
        <v>1.05164955E-2</v>
      </c>
      <c r="O280">
        <v>1.53980158E-2</v>
      </c>
      <c r="P280">
        <v>2.0233946799999999E-2</v>
      </c>
      <c r="Q280">
        <v>2.50195683E-2</v>
      </c>
      <c r="R280">
        <v>2.97576136E-2</v>
      </c>
      <c r="S280">
        <v>3.4476016200000001E-2</v>
      </c>
      <c r="T280">
        <v>3.0099814799999999E-2</v>
      </c>
      <c r="U280">
        <v>2.58253804E-2</v>
      </c>
      <c r="V280">
        <v>2.2017877500000001E-2</v>
      </c>
      <c r="W280">
        <v>3.3197072100000002E-2</v>
      </c>
      <c r="X280">
        <v>2.8893881400000002E-2</v>
      </c>
      <c r="Y280">
        <v>2.98181504E-2</v>
      </c>
      <c r="Z280">
        <v>3.0717364899999999E-2</v>
      </c>
      <c r="AA280">
        <v>3.1594457700000002E-2</v>
      </c>
      <c r="AB280">
        <v>3.2187628699999998E-2</v>
      </c>
      <c r="AC280">
        <v>3.2769098199999999E-2</v>
      </c>
      <c r="AD280">
        <v>3.40057286E-2</v>
      </c>
      <c r="AE280">
        <v>3.5202988499999997E-2</v>
      </c>
      <c r="AF280">
        <v>3.6363852000000002E-2</v>
      </c>
      <c r="AG280">
        <v>3.6302807600000001E-2</v>
      </c>
      <c r="AH280">
        <v>3.6242963000000003E-2</v>
      </c>
      <c r="AI280">
        <v>3.6549892399999999E-2</v>
      </c>
      <c r="AJ280">
        <v>3.6844923799999998E-2</v>
      </c>
      <c r="AK280">
        <v>3.7128467300000002E-2</v>
      </c>
      <c r="AL280">
        <v>3.3936862300000002E-2</v>
      </c>
      <c r="AM280">
        <v>3.0848182799999999E-2</v>
      </c>
      <c r="AN280">
        <v>3.2273016199999997E-2</v>
      </c>
      <c r="AO280">
        <v>3.3655368300000002E-2</v>
      </c>
      <c r="AP280">
        <v>3.4997400900000003E-2</v>
      </c>
      <c r="AQ280">
        <v>3.6300185399999997E-2</v>
      </c>
      <c r="AR280">
        <v>3.7569654199999997E-2</v>
      </c>
      <c r="AS280">
        <v>3.5844739100000002E-2</v>
      </c>
      <c r="AT280">
        <v>3.4165333700000002E-2</v>
      </c>
      <c r="AU280">
        <v>3.2530810100000002E-2</v>
      </c>
      <c r="AV280">
        <v>3.0939590400000001E-2</v>
      </c>
      <c r="AW280">
        <v>2.93894159E-2</v>
      </c>
    </row>
    <row r="281" spans="2:49" x14ac:dyDescent="0.25">
      <c r="B281" t="s">
        <v>352</v>
      </c>
      <c r="C281">
        <v>5.1557022066405396E-3</v>
      </c>
      <c r="D281">
        <v>5.1557022066405396E-3</v>
      </c>
      <c r="E281">
        <v>5.1561679300000003E-3</v>
      </c>
      <c r="F281">
        <v>5.1459569999999996E-3</v>
      </c>
      <c r="G281">
        <v>5.1288863299999996E-3</v>
      </c>
      <c r="H281">
        <v>5.1258601699999996E-3</v>
      </c>
      <c r="I281">
        <v>5.1088450299999998E-3</v>
      </c>
      <c r="J281">
        <v>5.0921144699999999E-3</v>
      </c>
      <c r="K281">
        <v>5.0765254500000001E-3</v>
      </c>
      <c r="L281">
        <v>5.0619624199999998E-3</v>
      </c>
      <c r="M281">
        <v>5.0501593099999999E-3</v>
      </c>
      <c r="N281">
        <v>5.0372000600000001E-3</v>
      </c>
      <c r="O281">
        <v>5.8400870199999998E-3</v>
      </c>
      <c r="P281">
        <v>6.6312176400000001E-3</v>
      </c>
      <c r="Q281">
        <v>7.4116425499999999E-3</v>
      </c>
      <c r="R281">
        <v>8.1832678500000002E-3</v>
      </c>
      <c r="S281">
        <v>8.9537305500000004E-3</v>
      </c>
      <c r="T281">
        <v>8.6537031500000007E-3</v>
      </c>
      <c r="U281">
        <v>8.3598474499999905E-3</v>
      </c>
      <c r="V281">
        <v>8.7327027000000008E-3</v>
      </c>
      <c r="W281">
        <v>1.4138316499999999E-2</v>
      </c>
      <c r="X281">
        <v>1.43468081E-2</v>
      </c>
      <c r="Y281">
        <v>1.5560658E-2</v>
      </c>
      <c r="Z281">
        <v>1.6753779199999999E-2</v>
      </c>
      <c r="AA281">
        <v>1.7931560499999999E-2</v>
      </c>
      <c r="AB281">
        <v>1.91842796E-2</v>
      </c>
      <c r="AC281">
        <v>2.04316264E-2</v>
      </c>
      <c r="AD281">
        <v>2.38326552E-2</v>
      </c>
      <c r="AE281">
        <v>2.7135361E-2</v>
      </c>
      <c r="AF281">
        <v>3.03403353E-2</v>
      </c>
      <c r="AG281">
        <v>3.2169910400000001E-2</v>
      </c>
      <c r="AH281">
        <v>3.3944227799999997E-2</v>
      </c>
      <c r="AI281">
        <v>3.4800864600000002E-2</v>
      </c>
      <c r="AJ281">
        <v>3.5628174999999998E-2</v>
      </c>
      <c r="AK281">
        <v>3.6426669299999999E-2</v>
      </c>
      <c r="AL281">
        <v>3.3039592200000002E-2</v>
      </c>
      <c r="AM281">
        <v>2.9763796499999998E-2</v>
      </c>
      <c r="AN281">
        <v>3.2214498100000002E-2</v>
      </c>
      <c r="AO281">
        <v>3.4591351200000002E-2</v>
      </c>
      <c r="AP281">
        <v>3.6898707699999998E-2</v>
      </c>
      <c r="AQ281">
        <v>3.91378774E-2</v>
      </c>
      <c r="AR281">
        <v>4.1318793899999998E-2</v>
      </c>
      <c r="AS281">
        <v>3.9636484899999998E-2</v>
      </c>
      <c r="AT281">
        <v>3.7998788499999998E-2</v>
      </c>
      <c r="AU281">
        <v>3.6404733299999999E-2</v>
      </c>
      <c r="AV281">
        <v>3.4852711299999999E-2</v>
      </c>
      <c r="AW281">
        <v>3.3340198799999998E-2</v>
      </c>
    </row>
    <row r="282" spans="2:49" x14ac:dyDescent="0.25">
      <c r="B282" t="s">
        <v>353</v>
      </c>
      <c r="C282">
        <v>1.0311404413280999E-2</v>
      </c>
      <c r="D282">
        <v>1.0311404413280999E-2</v>
      </c>
      <c r="E282">
        <v>1.03123359E-2</v>
      </c>
      <c r="F282">
        <v>1.3185689E-2</v>
      </c>
      <c r="G282">
        <v>1.6837066599999999E-2</v>
      </c>
      <c r="H282">
        <v>2.1558413200000001E-2</v>
      </c>
      <c r="I282">
        <v>2.75283035E-2</v>
      </c>
      <c r="J282">
        <v>3.5152932200000001E-2</v>
      </c>
      <c r="K282">
        <v>4.48989978E-2</v>
      </c>
      <c r="L282">
        <v>5.7358221500000001E-2</v>
      </c>
      <c r="M282">
        <v>7.3314270700000003E-2</v>
      </c>
      <c r="N282">
        <v>9.3686997600000002E-2</v>
      </c>
      <c r="O282">
        <v>8.7205324700000003E-2</v>
      </c>
      <c r="P282">
        <v>8.0645596099999994E-2</v>
      </c>
      <c r="Q282">
        <v>7.4073543300000003E-2</v>
      </c>
      <c r="R282">
        <v>6.7532944100000006E-2</v>
      </c>
      <c r="S282">
        <v>6.1085739E-2</v>
      </c>
      <c r="T282">
        <v>6.3244559199999995E-2</v>
      </c>
      <c r="U282">
        <v>6.5343633499999998E-2</v>
      </c>
      <c r="V282">
        <v>6.7708291899999995E-2</v>
      </c>
      <c r="W282">
        <v>0.1120403705</v>
      </c>
      <c r="X282">
        <v>0.1243541437</v>
      </c>
      <c r="Y282">
        <v>0.13295850910000001</v>
      </c>
      <c r="Z282">
        <v>0.1413402664</v>
      </c>
      <c r="AA282">
        <v>0.14948810300000001</v>
      </c>
      <c r="AB282">
        <v>0.15741085420000001</v>
      </c>
      <c r="AC282">
        <v>0.16502501310000001</v>
      </c>
      <c r="AD282">
        <v>0.1734681039</v>
      </c>
      <c r="AE282">
        <v>0.18159598060000001</v>
      </c>
      <c r="AF282">
        <v>0.18944238129999999</v>
      </c>
      <c r="AG282">
        <v>0.1950240634</v>
      </c>
      <c r="AH282">
        <v>0.20039190970000001</v>
      </c>
      <c r="AI282">
        <v>0.20443689570000001</v>
      </c>
      <c r="AJ282">
        <v>0.2083395616</v>
      </c>
      <c r="AK282">
        <v>0.21211626040000001</v>
      </c>
      <c r="AL282">
        <v>0.2093090651</v>
      </c>
      <c r="AM282">
        <v>0.20654637910000001</v>
      </c>
      <c r="AN282">
        <v>0.21033887449999999</v>
      </c>
      <c r="AO282">
        <v>0.21405462310000001</v>
      </c>
      <c r="AP282">
        <v>0.21768944230000001</v>
      </c>
      <c r="AQ282">
        <v>0.22128654179999999</v>
      </c>
      <c r="AR282">
        <v>0.2248124376</v>
      </c>
      <c r="AS282">
        <v>0.22163384250000001</v>
      </c>
      <c r="AT282">
        <v>0.21850586550000001</v>
      </c>
      <c r="AU282">
        <v>0.2154509295</v>
      </c>
      <c r="AV282">
        <v>0.21247032839999999</v>
      </c>
      <c r="AW282">
        <v>0.20957286219999999</v>
      </c>
    </row>
    <row r="283" spans="2:49" x14ac:dyDescent="0.25">
      <c r="B283" t="s">
        <v>354</v>
      </c>
      <c r="C283">
        <v>0.99132434052165697</v>
      </c>
      <c r="D283">
        <v>0.99132434052165697</v>
      </c>
      <c r="E283">
        <v>0.99172610110000003</v>
      </c>
      <c r="F283">
        <v>0.98765502360000001</v>
      </c>
      <c r="G283">
        <v>0.98360065809999997</v>
      </c>
      <c r="H283">
        <v>0.97956293589999999</v>
      </c>
      <c r="I283">
        <v>0.97554178869999997</v>
      </c>
      <c r="J283">
        <v>0.97153714849999995</v>
      </c>
      <c r="K283">
        <v>0.96754894749999998</v>
      </c>
      <c r="L283">
        <v>0.96357711820000003</v>
      </c>
      <c r="M283">
        <v>0.95962159349999998</v>
      </c>
      <c r="N283">
        <v>0.95568230639999996</v>
      </c>
      <c r="O283">
        <v>0.95496918220000004</v>
      </c>
      <c r="P283">
        <v>0.95421073860000005</v>
      </c>
      <c r="Q283">
        <v>0.95340251369999995</v>
      </c>
      <c r="R283">
        <v>0.95253944010000002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0.94277431450000004</v>
      </c>
      <c r="X283">
        <v>0.94277431450000004</v>
      </c>
      <c r="Y283">
        <v>0.94277431450000004</v>
      </c>
      <c r="Z283">
        <v>0.94277431450000004</v>
      </c>
      <c r="AA283">
        <v>0.94277431450000004</v>
      </c>
      <c r="AB283">
        <v>0.94277431450000004</v>
      </c>
      <c r="AC283">
        <v>0.94277431450000004</v>
      </c>
      <c r="AD283">
        <v>0.94277431450000004</v>
      </c>
      <c r="AE283">
        <v>0.94277431450000004</v>
      </c>
      <c r="AF283">
        <v>0.94277431450000004</v>
      </c>
      <c r="AG283">
        <v>0.94277431450000004</v>
      </c>
      <c r="AH283">
        <v>0.94277431450000004</v>
      </c>
      <c r="AI283">
        <v>0.94277431450000004</v>
      </c>
      <c r="AJ283">
        <v>0.94277431450000004</v>
      </c>
      <c r="AK283">
        <v>0.94277431450000004</v>
      </c>
      <c r="AL283">
        <v>0.94277431450000004</v>
      </c>
      <c r="AM283">
        <v>0.94277431450000004</v>
      </c>
      <c r="AN283">
        <v>0.94277431450000004</v>
      </c>
      <c r="AO283">
        <v>0.94277431450000004</v>
      </c>
      <c r="AP283">
        <v>0.94277431450000004</v>
      </c>
      <c r="AQ283">
        <v>0.94277431450000004</v>
      </c>
      <c r="AR283">
        <v>0.94277431450000004</v>
      </c>
      <c r="AS283">
        <v>0.94277431450000004</v>
      </c>
      <c r="AT283">
        <v>0.94277431450000004</v>
      </c>
      <c r="AU283">
        <v>0.94277431450000004</v>
      </c>
      <c r="AV283">
        <v>0.94277431450000004</v>
      </c>
      <c r="AW283">
        <v>0.94277431450000004</v>
      </c>
    </row>
    <row r="284" spans="2:49" x14ac:dyDescent="0.25">
      <c r="B284" t="s">
        <v>355</v>
      </c>
      <c r="C284">
        <v>0.91950930808135101</v>
      </c>
      <c r="D284">
        <v>0.91950930808135101</v>
      </c>
      <c r="E284">
        <v>0.91950930809999998</v>
      </c>
      <c r="F284">
        <v>0.89194960639999998</v>
      </c>
      <c r="G284">
        <v>0.8652159291</v>
      </c>
      <c r="H284">
        <v>0.83928351850000005</v>
      </c>
      <c r="I284">
        <v>0.81412835890000002</v>
      </c>
      <c r="J284">
        <v>0.78972715429999996</v>
      </c>
      <c r="K284">
        <v>0.76605730719999998</v>
      </c>
      <c r="L284">
        <v>0.74309689700000003</v>
      </c>
      <c r="M284">
        <v>0.72082466040000004</v>
      </c>
      <c r="N284">
        <v>0.69921997140000003</v>
      </c>
      <c r="O284">
        <v>0.69624978999999998</v>
      </c>
      <c r="P284">
        <v>0.69328496819999996</v>
      </c>
      <c r="Q284">
        <v>0.69032549160000001</v>
      </c>
      <c r="R284">
        <v>0.68737134560000002</v>
      </c>
      <c r="S284">
        <v>0.68442251590000003</v>
      </c>
      <c r="T284">
        <v>0.68128557830000003</v>
      </c>
      <c r="U284">
        <v>0.67821213570000005</v>
      </c>
      <c r="V284">
        <v>0.66704024049999999</v>
      </c>
      <c r="W284">
        <v>0.58804119669999999</v>
      </c>
      <c r="X284">
        <v>0.57593704130000001</v>
      </c>
      <c r="Y284">
        <v>0.55107907879999996</v>
      </c>
      <c r="Z284">
        <v>0.5265678292</v>
      </c>
      <c r="AA284">
        <v>0.50233622430000002</v>
      </c>
      <c r="AB284">
        <v>0.4792252092</v>
      </c>
      <c r="AC284">
        <v>0.45622708169999998</v>
      </c>
      <c r="AD284">
        <v>0.40927733420000001</v>
      </c>
      <c r="AE284">
        <v>0.3634829181</v>
      </c>
      <c r="AF284">
        <v>0.31886463549999999</v>
      </c>
      <c r="AG284">
        <v>0.29436633169999998</v>
      </c>
      <c r="AH284">
        <v>0.2704830406</v>
      </c>
      <c r="AI284">
        <v>0.24606864170000001</v>
      </c>
      <c r="AJ284">
        <v>0.22233661029999999</v>
      </c>
      <c r="AK284">
        <v>0.19927005959999999</v>
      </c>
      <c r="AL284">
        <v>0.2338592722</v>
      </c>
      <c r="AM284">
        <v>0.26744023090000002</v>
      </c>
      <c r="AN284">
        <v>0.22917113019999999</v>
      </c>
      <c r="AO284">
        <v>0.19188708730000001</v>
      </c>
      <c r="AP284">
        <v>0.15552829369999999</v>
      </c>
      <c r="AQ284">
        <v>0.1200717201</v>
      </c>
      <c r="AR284">
        <v>8.5426260700000006E-2</v>
      </c>
      <c r="AS284">
        <v>9.9896897299999995E-2</v>
      </c>
      <c r="AT284">
        <v>0.1140259574</v>
      </c>
      <c r="AU284">
        <v>0.1278319514</v>
      </c>
      <c r="AV284">
        <v>0.14132742270000001</v>
      </c>
      <c r="AW284">
        <v>0.1545323868</v>
      </c>
    </row>
    <row r="285" spans="2:49" x14ac:dyDescent="0.25">
      <c r="B285" t="s">
        <v>476</v>
      </c>
      <c r="C285">
        <v>383714635.27038902</v>
      </c>
      <c r="D285">
        <v>389875297.85567099</v>
      </c>
      <c r="E285">
        <v>396134871.89999998</v>
      </c>
      <c r="F285">
        <v>414191021.69999999</v>
      </c>
      <c r="G285">
        <v>425715112.80000001</v>
      </c>
      <c r="H285">
        <v>441468745.89999998</v>
      </c>
      <c r="I285">
        <v>454941430.39999998</v>
      </c>
      <c r="J285">
        <v>474441889</v>
      </c>
      <c r="K285">
        <v>496727458</v>
      </c>
      <c r="L285">
        <v>521190591.60000002</v>
      </c>
      <c r="M285">
        <v>551106994.29999995</v>
      </c>
      <c r="N285">
        <v>578588380.89999998</v>
      </c>
      <c r="O285">
        <v>582010428.60000002</v>
      </c>
      <c r="P285">
        <v>580214526</v>
      </c>
      <c r="Q285">
        <v>578111350.29999995</v>
      </c>
      <c r="R285">
        <v>577576172</v>
      </c>
      <c r="S285">
        <v>585619341.29999995</v>
      </c>
      <c r="T285">
        <v>590460484.29999995</v>
      </c>
      <c r="U285">
        <v>592020575.79999995</v>
      </c>
      <c r="V285">
        <v>592597570</v>
      </c>
      <c r="W285">
        <v>575595898.79999995</v>
      </c>
      <c r="X285">
        <v>561277088.5</v>
      </c>
      <c r="Y285">
        <v>557386910.39999998</v>
      </c>
      <c r="Z285">
        <v>550912558.70000005</v>
      </c>
      <c r="AA285">
        <v>543187703.20000005</v>
      </c>
      <c r="AB285">
        <v>534417711.89999998</v>
      </c>
      <c r="AC285">
        <v>525038368.5</v>
      </c>
      <c r="AD285">
        <v>518977414.10000002</v>
      </c>
      <c r="AE285">
        <v>513044854.80000001</v>
      </c>
      <c r="AF285">
        <v>507283626.39999998</v>
      </c>
      <c r="AG285">
        <v>501736468.69999999</v>
      </c>
      <c r="AH285">
        <v>496367174.39999998</v>
      </c>
      <c r="AI285">
        <v>490533950.30000001</v>
      </c>
      <c r="AJ285">
        <v>485284921.80000001</v>
      </c>
      <c r="AK285">
        <v>480382362.10000002</v>
      </c>
      <c r="AL285">
        <v>475714426.30000001</v>
      </c>
      <c r="AM285">
        <v>471199141.89999998</v>
      </c>
      <c r="AN285">
        <v>466632962.69999999</v>
      </c>
      <c r="AO285">
        <v>462088966</v>
      </c>
      <c r="AP285">
        <v>457636036.89999998</v>
      </c>
      <c r="AQ285">
        <v>453337702.5</v>
      </c>
      <c r="AR285">
        <v>447989190.69999999</v>
      </c>
      <c r="AS285">
        <v>442845831.5</v>
      </c>
      <c r="AT285">
        <v>437970140.30000001</v>
      </c>
      <c r="AU285">
        <v>433318026.89999998</v>
      </c>
      <c r="AV285">
        <v>428811064.30000001</v>
      </c>
      <c r="AW285">
        <v>424238407.39999998</v>
      </c>
    </row>
    <row r="286" spans="2:49" x14ac:dyDescent="0.25">
      <c r="B286" t="s">
        <v>477</v>
      </c>
      <c r="C286">
        <v>13020.598862561899</v>
      </c>
      <c r="D286">
        <v>13229.6487889324</v>
      </c>
      <c r="E286">
        <v>13442.05508</v>
      </c>
      <c r="F286">
        <v>13652.954970000001</v>
      </c>
      <c r="G286">
        <v>13928.937459999999</v>
      </c>
      <c r="H286">
        <v>13218.0118</v>
      </c>
      <c r="I286">
        <v>12459.60432</v>
      </c>
      <c r="J286">
        <v>12507.72306</v>
      </c>
      <c r="K286">
        <v>12563.1957</v>
      </c>
      <c r="L286">
        <v>12343.904280000001</v>
      </c>
      <c r="M286">
        <v>12473.26633</v>
      </c>
      <c r="N286">
        <v>12780.86118</v>
      </c>
      <c r="O286">
        <v>12981.07258</v>
      </c>
      <c r="P286">
        <v>13334.561369999999</v>
      </c>
      <c r="Q286">
        <v>13860.007600000001</v>
      </c>
      <c r="R286">
        <v>14374.160019999999</v>
      </c>
      <c r="S286">
        <v>13974.096600000001</v>
      </c>
      <c r="T286">
        <v>13621.9823</v>
      </c>
      <c r="U286">
        <v>13519.25621</v>
      </c>
      <c r="V286">
        <v>13383.33633</v>
      </c>
      <c r="W286">
        <v>13211.35159</v>
      </c>
      <c r="X286">
        <v>12971.29351</v>
      </c>
      <c r="Y286">
        <v>12766.92404</v>
      </c>
      <c r="Z286">
        <v>12583.95788</v>
      </c>
      <c r="AA286">
        <v>12416.37421</v>
      </c>
      <c r="AB286">
        <v>12260.184219999999</v>
      </c>
      <c r="AC286">
        <v>12064.59604</v>
      </c>
      <c r="AD286">
        <v>11617.268319999999</v>
      </c>
      <c r="AE286">
        <v>11239.21039</v>
      </c>
      <c r="AF286">
        <v>10885.07919</v>
      </c>
      <c r="AG286">
        <v>10544.788850000001</v>
      </c>
      <c r="AH286">
        <v>10208.664129999999</v>
      </c>
      <c r="AI286">
        <v>9888.4123500000005</v>
      </c>
      <c r="AJ286">
        <v>9602.5219610000004</v>
      </c>
      <c r="AK286">
        <v>9333.3257200000007</v>
      </c>
      <c r="AL286">
        <v>9081.6539690000009</v>
      </c>
      <c r="AM286">
        <v>8842.289546</v>
      </c>
      <c r="AN286">
        <v>8607.7160619999995</v>
      </c>
      <c r="AO286">
        <v>8369.4967560000005</v>
      </c>
      <c r="AP286">
        <v>8145.2774849999996</v>
      </c>
      <c r="AQ286">
        <v>7947.5865009999998</v>
      </c>
      <c r="AR286">
        <v>7730.310845</v>
      </c>
      <c r="AS286">
        <v>7516.1850519999998</v>
      </c>
      <c r="AT286">
        <v>7306.1046960000003</v>
      </c>
      <c r="AU286">
        <v>7104.2368859999997</v>
      </c>
      <c r="AV286">
        <v>6908.5694679999997</v>
      </c>
      <c r="AW286">
        <v>6716.580371</v>
      </c>
    </row>
    <row r="287" spans="2:49" x14ac:dyDescent="0.25">
      <c r="B287" t="s">
        <v>478</v>
      </c>
      <c r="C287">
        <v>158336.21117690401</v>
      </c>
      <c r="D287">
        <v>160878.35026264799</v>
      </c>
      <c r="E287">
        <v>163461.30420000001</v>
      </c>
      <c r="F287">
        <v>173167.5417</v>
      </c>
      <c r="G287">
        <v>180191.9345</v>
      </c>
      <c r="H287">
        <v>187471.36129999999</v>
      </c>
      <c r="I287">
        <v>194528.16990000001</v>
      </c>
      <c r="J287">
        <v>203309.7463</v>
      </c>
      <c r="K287">
        <v>217549.95120000001</v>
      </c>
      <c r="L287">
        <v>232161.9259</v>
      </c>
      <c r="M287">
        <v>248020.5888</v>
      </c>
      <c r="N287">
        <v>268814.56219999999</v>
      </c>
      <c r="O287">
        <v>269176.04259999999</v>
      </c>
      <c r="P287">
        <v>265018.58240000001</v>
      </c>
      <c r="Q287">
        <v>261225.78409999999</v>
      </c>
      <c r="R287">
        <v>262050.10060000001</v>
      </c>
      <c r="S287">
        <v>269479.18469999998</v>
      </c>
      <c r="T287">
        <v>276420.86229999998</v>
      </c>
      <c r="U287">
        <v>277945.56780000002</v>
      </c>
      <c r="V287">
        <v>278314.0098</v>
      </c>
      <c r="W287">
        <v>260094.3314</v>
      </c>
      <c r="X287">
        <v>245995.92490000001</v>
      </c>
      <c r="Y287">
        <v>250719.3891</v>
      </c>
      <c r="Z287">
        <v>251383.45129999999</v>
      </c>
      <c r="AA287">
        <v>250139.0496</v>
      </c>
      <c r="AB287">
        <v>247860.20490000001</v>
      </c>
      <c r="AC287">
        <v>244827.3653</v>
      </c>
      <c r="AD287">
        <v>243601.44899999999</v>
      </c>
      <c r="AE287">
        <v>241921.30559999999</v>
      </c>
      <c r="AF287">
        <v>240427.55530000001</v>
      </c>
      <c r="AG287">
        <v>239067.24359999999</v>
      </c>
      <c r="AH287">
        <v>237876.12710000001</v>
      </c>
      <c r="AI287">
        <v>235642.9442</v>
      </c>
      <c r="AJ287">
        <v>233919.13200000001</v>
      </c>
      <c r="AK287">
        <v>232587.86629999999</v>
      </c>
      <c r="AL287">
        <v>231438.80619999999</v>
      </c>
      <c r="AM287">
        <v>230403.8866</v>
      </c>
      <c r="AN287">
        <v>229559.28950000001</v>
      </c>
      <c r="AO287">
        <v>228785.17689999999</v>
      </c>
      <c r="AP287">
        <v>227926.13190000001</v>
      </c>
      <c r="AQ287">
        <v>227021.9719</v>
      </c>
      <c r="AR287">
        <v>224642.62119999999</v>
      </c>
      <c r="AS287">
        <v>222804.72690000001</v>
      </c>
      <c r="AT287">
        <v>221350.80319999999</v>
      </c>
      <c r="AU287">
        <v>219985.82440000001</v>
      </c>
      <c r="AV287">
        <v>218739.359</v>
      </c>
      <c r="AW287">
        <v>217899.671</v>
      </c>
    </row>
    <row r="288" spans="2:49" x14ac:dyDescent="0.25">
      <c r="B288" t="s">
        <v>479</v>
      </c>
      <c r="C288">
        <v>516755.579312385</v>
      </c>
      <c r="D288">
        <v>525052.257287574</v>
      </c>
      <c r="E288">
        <v>533482.14110000001</v>
      </c>
      <c r="F288">
        <v>549432.31420000002</v>
      </c>
      <c r="G288">
        <v>556204.44770000002</v>
      </c>
      <c r="H288">
        <v>569220.21149999998</v>
      </c>
      <c r="I288">
        <v>578262.45039999997</v>
      </c>
      <c r="J288">
        <v>595078.1128</v>
      </c>
      <c r="K288">
        <v>611500.81039999996</v>
      </c>
      <c r="L288">
        <v>630290.20819999999</v>
      </c>
      <c r="M288">
        <v>655690.02590000001</v>
      </c>
      <c r="N288">
        <v>682404.91370000003</v>
      </c>
      <c r="O288">
        <v>685419.03319999995</v>
      </c>
      <c r="P288">
        <v>683869.21979999996</v>
      </c>
      <c r="Q288">
        <v>681589.77619999996</v>
      </c>
      <c r="R288">
        <v>678222.81559999997</v>
      </c>
      <c r="S288">
        <v>682859.9706</v>
      </c>
      <c r="T288">
        <v>684953.14619999996</v>
      </c>
      <c r="U288">
        <v>686164.37990000006</v>
      </c>
      <c r="V288">
        <v>686759.62670000002</v>
      </c>
      <c r="W288">
        <v>674768.05500000005</v>
      </c>
      <c r="X288">
        <v>663729.77240000002</v>
      </c>
      <c r="Y288">
        <v>658871.22069999995</v>
      </c>
      <c r="Z288">
        <v>653055.53110000002</v>
      </c>
      <c r="AA288">
        <v>646648.70640000002</v>
      </c>
      <c r="AB288">
        <v>639278.76930000004</v>
      </c>
      <c r="AC288">
        <v>631385.78020000004</v>
      </c>
      <c r="AD288">
        <v>625263.24609999999</v>
      </c>
      <c r="AE288">
        <v>619628.24369999999</v>
      </c>
      <c r="AF288">
        <v>614067.15249999997</v>
      </c>
      <c r="AG288">
        <v>608689.41619999998</v>
      </c>
      <c r="AH288">
        <v>603413.93799999997</v>
      </c>
      <c r="AI288">
        <v>598140.92469999997</v>
      </c>
      <c r="AJ288">
        <v>593357.26679999998</v>
      </c>
      <c r="AK288">
        <v>588780.90300000005</v>
      </c>
      <c r="AL288">
        <v>584396.67220000003</v>
      </c>
      <c r="AM288">
        <v>580127.95550000004</v>
      </c>
      <c r="AN288">
        <v>575592.91929999995</v>
      </c>
      <c r="AO288">
        <v>570998.72400000005</v>
      </c>
      <c r="AP288">
        <v>566573.9081</v>
      </c>
      <c r="AQ288">
        <v>562392.49849999999</v>
      </c>
      <c r="AR288">
        <v>557579.44750000001</v>
      </c>
      <c r="AS288">
        <v>552643.32539999997</v>
      </c>
      <c r="AT288">
        <v>547807.60549999995</v>
      </c>
      <c r="AU288">
        <v>543226.11109999998</v>
      </c>
      <c r="AV288">
        <v>538750.95140000002</v>
      </c>
      <c r="AW288">
        <v>533820.01470000006</v>
      </c>
    </row>
    <row r="289" spans="2:49" x14ac:dyDescent="0.25">
      <c r="B289" t="s">
        <v>480</v>
      </c>
      <c r="C289">
        <v>82711.5521017555</v>
      </c>
      <c r="D289">
        <v>84039.512824558697</v>
      </c>
      <c r="E289">
        <v>85388.79264</v>
      </c>
      <c r="F289">
        <v>92887.270680000001</v>
      </c>
      <c r="G289">
        <v>96741.251709999997</v>
      </c>
      <c r="H289">
        <v>103844.52680000001</v>
      </c>
      <c r="I289">
        <v>108060.72500000001</v>
      </c>
      <c r="J289">
        <v>117789.0845</v>
      </c>
      <c r="K289">
        <v>125175.65459999999</v>
      </c>
      <c r="L289">
        <v>132277.93460000001</v>
      </c>
      <c r="M289">
        <v>142572.45110000001</v>
      </c>
      <c r="N289">
        <v>149552.3395</v>
      </c>
      <c r="O289">
        <v>146832.16200000001</v>
      </c>
      <c r="P289">
        <v>147405.34340000001</v>
      </c>
      <c r="Q289">
        <v>151299.1765</v>
      </c>
      <c r="R289">
        <v>149178.201</v>
      </c>
      <c r="S289">
        <v>143905.924</v>
      </c>
      <c r="T289">
        <v>138142.2678</v>
      </c>
      <c r="U289">
        <v>137006.66250000001</v>
      </c>
      <c r="V289">
        <v>136840.80439999999</v>
      </c>
      <c r="W289">
        <v>148541.7066</v>
      </c>
      <c r="X289">
        <v>158382.3279</v>
      </c>
      <c r="Y289">
        <v>158897.14720000001</v>
      </c>
      <c r="Z289">
        <v>160817.9895</v>
      </c>
      <c r="AA289">
        <v>163378.57990000001</v>
      </c>
      <c r="AB289">
        <v>166173.05489999999</v>
      </c>
      <c r="AC289">
        <v>169120.06830000001</v>
      </c>
      <c r="AD289">
        <v>171150.45490000001</v>
      </c>
      <c r="AE289">
        <v>173583.36900000001</v>
      </c>
      <c r="AF289">
        <v>176102.2586</v>
      </c>
      <c r="AG289">
        <v>178700.2482</v>
      </c>
      <c r="AH289">
        <v>181340.51930000001</v>
      </c>
      <c r="AI289">
        <v>184304.54790000001</v>
      </c>
      <c r="AJ289">
        <v>187336.8469</v>
      </c>
      <c r="AK289">
        <v>190394.30840000001</v>
      </c>
      <c r="AL289">
        <v>193530.99729999999</v>
      </c>
      <c r="AM289">
        <v>196740.1372</v>
      </c>
      <c r="AN289">
        <v>199827.8841</v>
      </c>
      <c r="AO289">
        <v>202933.90460000001</v>
      </c>
      <c r="AP289">
        <v>206147.67499999999</v>
      </c>
      <c r="AQ289">
        <v>209513.7776</v>
      </c>
      <c r="AR289">
        <v>213068.82519999999</v>
      </c>
      <c r="AS289">
        <v>216546.18710000001</v>
      </c>
      <c r="AT289">
        <v>220012.30350000001</v>
      </c>
      <c r="AU289">
        <v>223545.85159999999</v>
      </c>
      <c r="AV289">
        <v>227141.75390000001</v>
      </c>
      <c r="AW289">
        <v>230758.55</v>
      </c>
    </row>
    <row r="290" spans="2:49" x14ac:dyDescent="0.25">
      <c r="B290" t="s">
        <v>481</v>
      </c>
      <c r="C290">
        <v>45689.201708803201</v>
      </c>
      <c r="D290">
        <v>46422.756620829103</v>
      </c>
      <c r="E290">
        <v>47168.088029999999</v>
      </c>
      <c r="F290">
        <v>48549.160250000001</v>
      </c>
      <c r="G290">
        <v>48840.475449999998</v>
      </c>
      <c r="H290">
        <v>50344.424160000002</v>
      </c>
      <c r="I290">
        <v>51154.054629999999</v>
      </c>
      <c r="J290">
        <v>53052.061430000002</v>
      </c>
      <c r="K290">
        <v>53906.54466</v>
      </c>
      <c r="L290">
        <v>55174.577749999997</v>
      </c>
      <c r="M290">
        <v>57433.960299999999</v>
      </c>
      <c r="N290">
        <v>59109.820520000001</v>
      </c>
      <c r="O290">
        <v>59386.827539999998</v>
      </c>
      <c r="P290">
        <v>59736.010249999999</v>
      </c>
      <c r="Q290">
        <v>60032.824419999997</v>
      </c>
      <c r="R290">
        <v>59248.14185</v>
      </c>
      <c r="S290">
        <v>58631.50879</v>
      </c>
      <c r="T290">
        <v>57846.606939999998</v>
      </c>
      <c r="U290">
        <v>57809.26051</v>
      </c>
      <c r="V290">
        <v>57897.022920000003</v>
      </c>
      <c r="W290">
        <v>61208.193160000003</v>
      </c>
      <c r="X290">
        <v>63943.890890000002</v>
      </c>
      <c r="Y290">
        <v>63929.887349999997</v>
      </c>
      <c r="Z290">
        <v>64451.573420000001</v>
      </c>
      <c r="AA290">
        <v>65196.330569999998</v>
      </c>
      <c r="AB290">
        <v>65940.265939999997</v>
      </c>
      <c r="AC290">
        <v>66714.857090000005</v>
      </c>
      <c r="AD290">
        <v>66964.460990000007</v>
      </c>
      <c r="AE290">
        <v>67372.302599999995</v>
      </c>
      <c r="AF290">
        <v>67749.740019999997</v>
      </c>
      <c r="AG290">
        <v>68128.742830000003</v>
      </c>
      <c r="AH290">
        <v>68488.465930000006</v>
      </c>
      <c r="AI290">
        <v>69043.77102</v>
      </c>
      <c r="AJ290">
        <v>69594.090830000001</v>
      </c>
      <c r="AK290">
        <v>70106.14241</v>
      </c>
      <c r="AL290">
        <v>70615.162679999994</v>
      </c>
      <c r="AM290">
        <v>71118.565289999999</v>
      </c>
      <c r="AN290">
        <v>71543.317439999999</v>
      </c>
      <c r="AO290">
        <v>71933.754060000007</v>
      </c>
      <c r="AP290">
        <v>72365.820049999995</v>
      </c>
      <c r="AQ290">
        <v>72845.905060000005</v>
      </c>
      <c r="AR290">
        <v>73449.190010000006</v>
      </c>
      <c r="AS290">
        <v>73922.420039999997</v>
      </c>
      <c r="AT290">
        <v>74335.336439999999</v>
      </c>
      <c r="AU290">
        <v>74780.355209999994</v>
      </c>
      <c r="AV290">
        <v>75216.759439999994</v>
      </c>
      <c r="AW290">
        <v>75445.216270000004</v>
      </c>
    </row>
    <row r="291" spans="2:49" x14ac:dyDescent="0.25">
      <c r="B291" t="s">
        <v>482</v>
      </c>
      <c r="C291">
        <v>562444.78102118801</v>
      </c>
      <c r="D291">
        <v>571475.01390840299</v>
      </c>
      <c r="E291">
        <v>580650.23010000004</v>
      </c>
      <c r="F291">
        <v>597981.46739999996</v>
      </c>
      <c r="G291">
        <v>605044.03099999996</v>
      </c>
      <c r="H291">
        <v>619562.52879999997</v>
      </c>
      <c r="I291">
        <v>629414.3639</v>
      </c>
      <c r="J291">
        <v>648126.50650000002</v>
      </c>
      <c r="K291">
        <v>665400.4375</v>
      </c>
      <c r="L291">
        <v>685456.40720000002</v>
      </c>
      <c r="M291">
        <v>713115.25890000002</v>
      </c>
      <c r="N291">
        <v>741502.24239999999</v>
      </c>
      <c r="O291">
        <v>744793.31149999995</v>
      </c>
      <c r="P291">
        <v>743590.89529999997</v>
      </c>
      <c r="Q291">
        <v>741606.41480000003</v>
      </c>
      <c r="R291">
        <v>737453.0196</v>
      </c>
      <c r="S291">
        <v>741465.30779999995</v>
      </c>
      <c r="T291">
        <v>744938.91070000001</v>
      </c>
      <c r="U291">
        <v>746804.35120000003</v>
      </c>
      <c r="V291">
        <v>748179.67339999997</v>
      </c>
      <c r="W291">
        <v>747432.30070000002</v>
      </c>
      <c r="X291">
        <v>747007.19389999995</v>
      </c>
      <c r="Y291">
        <v>750144.84140000003</v>
      </c>
      <c r="Z291">
        <v>752811.54539999994</v>
      </c>
      <c r="AA291">
        <v>755049.83380000002</v>
      </c>
      <c r="AB291">
        <v>756209.60080000001</v>
      </c>
      <c r="AC291">
        <v>756766.78890000004</v>
      </c>
      <c r="AD291">
        <v>758621.80539999995</v>
      </c>
      <c r="AE291">
        <v>761139.55850000004</v>
      </c>
      <c r="AF291">
        <v>763669.60679999995</v>
      </c>
      <c r="AG291">
        <v>766372.31189999997</v>
      </c>
      <c r="AH291">
        <v>769136.94030000002</v>
      </c>
      <c r="AI291">
        <v>772095.1973</v>
      </c>
      <c r="AJ291">
        <v>775592.45750000002</v>
      </c>
      <c r="AK291">
        <v>779273.44330000004</v>
      </c>
      <c r="AL291">
        <v>783167.39850000001</v>
      </c>
      <c r="AM291">
        <v>787185.20019999996</v>
      </c>
      <c r="AN291">
        <v>790775.12069999997</v>
      </c>
      <c r="AO291">
        <v>794233.11289999995</v>
      </c>
      <c r="AP291">
        <v>797934.1666</v>
      </c>
      <c r="AQ291">
        <v>801987.61919999996</v>
      </c>
      <c r="AR291">
        <v>805380.56059999997</v>
      </c>
      <c r="AS291">
        <v>808425.77720000001</v>
      </c>
      <c r="AT291">
        <v>811493.43039999995</v>
      </c>
      <c r="AU291">
        <v>814907.78110000002</v>
      </c>
      <c r="AV291">
        <v>818429.10149999999</v>
      </c>
      <c r="AW291">
        <v>821036.4915</v>
      </c>
    </row>
    <row r="292" spans="2:49" x14ac:dyDescent="0.25">
      <c r="B292" t="s">
        <v>483</v>
      </c>
      <c r="C292">
        <v>241047.76327865999</v>
      </c>
      <c r="D292">
        <v>244917.86308720699</v>
      </c>
      <c r="E292">
        <v>248850.0986</v>
      </c>
      <c r="F292">
        <v>266033.71960000001</v>
      </c>
      <c r="G292">
        <v>276911.20600000001</v>
      </c>
      <c r="H292">
        <v>291260.3284</v>
      </c>
      <c r="I292">
        <v>302530.90379999997</v>
      </c>
      <c r="J292">
        <v>320971.88280000002</v>
      </c>
      <c r="K292">
        <v>342588.2279</v>
      </c>
      <c r="L292">
        <v>364289.7084</v>
      </c>
      <c r="M292">
        <v>390428.55959999998</v>
      </c>
      <c r="N292">
        <v>418139.0172</v>
      </c>
      <c r="O292">
        <v>415763.1091</v>
      </c>
      <c r="P292">
        <v>412163.08169999998</v>
      </c>
      <c r="Q292">
        <v>412186.1593</v>
      </c>
      <c r="R292">
        <v>410876.35950000002</v>
      </c>
      <c r="S292">
        <v>412837.37719999999</v>
      </c>
      <c r="T292">
        <v>413808.75170000002</v>
      </c>
      <c r="U292">
        <v>414188.45120000001</v>
      </c>
      <c r="V292">
        <v>414390.36749999999</v>
      </c>
      <c r="W292">
        <v>406857.7206</v>
      </c>
      <c r="X292">
        <v>401942.73619999998</v>
      </c>
      <c r="Y292">
        <v>407137.41489999997</v>
      </c>
      <c r="Z292">
        <v>409702.4007</v>
      </c>
      <c r="AA292">
        <v>410989.50670000003</v>
      </c>
      <c r="AB292">
        <v>411468.39809999999</v>
      </c>
      <c r="AC292">
        <v>411338.86479999998</v>
      </c>
      <c r="AD292">
        <v>412123.93849999999</v>
      </c>
      <c r="AE292">
        <v>412849.77269999997</v>
      </c>
      <c r="AF292">
        <v>413846.97769999999</v>
      </c>
      <c r="AG292">
        <v>415055.75260000001</v>
      </c>
      <c r="AH292">
        <v>416475.77720000001</v>
      </c>
      <c r="AI292">
        <v>417168.1335</v>
      </c>
      <c r="AJ292">
        <v>418439.0871</v>
      </c>
      <c r="AK292">
        <v>420128.84879999998</v>
      </c>
      <c r="AL292">
        <v>422079.36979999999</v>
      </c>
      <c r="AM292">
        <v>424215.74790000002</v>
      </c>
      <c r="AN292">
        <v>426423.89049999998</v>
      </c>
      <c r="AO292">
        <v>428720.84340000001</v>
      </c>
      <c r="AP292">
        <v>431038.8468</v>
      </c>
      <c r="AQ292">
        <v>433461.57740000001</v>
      </c>
      <c r="AR292">
        <v>434588.37469999999</v>
      </c>
      <c r="AS292">
        <v>436183.68939999997</v>
      </c>
      <c r="AT292">
        <v>438153.83270000003</v>
      </c>
      <c r="AU292">
        <v>440279.70779999997</v>
      </c>
      <c r="AV292">
        <v>442586.01429999998</v>
      </c>
      <c r="AW292">
        <v>445321.12949999998</v>
      </c>
    </row>
    <row r="293" spans="2:49" x14ac:dyDescent="0.25">
      <c r="B293" t="s">
        <v>535</v>
      </c>
      <c r="C293">
        <v>383714635.27038902</v>
      </c>
      <c r="D293">
        <v>389875297.85567099</v>
      </c>
      <c r="E293">
        <v>396134871.89999998</v>
      </c>
      <c r="F293">
        <v>414191021.69999999</v>
      </c>
      <c r="G293">
        <v>425715112.80000001</v>
      </c>
      <c r="H293">
        <v>441468745.89999998</v>
      </c>
      <c r="I293">
        <v>454941430.39999998</v>
      </c>
      <c r="J293">
        <v>474441889</v>
      </c>
      <c r="K293">
        <v>496727458</v>
      </c>
      <c r="L293">
        <v>521190591.60000002</v>
      </c>
      <c r="M293">
        <v>551106994.29999995</v>
      </c>
      <c r="N293">
        <v>578588380.89999998</v>
      </c>
      <c r="O293">
        <v>582010428.60000002</v>
      </c>
      <c r="P293">
        <v>580214526</v>
      </c>
      <c r="Q293">
        <v>578111350.29999995</v>
      </c>
      <c r="R293">
        <v>577576172</v>
      </c>
      <c r="S293">
        <v>585619341.29999995</v>
      </c>
      <c r="T293">
        <v>590460484.29999995</v>
      </c>
      <c r="U293">
        <v>592020575.79999995</v>
      </c>
      <c r="V293">
        <v>592575498.60000002</v>
      </c>
      <c r="W293">
        <v>593082088.39999998</v>
      </c>
      <c r="X293">
        <v>593375889.10000002</v>
      </c>
      <c r="Y293">
        <v>590507811.39999998</v>
      </c>
      <c r="Z293">
        <v>589525983.39999998</v>
      </c>
      <c r="AA293">
        <v>589571595.89999998</v>
      </c>
      <c r="AB293">
        <v>590114223.29999995</v>
      </c>
      <c r="AC293">
        <v>590826954.70000005</v>
      </c>
      <c r="AD293">
        <v>591622328.89999998</v>
      </c>
      <c r="AE293">
        <v>594363295.60000002</v>
      </c>
      <c r="AF293">
        <v>596609636.60000002</v>
      </c>
      <c r="AG293">
        <v>598727862.89999998</v>
      </c>
      <c r="AH293">
        <v>602630936.89999998</v>
      </c>
      <c r="AI293">
        <v>604121567</v>
      </c>
      <c r="AJ293">
        <v>606135243.79999995</v>
      </c>
      <c r="AK293">
        <v>608436125</v>
      </c>
      <c r="AL293">
        <v>610935026.60000002</v>
      </c>
      <c r="AM293">
        <v>613563427</v>
      </c>
      <c r="AN293">
        <v>616393477.70000005</v>
      </c>
      <c r="AO293">
        <v>619008537.89999998</v>
      </c>
      <c r="AP293">
        <v>621529764.5</v>
      </c>
      <c r="AQ293">
        <v>624010133.70000005</v>
      </c>
      <c r="AR293">
        <v>626460880.70000005</v>
      </c>
      <c r="AS293">
        <v>629025394.5</v>
      </c>
      <c r="AT293">
        <v>631457162.70000005</v>
      </c>
      <c r="AU293">
        <v>633797244.5</v>
      </c>
      <c r="AV293">
        <v>636071099.20000005</v>
      </c>
      <c r="AW293">
        <v>638303506.29999995</v>
      </c>
    </row>
    <row r="294" spans="2:49" x14ac:dyDescent="0.25">
      <c r="B294" t="s">
        <v>536</v>
      </c>
      <c r="C294">
        <v>13020.598862561899</v>
      </c>
      <c r="D294">
        <v>13229.6487889324</v>
      </c>
      <c r="E294">
        <v>13442.05508</v>
      </c>
      <c r="F294">
        <v>13652.954970000001</v>
      </c>
      <c r="G294">
        <v>13928.937459999999</v>
      </c>
      <c r="H294">
        <v>13218.0118</v>
      </c>
      <c r="I294">
        <v>12459.60432</v>
      </c>
      <c r="J294">
        <v>12507.72306</v>
      </c>
      <c r="K294">
        <v>12563.1957</v>
      </c>
      <c r="L294">
        <v>12343.904280000001</v>
      </c>
      <c r="M294">
        <v>12473.26633</v>
      </c>
      <c r="N294">
        <v>12780.86118</v>
      </c>
      <c r="O294">
        <v>12981.07258</v>
      </c>
      <c r="P294">
        <v>13334.561369999999</v>
      </c>
      <c r="Q294">
        <v>13860.007600000001</v>
      </c>
      <c r="R294">
        <v>14374.160019999999</v>
      </c>
      <c r="S294">
        <v>13974.096600000001</v>
      </c>
      <c r="T294">
        <v>13621.9823</v>
      </c>
      <c r="U294">
        <v>13519.25621</v>
      </c>
      <c r="V294">
        <v>13376.82057</v>
      </c>
      <c r="W294">
        <v>13557.268529999999</v>
      </c>
      <c r="X294">
        <v>13706.94555</v>
      </c>
      <c r="Y294">
        <v>13848.890160000001</v>
      </c>
      <c r="Z294">
        <v>13975.778979999999</v>
      </c>
      <c r="AA294">
        <v>14145.60866</v>
      </c>
      <c r="AB294">
        <v>14332.11498</v>
      </c>
      <c r="AC294">
        <v>14505.69456</v>
      </c>
      <c r="AD294">
        <v>14672.026250000001</v>
      </c>
      <c r="AE294">
        <v>14880.394550000001</v>
      </c>
      <c r="AF294">
        <v>15129.239079999999</v>
      </c>
      <c r="AG294">
        <v>15404.73508</v>
      </c>
      <c r="AH294">
        <v>15702.65141</v>
      </c>
      <c r="AI294">
        <v>16029.901239999999</v>
      </c>
      <c r="AJ294">
        <v>16379.66318</v>
      </c>
      <c r="AK294">
        <v>16748.299920000001</v>
      </c>
      <c r="AL294">
        <v>17146.511610000001</v>
      </c>
      <c r="AM294">
        <v>17567.312969999999</v>
      </c>
      <c r="AN294">
        <v>17988.054759999999</v>
      </c>
      <c r="AO294">
        <v>18410.411209999998</v>
      </c>
      <c r="AP294">
        <v>18844.401750000001</v>
      </c>
      <c r="AQ294">
        <v>19291.331429999998</v>
      </c>
      <c r="AR294">
        <v>19746.388149999999</v>
      </c>
      <c r="AS294">
        <v>20209.11722</v>
      </c>
      <c r="AT294">
        <v>20677.142589999999</v>
      </c>
      <c r="AU294">
        <v>21146.8655</v>
      </c>
      <c r="AV294">
        <v>21620.227790000001</v>
      </c>
      <c r="AW294">
        <v>22104.591100000001</v>
      </c>
    </row>
    <row r="295" spans="2:49" x14ac:dyDescent="0.25">
      <c r="B295" t="s">
        <v>537</v>
      </c>
      <c r="C295">
        <v>158336.21117690401</v>
      </c>
      <c r="D295">
        <v>160878.35026264799</v>
      </c>
      <c r="E295">
        <v>163461.30420000001</v>
      </c>
      <c r="F295">
        <v>173167.5417</v>
      </c>
      <c r="G295">
        <v>180191.9345</v>
      </c>
      <c r="H295">
        <v>187471.36129999999</v>
      </c>
      <c r="I295">
        <v>194528.16990000001</v>
      </c>
      <c r="J295">
        <v>203309.7463</v>
      </c>
      <c r="K295">
        <v>217549.95120000001</v>
      </c>
      <c r="L295">
        <v>232161.9259</v>
      </c>
      <c r="M295">
        <v>248020.5888</v>
      </c>
      <c r="N295">
        <v>268814.56219999999</v>
      </c>
      <c r="O295">
        <v>269176.04259999999</v>
      </c>
      <c r="P295">
        <v>265018.58240000001</v>
      </c>
      <c r="Q295">
        <v>261225.78409999999</v>
      </c>
      <c r="R295">
        <v>262050.10060000001</v>
      </c>
      <c r="S295">
        <v>269479.18469999998</v>
      </c>
      <c r="T295">
        <v>276420.86229999998</v>
      </c>
      <c r="U295">
        <v>277945.56780000002</v>
      </c>
      <c r="V295">
        <v>278316.9019</v>
      </c>
      <c r="W295">
        <v>279211.99239999999</v>
      </c>
      <c r="X295">
        <v>280114.76610000001</v>
      </c>
      <c r="Y295">
        <v>276012.38309999998</v>
      </c>
      <c r="Z295">
        <v>274311.15120000002</v>
      </c>
      <c r="AA295">
        <v>273628.19819999998</v>
      </c>
      <c r="AB295">
        <v>273509.72210000001</v>
      </c>
      <c r="AC295">
        <v>273712.45250000001</v>
      </c>
      <c r="AD295">
        <v>274082.554</v>
      </c>
      <c r="AE295">
        <v>276913.06449999998</v>
      </c>
      <c r="AF295">
        <v>278811.59600000002</v>
      </c>
      <c r="AG295">
        <v>280406.37030000001</v>
      </c>
      <c r="AH295">
        <v>284385.71240000002</v>
      </c>
      <c r="AI295">
        <v>284825.76169999997</v>
      </c>
      <c r="AJ295">
        <v>285927.27130000002</v>
      </c>
      <c r="AK295">
        <v>287359.36550000001</v>
      </c>
      <c r="AL295">
        <v>288965.63770000002</v>
      </c>
      <c r="AM295">
        <v>290704.78450000001</v>
      </c>
      <c r="AN295">
        <v>292814.74349999998</v>
      </c>
      <c r="AO295">
        <v>294693.12929999997</v>
      </c>
      <c r="AP295">
        <v>296459.13370000001</v>
      </c>
      <c r="AQ295">
        <v>298180.13410000002</v>
      </c>
      <c r="AR295">
        <v>299887.95429999998</v>
      </c>
      <c r="AS295">
        <v>301824.13990000001</v>
      </c>
      <c r="AT295">
        <v>303651.20360000001</v>
      </c>
      <c r="AU295">
        <v>305412.99589999998</v>
      </c>
      <c r="AV295">
        <v>307127.90409999999</v>
      </c>
      <c r="AW295">
        <v>308806.13050000003</v>
      </c>
    </row>
    <row r="296" spans="2:49" x14ac:dyDescent="0.25">
      <c r="B296" t="s">
        <v>538</v>
      </c>
      <c r="C296">
        <v>516755.579312385</v>
      </c>
      <c r="D296">
        <v>525052.257287574</v>
      </c>
      <c r="E296">
        <v>533482.14110000001</v>
      </c>
      <c r="F296">
        <v>549432.31420000002</v>
      </c>
      <c r="G296">
        <v>556204.44770000002</v>
      </c>
      <c r="H296">
        <v>569220.21149999998</v>
      </c>
      <c r="I296">
        <v>578262.45039999997</v>
      </c>
      <c r="J296">
        <v>595078.1128</v>
      </c>
      <c r="K296">
        <v>611500.81039999996</v>
      </c>
      <c r="L296">
        <v>630290.20819999999</v>
      </c>
      <c r="M296">
        <v>655690.02590000001</v>
      </c>
      <c r="N296">
        <v>682404.91370000003</v>
      </c>
      <c r="O296">
        <v>685419.03319999995</v>
      </c>
      <c r="P296">
        <v>683869.21979999996</v>
      </c>
      <c r="Q296">
        <v>681589.77619999996</v>
      </c>
      <c r="R296">
        <v>678222.81559999997</v>
      </c>
      <c r="S296">
        <v>682859.9706</v>
      </c>
      <c r="T296">
        <v>684953.14619999996</v>
      </c>
      <c r="U296">
        <v>686164.37990000006</v>
      </c>
      <c r="V296">
        <v>686724.05870000005</v>
      </c>
      <c r="W296">
        <v>686815.98770000006</v>
      </c>
      <c r="X296">
        <v>686580.22739999997</v>
      </c>
      <c r="Y296">
        <v>685332.51749999996</v>
      </c>
      <c r="Z296">
        <v>685129.06709999999</v>
      </c>
      <c r="AA296">
        <v>685712.65139999997</v>
      </c>
      <c r="AB296">
        <v>686622.78650000005</v>
      </c>
      <c r="AC296">
        <v>687548.23030000005</v>
      </c>
      <c r="AD296">
        <v>688472.58409999998</v>
      </c>
      <c r="AE296">
        <v>690486.32079999999</v>
      </c>
      <c r="AF296">
        <v>692454.02170000004</v>
      </c>
      <c r="AG296">
        <v>694456.78709999996</v>
      </c>
      <c r="AH296">
        <v>697362.91009999998</v>
      </c>
      <c r="AI296">
        <v>699286.31869999995</v>
      </c>
      <c r="AJ296">
        <v>701502.58440000005</v>
      </c>
      <c r="AK296">
        <v>703904.23759999999</v>
      </c>
      <c r="AL296">
        <v>706474.21149999998</v>
      </c>
      <c r="AM296">
        <v>709139.96979999996</v>
      </c>
      <c r="AN296">
        <v>711831.38210000005</v>
      </c>
      <c r="AO296">
        <v>714372.04760000005</v>
      </c>
      <c r="AP296">
        <v>716855.44070000004</v>
      </c>
      <c r="AQ296">
        <v>719310.93530000001</v>
      </c>
      <c r="AR296">
        <v>721731.54949999996</v>
      </c>
      <c r="AS296">
        <v>724152.19990000001</v>
      </c>
      <c r="AT296">
        <v>726454.25749999995</v>
      </c>
      <c r="AU296">
        <v>728666.79489999998</v>
      </c>
      <c r="AV296">
        <v>730814.47210000001</v>
      </c>
      <c r="AW296">
        <v>732927.08739999996</v>
      </c>
    </row>
    <row r="297" spans="2:49" x14ac:dyDescent="0.25">
      <c r="B297" t="s">
        <v>539</v>
      </c>
      <c r="C297">
        <v>82711.5521017555</v>
      </c>
      <c r="D297">
        <v>84039.512824558697</v>
      </c>
      <c r="E297">
        <v>85388.79264</v>
      </c>
      <c r="F297">
        <v>92887.270680000001</v>
      </c>
      <c r="G297">
        <v>96741.251709999997</v>
      </c>
      <c r="H297">
        <v>103844.52680000001</v>
      </c>
      <c r="I297">
        <v>108060.72500000001</v>
      </c>
      <c r="J297">
        <v>117789.0845</v>
      </c>
      <c r="K297">
        <v>125175.65459999999</v>
      </c>
      <c r="L297">
        <v>132277.93460000001</v>
      </c>
      <c r="M297">
        <v>142572.45110000001</v>
      </c>
      <c r="N297">
        <v>149552.3395</v>
      </c>
      <c r="O297">
        <v>146832.16200000001</v>
      </c>
      <c r="P297">
        <v>147405.34340000001</v>
      </c>
      <c r="Q297">
        <v>151299.1765</v>
      </c>
      <c r="R297">
        <v>149178.201</v>
      </c>
      <c r="S297">
        <v>143905.924</v>
      </c>
      <c r="T297">
        <v>138142.2678</v>
      </c>
      <c r="U297">
        <v>137006.66250000001</v>
      </c>
      <c r="V297">
        <v>136822.63389999999</v>
      </c>
      <c r="W297">
        <v>136167.7501</v>
      </c>
      <c r="X297">
        <v>135509.10219999999</v>
      </c>
      <c r="Y297">
        <v>136598.0031</v>
      </c>
      <c r="Z297">
        <v>136932.35630000001</v>
      </c>
      <c r="AA297">
        <v>137138.99799999999</v>
      </c>
      <c r="AB297">
        <v>137191.34090000001</v>
      </c>
      <c r="AC297">
        <v>137077.448</v>
      </c>
      <c r="AD297">
        <v>136920.58660000001</v>
      </c>
      <c r="AE297">
        <v>136083.0717</v>
      </c>
      <c r="AF297">
        <v>135715.26610000001</v>
      </c>
      <c r="AG297">
        <v>135545.5129</v>
      </c>
      <c r="AH297">
        <v>134626.92800000001</v>
      </c>
      <c r="AI297">
        <v>135060.9135</v>
      </c>
      <c r="AJ297">
        <v>135301.8101</v>
      </c>
      <c r="AK297">
        <v>135482.47579999999</v>
      </c>
      <c r="AL297">
        <v>135669.08429999999</v>
      </c>
      <c r="AM297">
        <v>135852.61739999999</v>
      </c>
      <c r="AN297">
        <v>135924.44140000001</v>
      </c>
      <c r="AO297">
        <v>136087.3034</v>
      </c>
      <c r="AP297">
        <v>136300.83780000001</v>
      </c>
      <c r="AQ297">
        <v>136539.3818</v>
      </c>
      <c r="AR297">
        <v>136782.78159999999</v>
      </c>
      <c r="AS297">
        <v>136933.2475</v>
      </c>
      <c r="AT297">
        <v>137112.7064</v>
      </c>
      <c r="AU297">
        <v>137302.08100000001</v>
      </c>
      <c r="AV297">
        <v>137497.09700000001</v>
      </c>
      <c r="AW297">
        <v>137704.0502</v>
      </c>
    </row>
    <row r="298" spans="2:49" x14ac:dyDescent="0.25">
      <c r="B298" t="s">
        <v>540</v>
      </c>
      <c r="C298">
        <v>45689.201708803201</v>
      </c>
      <c r="D298">
        <v>46422.756620829103</v>
      </c>
      <c r="E298">
        <v>47168.088029999999</v>
      </c>
      <c r="F298">
        <v>48549.160250000001</v>
      </c>
      <c r="G298">
        <v>48840.475449999998</v>
      </c>
      <c r="H298">
        <v>50344.424160000002</v>
      </c>
      <c r="I298">
        <v>51154.054629999999</v>
      </c>
      <c r="J298">
        <v>53052.061430000002</v>
      </c>
      <c r="K298">
        <v>53906.54466</v>
      </c>
      <c r="L298">
        <v>55174.577749999997</v>
      </c>
      <c r="M298">
        <v>57433.960299999999</v>
      </c>
      <c r="N298">
        <v>59109.820520000001</v>
      </c>
      <c r="O298">
        <v>59386.827539999998</v>
      </c>
      <c r="P298">
        <v>59736.010249999999</v>
      </c>
      <c r="Q298">
        <v>60032.824419999997</v>
      </c>
      <c r="R298">
        <v>59248.14185</v>
      </c>
      <c r="S298">
        <v>58631.50879</v>
      </c>
      <c r="T298">
        <v>57846.606939999998</v>
      </c>
      <c r="U298">
        <v>57809.26051</v>
      </c>
      <c r="V298">
        <v>57891.242559999999</v>
      </c>
      <c r="W298">
        <v>57817.346610000001</v>
      </c>
      <c r="X298">
        <v>57695.251600000003</v>
      </c>
      <c r="Y298">
        <v>58243.179490000002</v>
      </c>
      <c r="Z298">
        <v>58565.358139999997</v>
      </c>
      <c r="AA298">
        <v>58846.870369999997</v>
      </c>
      <c r="AB298">
        <v>59085.842859999997</v>
      </c>
      <c r="AC298">
        <v>59273.664080000002</v>
      </c>
      <c r="AD298">
        <v>59435.391349999998</v>
      </c>
      <c r="AE298">
        <v>59356.510520000003</v>
      </c>
      <c r="AF298">
        <v>59428.072849999997</v>
      </c>
      <c r="AG298">
        <v>59557.495430000003</v>
      </c>
      <c r="AH298">
        <v>59429.832860000002</v>
      </c>
      <c r="AI298">
        <v>59746.079969999999</v>
      </c>
      <c r="AJ298">
        <v>59996.914230000002</v>
      </c>
      <c r="AK298">
        <v>60222.731829999997</v>
      </c>
      <c r="AL298">
        <v>60446.72769</v>
      </c>
      <c r="AM298">
        <v>60664.442909999998</v>
      </c>
      <c r="AN298">
        <v>60825.276129999998</v>
      </c>
      <c r="AO298">
        <v>61003.451350000003</v>
      </c>
      <c r="AP298">
        <v>61192.646009999997</v>
      </c>
      <c r="AQ298">
        <v>61385.834009999999</v>
      </c>
      <c r="AR298">
        <v>61576.668100000003</v>
      </c>
      <c r="AS298">
        <v>61729.68316</v>
      </c>
      <c r="AT298">
        <v>61883.645170000003</v>
      </c>
      <c r="AU298">
        <v>62035.630770000003</v>
      </c>
      <c r="AV298">
        <v>62186.211909999998</v>
      </c>
      <c r="AW298">
        <v>62337.936249999999</v>
      </c>
    </row>
    <row r="299" spans="2:49" x14ac:dyDescent="0.25">
      <c r="B299" t="s">
        <v>541</v>
      </c>
      <c r="C299">
        <v>562444.78102118801</v>
      </c>
      <c r="D299">
        <v>571475.01390840299</v>
      </c>
      <c r="E299">
        <v>580650.23010000004</v>
      </c>
      <c r="F299">
        <v>597981.46739999996</v>
      </c>
      <c r="G299">
        <v>605044.03099999996</v>
      </c>
      <c r="H299">
        <v>619562.52879999997</v>
      </c>
      <c r="I299">
        <v>629414.3639</v>
      </c>
      <c r="J299">
        <v>648126.50650000002</v>
      </c>
      <c r="K299">
        <v>665400.4375</v>
      </c>
      <c r="L299">
        <v>685456.40720000002</v>
      </c>
      <c r="M299">
        <v>713115.25890000002</v>
      </c>
      <c r="N299">
        <v>741502.24239999999</v>
      </c>
      <c r="O299">
        <v>744793.31149999995</v>
      </c>
      <c r="P299">
        <v>743590.89529999997</v>
      </c>
      <c r="Q299">
        <v>741606.41480000003</v>
      </c>
      <c r="R299">
        <v>737453.0196</v>
      </c>
      <c r="S299">
        <v>741465.30779999995</v>
      </c>
      <c r="T299">
        <v>744938.91070000001</v>
      </c>
      <c r="U299">
        <v>746804.35120000003</v>
      </c>
      <c r="V299">
        <v>748138.13100000005</v>
      </c>
      <c r="W299">
        <v>748846.50390000001</v>
      </c>
      <c r="X299">
        <v>749177.22829999996</v>
      </c>
      <c r="Y299">
        <v>749160.19460000005</v>
      </c>
      <c r="Z299">
        <v>749969.80649999995</v>
      </c>
      <c r="AA299">
        <v>751533.81090000004</v>
      </c>
      <c r="AB299">
        <v>753387.00150000001</v>
      </c>
      <c r="AC299">
        <v>755206.68579999998</v>
      </c>
      <c r="AD299">
        <v>757001.50710000005</v>
      </c>
      <c r="AE299">
        <v>759658.35510000004</v>
      </c>
      <c r="AF299">
        <v>762425.98809999996</v>
      </c>
      <c r="AG299">
        <v>765292.54229999997</v>
      </c>
      <c r="AH299">
        <v>768819.21360000002</v>
      </c>
      <c r="AI299">
        <v>771805.14749999996</v>
      </c>
      <c r="AJ299">
        <v>775027.42689999996</v>
      </c>
      <c r="AK299">
        <v>778418.32940000005</v>
      </c>
      <c r="AL299">
        <v>781984.57700000005</v>
      </c>
      <c r="AM299">
        <v>785648.07810000004</v>
      </c>
      <c r="AN299">
        <v>789285.74100000004</v>
      </c>
      <c r="AO299">
        <v>792793.1311</v>
      </c>
      <c r="AP299">
        <v>796259.02520000003</v>
      </c>
      <c r="AQ299">
        <v>799706.17139999999</v>
      </c>
      <c r="AR299">
        <v>803120.83570000005</v>
      </c>
      <c r="AS299">
        <v>806502.33640000003</v>
      </c>
      <c r="AT299">
        <v>809768.60389999999</v>
      </c>
      <c r="AU299">
        <v>812946.18119999999</v>
      </c>
      <c r="AV299">
        <v>816060.77469999995</v>
      </c>
      <c r="AW299">
        <v>819145.51560000004</v>
      </c>
    </row>
    <row r="300" spans="2:49" x14ac:dyDescent="0.25">
      <c r="B300" t="s">
        <v>542</v>
      </c>
      <c r="C300">
        <v>241047.76327865999</v>
      </c>
      <c r="D300">
        <v>244917.86308720699</v>
      </c>
      <c r="E300">
        <v>248850.0986</v>
      </c>
      <c r="F300">
        <v>266033.71960000001</v>
      </c>
      <c r="G300">
        <v>276911.20600000001</v>
      </c>
      <c r="H300">
        <v>291260.3284</v>
      </c>
      <c r="I300">
        <v>302530.90379999997</v>
      </c>
      <c r="J300">
        <v>320971.88280000002</v>
      </c>
      <c r="K300">
        <v>342588.2279</v>
      </c>
      <c r="L300">
        <v>364289.7084</v>
      </c>
      <c r="M300">
        <v>390428.55959999998</v>
      </c>
      <c r="N300">
        <v>418139.0172</v>
      </c>
      <c r="O300">
        <v>415763.1091</v>
      </c>
      <c r="P300">
        <v>412163.08169999998</v>
      </c>
      <c r="Q300">
        <v>412186.1593</v>
      </c>
      <c r="R300">
        <v>410876.35950000002</v>
      </c>
      <c r="S300">
        <v>412837.37719999999</v>
      </c>
      <c r="T300">
        <v>413808.75170000002</v>
      </c>
      <c r="U300">
        <v>414188.45120000001</v>
      </c>
      <c r="V300">
        <v>414375.08319999999</v>
      </c>
      <c r="W300">
        <v>414611.91200000001</v>
      </c>
      <c r="X300">
        <v>414852.60749999998</v>
      </c>
      <c r="Y300">
        <v>411821.22269999998</v>
      </c>
      <c r="Z300">
        <v>410453.57209999999</v>
      </c>
      <c r="AA300">
        <v>409977.44679999998</v>
      </c>
      <c r="AB300">
        <v>409911.41029999999</v>
      </c>
      <c r="AC300">
        <v>409999.9645</v>
      </c>
      <c r="AD300">
        <v>410212.51040000003</v>
      </c>
      <c r="AE300">
        <v>412189.3653</v>
      </c>
      <c r="AF300">
        <v>413712.94699999999</v>
      </c>
      <c r="AG300">
        <v>415132.9608</v>
      </c>
      <c r="AH300">
        <v>418167.69319999998</v>
      </c>
      <c r="AI300">
        <v>419039.83769999997</v>
      </c>
      <c r="AJ300">
        <v>420379.33860000002</v>
      </c>
      <c r="AK300">
        <v>421988.22869999998</v>
      </c>
      <c r="AL300">
        <v>423776.67739999999</v>
      </c>
      <c r="AM300">
        <v>425694.47269999998</v>
      </c>
      <c r="AN300">
        <v>427869.75719999999</v>
      </c>
      <c r="AO300">
        <v>429905.60940000002</v>
      </c>
      <c r="AP300">
        <v>431880.22220000002</v>
      </c>
      <c r="AQ300">
        <v>433835.01980000001</v>
      </c>
      <c r="AR300">
        <v>435781.54489999998</v>
      </c>
      <c r="AS300">
        <v>437862.60729999997</v>
      </c>
      <c r="AT300">
        <v>439863.9841</v>
      </c>
      <c r="AU300">
        <v>441810.24910000002</v>
      </c>
      <c r="AV300">
        <v>443715.44089999999</v>
      </c>
      <c r="AW300">
        <v>445596.02360000001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34" zoomScale="80" zoomScaleNormal="80" workbookViewId="0">
      <selection activeCell="F10" sqref="F10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130.76404842157831</v>
      </c>
      <c r="E6" s="36">
        <f>E7+E8</f>
        <v>0.65099296170858079</v>
      </c>
      <c r="F6" s="36">
        <f>F7+F8</f>
        <v>0.38642759644590308</v>
      </c>
      <c r="G6" s="36">
        <f>G7+G8</f>
        <v>0</v>
      </c>
      <c r="H6" s="163">
        <f t="shared" ref="H6:H15" si="0">SUM(C6:G6)</f>
        <v>131.80146897973279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74.9859352158783</v>
      </c>
      <c r="E7" s="16">
        <f>'T energie usages'!J12/'T energie usages'!J$20*(Résultats!N$192+Résultats!N$193+Résultats!N$194)/1000000</f>
        <v>1.3816459588139209E-2</v>
      </c>
      <c r="F7" s="16">
        <f>'T energie usages'!K12*2.394*Résultats!L284</f>
        <v>1.353300590319259E-5</v>
      </c>
      <c r="G7" s="16">
        <v>0</v>
      </c>
      <c r="H7" s="95">
        <f t="shared" si="0"/>
        <v>74.99976520847234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55.778113205700002</v>
      </c>
      <c r="E8" s="16">
        <f>'T energie usages'!J13/'T energie usages'!J$20*(Résultats!N$192+Résultats!N$193+Résultats!N$194)/1000000</f>
        <v>0.63717650212044152</v>
      </c>
      <c r="F8" s="16">
        <f>(Résultats!N$209+Résultats!N$210+Résultats!N$211+Résultats!N$212+Résultats!N$213)/1000000</f>
        <v>0.3864140634399999</v>
      </c>
      <c r="G8" s="16">
        <v>0</v>
      </c>
      <c r="H8" s="95">
        <f t="shared" si="0"/>
        <v>56.801703771260442</v>
      </c>
      <c r="I8" s="166"/>
      <c r="J8" s="166"/>
      <c r="K8" s="197" t="s">
        <v>18</v>
      </c>
      <c r="L8" s="45">
        <f>H19</f>
        <v>127.71789117627522</v>
      </c>
      <c r="M8" s="45">
        <f>H45</f>
        <v>109.59262882874873</v>
      </c>
      <c r="N8" s="86">
        <f>H71</f>
        <v>45.431720478223184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0.90741148090000001</v>
      </c>
      <c r="D9" s="36">
        <f>'T energie usages'!I14*3.2*Résultats!L283</f>
        <v>21.369547935042092</v>
      </c>
      <c r="E9" s="36">
        <f>'T energie usages'!J14/'T energie usages'!J$20*(Résultats!N$192+Résultats!N$193+Résultats!N$194)/1000000</f>
        <v>7.1351870691465127</v>
      </c>
      <c r="F9" s="36">
        <f>('T energie usages'!K14-8)*2.394*Résultats!L284</f>
        <v>22.836185919571673</v>
      </c>
      <c r="G9" s="36">
        <v>0</v>
      </c>
      <c r="H9" s="163">
        <f t="shared" si="0"/>
        <v>52.248332404660275</v>
      </c>
      <c r="I9" s="166"/>
      <c r="J9" s="166"/>
      <c r="K9" s="197" t="s">
        <v>87</v>
      </c>
      <c r="L9" s="45">
        <f>H22</f>
        <v>45.221192262252302</v>
      </c>
      <c r="M9" s="45">
        <f>H48</f>
        <v>26.221921972154142</v>
      </c>
      <c r="N9" s="86">
        <f>H74</f>
        <v>8.488688179003212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11.951448689599999</v>
      </c>
      <c r="E10" s="36">
        <f>'T energie usages'!J15/'T energie usages'!J$20*(Résultats!N$192+Résultats!N$193+Résultats!N$194)/1000000</f>
        <v>6.855383876502736</v>
      </c>
      <c r="F10" s="36">
        <f>(Résultats!N$214+Résultats!N$215)/1000000</f>
        <v>16.678526949999998</v>
      </c>
      <c r="G10" s="36">
        <v>0</v>
      </c>
      <c r="H10" s="163">
        <f t="shared" si="0"/>
        <v>35.485359516102733</v>
      </c>
      <c r="I10" s="166"/>
      <c r="J10" s="166"/>
      <c r="K10" s="157" t="s">
        <v>22</v>
      </c>
      <c r="L10" s="45">
        <f>H23</f>
        <v>26.850232585869392</v>
      </c>
      <c r="M10" s="45">
        <f>H49</f>
        <v>19.274833984902298</v>
      </c>
      <c r="N10" s="86">
        <f>H75</f>
        <v>8.0593471288548759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19.300494240699997</v>
      </c>
      <c r="D11" s="36">
        <f>D12+D13</f>
        <v>61.789689972651949</v>
      </c>
      <c r="E11" s="36">
        <f>E12+E13</f>
        <v>5.8072358486421694</v>
      </c>
      <c r="F11" s="36">
        <f>F12+F13</f>
        <v>23.825705355235339</v>
      </c>
      <c r="G11" s="36">
        <f>G12+G13</f>
        <v>12.05881789</v>
      </c>
      <c r="H11" s="163">
        <f t="shared" si="0"/>
        <v>122.78194330722945</v>
      </c>
      <c r="I11" s="166"/>
      <c r="J11" s="166"/>
      <c r="K11" s="198" t="s">
        <v>88</v>
      </c>
      <c r="L11" s="199">
        <f>H24</f>
        <v>94.914416363010346</v>
      </c>
      <c r="M11" s="199">
        <f>H50</f>
        <v>66.765615190209502</v>
      </c>
      <c r="N11" s="89">
        <f>H76</f>
        <v>75.299722908677353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19.300494240699997</v>
      </c>
      <c r="D12" s="16">
        <f>(Résultats!N$171+Résultats!N$173+Résultats!N$174+Résultats!N$175+Résultats!N$176+Résultats!N$177+Résultats!N$178+Résultats!N$179+Résultats!N$180+Résultats!N$181+Résultats!N$182)/1000000</f>
        <v>54.737993479651948</v>
      </c>
      <c r="E12" s="16">
        <f>'T energie usages'!J17/'T energie usages'!J$20*(Résultats!N$192+Résultats!N$193+Résultats!N$194)/1000000</f>
        <v>5.6425214071266474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23.219890265135341</v>
      </c>
      <c r="G12" s="16">
        <f>Résultats!N$133/1000000</f>
        <v>12.05881789</v>
      </c>
      <c r="H12" s="95">
        <f t="shared" si="0"/>
        <v>114.95971728261395</v>
      </c>
      <c r="I12" s="166"/>
      <c r="J12" s="166"/>
      <c r="K12" s="200" t="s">
        <v>1</v>
      </c>
      <c r="L12" s="188">
        <f>SUM(L8:L11)</f>
        <v>294.70373238740723</v>
      </c>
      <c r="M12" s="188">
        <f t="shared" ref="M12:N12" si="1">SUM(M8:M11)</f>
        <v>221.85499997601468</v>
      </c>
      <c r="N12" s="188">
        <f t="shared" si="1"/>
        <v>137.27947869475861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7.0516964929999997</v>
      </c>
      <c r="E13" s="16">
        <f>'T energie usages'!J19/'T energie usages'!J$20*(Résultats!N$192+Résultats!N$193+Résultats!N$194)/1000000</f>
        <v>0.16471444151552209</v>
      </c>
      <c r="F13" s="16">
        <f>(Résultats!N$196)/1000000</f>
        <v>0.60581509010000001</v>
      </c>
      <c r="G13" s="16">
        <v>0</v>
      </c>
      <c r="H13" s="95">
        <f t="shared" si="0"/>
        <v>7.8222260246155217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20.207905721599996</v>
      </c>
      <c r="D14" s="37">
        <f>SUM(D9:D11)+D6</f>
        <v>225.87473501887234</v>
      </c>
      <c r="E14" s="37">
        <f>SUM(E9:E11)+E6</f>
        <v>20.448799756</v>
      </c>
      <c r="F14" s="37">
        <f>SUM(F9:F11)+F6</f>
        <v>63.726845821252915</v>
      </c>
      <c r="G14" s="37">
        <f>SUM(G9:G11)+G6</f>
        <v>12.05881789</v>
      </c>
      <c r="H14" s="167">
        <f t="shared" si="0"/>
        <v>342.31710420772527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20.2079057216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225.14302281795193</v>
      </c>
      <c r="E15" s="165">
        <f>(Résultats!N$192+Résultats!N$193+Résultats!N$194)/1000000</f>
        <v>20.448799755999996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67.587397238675337</v>
      </c>
      <c r="G15" s="165">
        <f>Résultats!N$133/1000000</f>
        <v>12.05881789</v>
      </c>
      <c r="H15" s="188">
        <f t="shared" si="0"/>
        <v>345.44594342422727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345.44594269999999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126.68587085257791</v>
      </c>
      <c r="E19" s="36">
        <f>E20+E21</f>
        <v>0.60569430661754109</v>
      </c>
      <c r="F19" s="36">
        <f>F20+F21</f>
        <v>0.42632601707976903</v>
      </c>
      <c r="G19" s="36">
        <f>G20+G21</f>
        <v>0</v>
      </c>
      <c r="H19" s="163">
        <f>SUM(C19:G19)</f>
        <v>127.71789117627522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72.488100740177913</v>
      </c>
      <c r="E20" s="16">
        <f>'T energie usages'!J25/'T energie usages'!J$33*(Résultats!S$192+Résultats!S$193+Résultats!S$194)/1000000</f>
        <v>3.8153335094308932E-2</v>
      </c>
      <c r="F20" s="16">
        <f>'T energie usages'!K25*2.394*Résultats!S284</f>
        <v>2.1104589768979699E-5</v>
      </c>
      <c r="G20" s="16">
        <v>0</v>
      </c>
      <c r="H20" s="95">
        <f>SUM(C20:G20)</f>
        <v>72.526275179861983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54.197770112399994</v>
      </c>
      <c r="E21" s="16">
        <f>'T energie usages'!J26/'T energie usages'!J$33*(Résultats!S$192+Résultats!S$193+Résultats!S$194)/1000000</f>
        <v>0.56754097152323213</v>
      </c>
      <c r="F21" s="16">
        <f>(Résultats!S$209+Résultats!S$210+Résultats!S$211+Résultats!S$212+Résultats!S$213)/1000000</f>
        <v>0.42630491249000002</v>
      </c>
      <c r="G21" s="16">
        <v>0</v>
      </c>
      <c r="H21" s="95">
        <f>SUM(C21:G21)</f>
        <v>55.191615996413219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0.81662295259999995</v>
      </c>
      <c r="D22" s="36">
        <f>'T energie usages'!I27*3.2*Résultats!S283</f>
        <v>18.453477292117647</v>
      </c>
      <c r="E22" s="36">
        <f>'T energie usages'!J27/'T energie usages'!J$33*(Résultats!S$192+Résultats!S$193+Résultats!S$194)/1000000</f>
        <v>5.4862627299654712</v>
      </c>
      <c r="F22" s="36">
        <f>('T energie usages'!K27-8)*2.394*Résultats!S284</f>
        <v>20.464829287569188</v>
      </c>
      <c r="G22" s="36">
        <v>0</v>
      </c>
      <c r="H22" s="163">
        <f>SUM(C22:G22)</f>
        <v>45.221192262252302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8.5837803566000002</v>
      </c>
      <c r="E23" s="36">
        <f>'T energie usages'!J28/'T energie usages'!J$33*(Résultats!S$192+Résultats!S$193+Résultats!S$194)/1000000</f>
        <v>4.9109002332693947</v>
      </c>
      <c r="F23" s="36">
        <f>(Résultats!S$214+Résultats!S$215)/1000000</f>
        <v>13.355551995999999</v>
      </c>
      <c r="G23" s="36">
        <v>0</v>
      </c>
      <c r="H23" s="163">
        <f t="shared" ref="H23:H28" si="2">SUM(C23:G23)</f>
        <v>26.850232585869392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10.380318133899999</v>
      </c>
      <c r="D24" s="36">
        <f>D25+D26</f>
        <v>43.070967987345078</v>
      </c>
      <c r="E24" s="36">
        <f>E25+E26</f>
        <v>3.5696397501475947</v>
      </c>
      <c r="F24" s="36">
        <f>F25+F26</f>
        <v>24.276726651617668</v>
      </c>
      <c r="G24" s="36">
        <f>G25+G26</f>
        <v>13.616763839999999</v>
      </c>
      <c r="H24" s="163">
        <f t="shared" si="2"/>
        <v>94.914416363010346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10.380318133899999</v>
      </c>
      <c r="D25" s="16">
        <f>(Résultats!S$171+Résultats!S$173+Résultats!S$174+Résultats!S$175+Résultats!S$176+Résultats!S$177+Résultats!S$178+Résultats!S$179+Résultats!S$180+Résultats!S$181+Résultats!S$182)/1000000</f>
        <v>36.333428533345078</v>
      </c>
      <c r="E25" s="16">
        <f>'T energie usages'!J30/'T energie usages'!J$33*(Résultats!S$192+Résultats!S$193+Résultats!S$194)/1000000</f>
        <v>3.4523684721420382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23.742608719017667</v>
      </c>
      <c r="G25" s="16">
        <f>Résultats!S$133/1000000</f>
        <v>13.616763839999999</v>
      </c>
      <c r="H25" s="95">
        <f t="shared" si="2"/>
        <v>87.525487698404788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6.7375394540000002</v>
      </c>
      <c r="E26" s="16">
        <f>'T energie usages'!J32/'T energie usages'!J$33*(Résultats!S$192+Résultats!S$193+Résultats!S$194)/1000000</f>
        <v>0.11727127800555653</v>
      </c>
      <c r="F26" s="16">
        <f>(Résultats!S$196)/1000000</f>
        <v>0.53411793259999996</v>
      </c>
      <c r="G26" s="16">
        <v>0</v>
      </c>
      <c r="H26" s="95">
        <f t="shared" si="2"/>
        <v>7.3889286646055572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11.196941086499999</v>
      </c>
      <c r="D27" s="37">
        <f>SUM(D22:D24)+D19</f>
        <v>196.79409648864063</v>
      </c>
      <c r="E27" s="37">
        <f>SUM(E22:E24)+E19</f>
        <v>14.572497020000002</v>
      </c>
      <c r="F27" s="37">
        <f>SUM(F22:F24)+F19</f>
        <v>58.523433952266622</v>
      </c>
      <c r="G27" s="37">
        <f>SUM(G22:G24)+G19</f>
        <v>13.616763839999999</v>
      </c>
      <c r="H27" s="167">
        <f t="shared" si="2"/>
        <v>294.70373238740723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11.196941086500001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196.84905263634511</v>
      </c>
      <c r="E28" s="165">
        <f>(Résultats!S$192+Résultats!S$193+Résultats!S$194)/1000000</f>
        <v>14.572497020000002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61.968051100107687</v>
      </c>
      <c r="G28" s="165">
        <f>Résultats!S$133/1000000</f>
        <v>13.616763839999999</v>
      </c>
      <c r="H28" s="188">
        <f t="shared" si="2"/>
        <v>298.20330568295276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298.20330510000002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121.60107856550289</v>
      </c>
      <c r="E32" s="36">
        <f>E33+E34</f>
        <v>0.40676074243152688</v>
      </c>
      <c r="F32" s="36">
        <f>F33+F34</f>
        <v>0.60833016035487486</v>
      </c>
      <c r="G32" s="36">
        <f>G33+G34</f>
        <v>0</v>
      </c>
      <c r="H32" s="163">
        <f>SUM(C32:G32)</f>
        <v>122.6161694682893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usages'!I64*3.2*Résultats!X283</f>
        <v>65.55428182850288</v>
      </c>
      <c r="E33" s="16">
        <f>'T energie usages'!J64/'T energie usages'!J$72*(Résultats!X$192+Résultats!X$193+Résultats!X$194)/1000000</f>
        <v>5.5737866388875498E-2</v>
      </c>
      <c r="F33" s="16">
        <f>'T energie usages'!K64*2.394*Résultats!X284</f>
        <v>3.2387004874948752E-5</v>
      </c>
      <c r="G33" s="16">
        <v>0</v>
      </c>
      <c r="H33" s="95">
        <f>SUM(C33:G33)</f>
        <v>65.61005208189664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56.046796737000001</v>
      </c>
      <c r="E34" s="16">
        <f>'T energie usages'!J65/'T energie usages'!J$72*(Résultats!X$192+Résultats!X$193+Résultats!X$194)/1000000</f>
        <v>0.35102287604265137</v>
      </c>
      <c r="F34" s="16">
        <f>(Résultats!X$209+Résultats!X$210+Résultats!X$211+Résultats!X$212+Résultats!X$213)/1000000</f>
        <v>0.6082977733499999</v>
      </c>
      <c r="G34" s="16">
        <v>0</v>
      </c>
      <c r="H34" s="95">
        <f>SUM(C34:G34)</f>
        <v>57.006117386392653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0.65816460710000002</v>
      </c>
      <c r="D35" s="36">
        <f>'T energie usages'!I66*3.2*Résultats!X283</f>
        <v>15.322853824071627</v>
      </c>
      <c r="E35" s="36">
        <f>'T energie usages'!J66/'T energie usages'!J$72*(Résultats!X$192+Résultats!X$193+Résultats!X$194)/1000000</f>
        <v>2.80053183311606</v>
      </c>
      <c r="F35" s="36">
        <f>('T energie usages'!K66-8)*2.394*Résultats!X284</f>
        <v>16.870919182341581</v>
      </c>
      <c r="G35" s="36">
        <v>0</v>
      </c>
      <c r="H35" s="163">
        <f>SUM(C35:G35)</f>
        <v>35.652469446629269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6.4646364364000002</v>
      </c>
      <c r="E36" s="36">
        <f>'T energie usages'!J67/'T energie usages'!J$72*(Résultats!X$192+Résultats!X$193+Résultats!X$194)/1000000</f>
        <v>2.4784391354617612</v>
      </c>
      <c r="F36" s="36">
        <f>(Résultats!X$214+Résultats!X$215)/1000000</f>
        <v>14.171297601999997</v>
      </c>
      <c r="G36" s="36">
        <v>0</v>
      </c>
      <c r="H36" s="163">
        <f t="shared" ref="H36:H41" si="3">SUM(C36:G36)</f>
        <v>23.114373173861757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8.8456516121999993</v>
      </c>
      <c r="D37" s="36">
        <f>D38+D39</f>
        <v>39.890841584626507</v>
      </c>
      <c r="E37" s="36">
        <f>E38+E39</f>
        <v>2.5081409529906527</v>
      </c>
      <c r="F37" s="36">
        <f>F38+F39</f>
        <v>15.052889182076065</v>
      </c>
      <c r="G37" s="36">
        <f>G38+G39</f>
        <v>14.85608573</v>
      </c>
      <c r="H37" s="163">
        <f t="shared" si="3"/>
        <v>81.153609061893221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8.8456516121999993</v>
      </c>
      <c r="D38" s="16">
        <f>(Résultats!X$171+Résultats!X$173+Résultats!X$174+Résultats!X$175+Résultats!X$176+Résultats!X$177+Résultats!X$178+Résultats!X$179+Résultats!X$180+Résultats!X$181+Résultats!X$182)/1000000</f>
        <v>33.432579468626507</v>
      </c>
      <c r="E38" s="16">
        <f>'T energie usages'!J69/'T energie usages'!J$72*(Résultats!X$192+Résultats!X$193+Résultats!X$194)/1000000</f>
        <v>2.4466956157202664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14.608240688976064</v>
      </c>
      <c r="G38" s="16">
        <f>Résultats!X$133/1000000</f>
        <v>14.85608573</v>
      </c>
      <c r="H38" s="95">
        <f t="shared" si="3"/>
        <v>74.189253115522845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6.4582621160000002</v>
      </c>
      <c r="E39" s="16">
        <f>'T energie usages'!J71/'T energie usages'!J$72*(Résultats!X$192+Résultats!X$193+Résultats!X$194)/1000000</f>
        <v>6.1445337270386369E-2</v>
      </c>
      <c r="F39" s="16">
        <f>(Résultats!X$196)/1000000</f>
        <v>0.44464849310000004</v>
      </c>
      <c r="G39" s="16">
        <v>0</v>
      </c>
      <c r="H39" s="95">
        <f t="shared" si="3"/>
        <v>6.9643559463703868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9.5038162192999991</v>
      </c>
      <c r="D40" s="37">
        <f>SUM(D35:D37)+D32</f>
        <v>183.27941041060103</v>
      </c>
      <c r="E40" s="37">
        <f>SUM(E35:E37)+E32</f>
        <v>8.1938726640000006</v>
      </c>
      <c r="F40" s="37">
        <f>SUM(F35:F37)+F32</f>
        <v>46.703436126772516</v>
      </c>
      <c r="G40" s="37">
        <f>SUM(G35:G37)+G32</f>
        <v>14.85608573</v>
      </c>
      <c r="H40" s="167">
        <f t="shared" si="3"/>
        <v>262.53662115067357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9.5038162193000009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183.32828458802652</v>
      </c>
      <c r="E41" s="165">
        <f>(Résultats!X$192+Résultats!X$193+Résultats!X$194)/1000000</f>
        <v>8.1938726640000006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46.822534067426069</v>
      </c>
      <c r="G41" s="165">
        <f>Résultats!X$133/1000000</f>
        <v>14.85608573</v>
      </c>
      <c r="H41" s="188">
        <f t="shared" si="3"/>
        <v>262.7045932687526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262.7045928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108.2731823303792</v>
      </c>
      <c r="E45" s="36">
        <f>E46+E47</f>
        <v>0.57940479767786501</v>
      </c>
      <c r="F45" s="36">
        <f>F46+F47</f>
        <v>0.74004170069166819</v>
      </c>
      <c r="G45" s="36">
        <f>G46+G47</f>
        <v>0</v>
      </c>
      <c r="H45" s="163">
        <f>SUM(C45:G45)</f>
        <v>109.59262882874873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usages'!I77*3.2*Résultats!AC283</f>
        <v>55.012881229879206</v>
      </c>
      <c r="E46" s="16">
        <f>'T energie usages'!J77/'T energie usages'!J$85*(Résultats!AC$192+Résultats!AC$193+Résultats!AC$194)/1000000</f>
        <v>0.13436303332464869</v>
      </c>
      <c r="F46" s="16">
        <f>'T energie usages'!K77*2.394*Résultats!AC284</f>
        <v>3.0711221668344255E-5</v>
      </c>
      <c r="G46" s="16">
        <v>0</v>
      </c>
      <c r="H46" s="95">
        <f>SUM(C46:G46)</f>
        <v>55.147274974425521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53.260301100499994</v>
      </c>
      <c r="E47" s="16">
        <f>'T energie usages'!J78/'T energie usages'!J$85*(Résultats!AC$192+Résultats!AC$193+Résultats!AC$194)/1000000</f>
        <v>0.44504176435321635</v>
      </c>
      <c r="F47" s="16">
        <f>(Résultats!AC$209+Résultats!AC$210+Résultats!AC$211+Résultats!AC$212+Résultats!AC$213)/1000000</f>
        <v>0.74001098946999988</v>
      </c>
      <c r="G47" s="16">
        <v>0</v>
      </c>
      <c r="H47" s="95">
        <f>SUM(C47:G47)</f>
        <v>54.445353854323209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0.49719616529999999</v>
      </c>
      <c r="D48" s="36">
        <f>'T energie usages'!I79*3.2*Résultats!AC283</f>
        <v>12.264097626629955</v>
      </c>
      <c r="E48" s="36">
        <f>'T energie usages'!J79/'T energie usages'!J$85*(Résultats!AC$192+Résultats!AC$193+Résultats!AC$194)/1000000</f>
        <v>2.4300073213235458</v>
      </c>
      <c r="F48" s="36">
        <f>('T energie usages'!K79-8)*2.394*Résultats!AC284</f>
        <v>11.030620858900642</v>
      </c>
      <c r="G48" s="36">
        <v>0</v>
      </c>
      <c r="H48" s="163">
        <f>SUM(C48:G48)</f>
        <v>26.221921972154142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4.2449339617999993</v>
      </c>
      <c r="E49" s="36">
        <f>'T energie usages'!J80/'T energie usages'!J$85*(Résultats!AC$192+Résultats!AC$193+Résultats!AC$194)/1000000</f>
        <v>1.7190301561022985</v>
      </c>
      <c r="F49" s="36">
        <f>(Résultats!AC$214+Résultats!AC$215)/1000000</f>
        <v>13.310869867000001</v>
      </c>
      <c r="G49" s="36">
        <v>0</v>
      </c>
      <c r="H49" s="163">
        <f t="shared" ref="H49:H54" si="4">SUM(C49:G49)</f>
        <v>19.274833984902298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7.2680696190200003</v>
      </c>
      <c r="D50" s="36">
        <f>D51+D52</f>
        <v>33.11231641425249</v>
      </c>
      <c r="E50" s="36">
        <f>E51+E52</f>
        <v>2.8907955618962919</v>
      </c>
      <c r="F50" s="36">
        <f>F51+F52</f>
        <v>8.20742065504073</v>
      </c>
      <c r="G50" s="36">
        <f>G51+G52</f>
        <v>15.28701294</v>
      </c>
      <c r="H50" s="163">
        <f t="shared" si="4"/>
        <v>66.765615190209502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7.2680696190200003</v>
      </c>
      <c r="D51" s="16">
        <f>(Résultats!AC$171+Résultats!AC$173+Résultats!AC$174+Résultats!AC$175+Résultats!AC$176+Résultats!AC$177+Résultats!AC$178+Résultats!AC$179+Résultats!AC$180+Résultats!AC$181+Résultats!AC$182)/1000000</f>
        <v>26.36317118025249</v>
      </c>
      <c r="E51" s="16">
        <f>'T energie usages'!J82/'T energie usages'!J$85*(Résultats!AC$192+Résultats!AC$193+Résultats!AC$194)/1000000</f>
        <v>2.8340278093399602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7.8404593071407307</v>
      </c>
      <c r="G51" s="16">
        <f>Résultats!AC$133/1000000</f>
        <v>15.28701294</v>
      </c>
      <c r="H51" s="95">
        <f t="shared" si="4"/>
        <v>59.592740855753178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6.7491452340000002</v>
      </c>
      <c r="E52" s="16">
        <f>'T energie usages'!J84/'T energie usages'!J$85*(Résultats!AC$192+Résultats!AC$193+Résultats!AC$194)/1000000</f>
        <v>5.6767752556331798E-2</v>
      </c>
      <c r="F52" s="16">
        <f>(Résultats!AC$196)/1000000</f>
        <v>0.36696134790000001</v>
      </c>
      <c r="G52" s="16">
        <v>0</v>
      </c>
      <c r="H52" s="95">
        <f t="shared" si="4"/>
        <v>7.1728743344563322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7.7652657843200004</v>
      </c>
      <c r="D53" s="37">
        <f>SUM(D48:D50)+D45</f>
        <v>157.89453033306165</v>
      </c>
      <c r="E53" s="37">
        <f>SUM(E48:E50)+E45</f>
        <v>7.6192378370000018</v>
      </c>
      <c r="F53" s="37">
        <f>SUM(F48:F50)+F45</f>
        <v>33.288953081633039</v>
      </c>
      <c r="G53" s="37">
        <f>SUM(G48:G50)+G45</f>
        <v>15.28701294</v>
      </c>
      <c r="H53" s="167">
        <f t="shared" si="4"/>
        <v>221.85499997601471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7.7652657843200004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157.93518593655244</v>
      </c>
      <c r="E54" s="165">
        <f>(Résultats!AC$192+Résultats!AC$193+Résultats!AC$194)/1000000</f>
        <v>7.619237837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33.366822301510737</v>
      </c>
      <c r="G54" s="165">
        <f>Résultats!AC$133/1000000</f>
        <v>15.28701294</v>
      </c>
      <c r="H54" s="188">
        <f t="shared" si="4"/>
        <v>221.9735247993832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221.9735245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87.034630680946094</v>
      </c>
      <c r="E58" s="36">
        <f>E59+E60</f>
        <v>0.80246394691151912</v>
      </c>
      <c r="F58" s="36">
        <f>F59+F60</f>
        <v>0.67387962379918587</v>
      </c>
      <c r="G58" s="36">
        <f>G59+G60</f>
        <v>0</v>
      </c>
      <c r="H58" s="163">
        <f t="shared" ref="H58:H67" si="5">SUM(C58:G58)</f>
        <v>88.510974251656791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usages'!I90*3.2*Résultats!AH283</f>
        <v>41.203123493446093</v>
      </c>
      <c r="E59" s="16">
        <f>'T energie usages'!J90/'T energie usages'!J$98*(Résultats!AH$192+Résultats!AH$193+Résultats!AH$194)/1000000</f>
        <v>0.23277238880156476</v>
      </c>
      <c r="F59" s="16">
        <f>'T energie usages'!K90*2.394*Résultats!AH284</f>
        <v>1.4575939185999735E-5</v>
      </c>
      <c r="G59" s="16">
        <v>0</v>
      </c>
      <c r="H59" s="95">
        <f t="shared" si="5"/>
        <v>41.435910458186839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45.831507187500002</v>
      </c>
      <c r="E60" s="16">
        <f>'T energie usages'!J91/'T energie usages'!J$98*(Résultats!AH$192+Résultats!AH$193+Résultats!AH$194)/1000000</f>
        <v>0.56969155810995431</v>
      </c>
      <c r="F60" s="16">
        <f>(Résultats!AH$209+Résultats!AH$210+Résultats!AH$211+Résultats!AH$212+Résultats!AH$213)/1000000</f>
        <v>0.6738650478599999</v>
      </c>
      <c r="G60" s="16">
        <v>0</v>
      </c>
      <c r="H60" s="95">
        <f t="shared" si="5"/>
        <v>47.075063793469951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0.3792535769</v>
      </c>
      <c r="D61" s="36">
        <f>'T energie usages'!I92*3.2*Résultats!AH283</f>
        <v>9.6415623683892484</v>
      </c>
      <c r="E61" s="36">
        <f>'T energie usages'!J92/'T energie usages'!J$98*(Résultats!AH$192+Résultats!AH$193+Résultats!AH$194)/1000000</f>
        <v>1.8902406327636774</v>
      </c>
      <c r="F61" s="36">
        <f>('T energie usages'!K92-8)*2.394*Résultats!AH284</f>
        <v>5.4391420612283348</v>
      </c>
      <c r="G61" s="36">
        <v>0</v>
      </c>
      <c r="H61" s="163">
        <f t="shared" si="5"/>
        <v>17.35019863928126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4.1767368822000002</v>
      </c>
      <c r="E62" s="36">
        <f>'T energie usages'!J93/'T energie usages'!J$98*(Résultats!AH$192+Résultats!AH$193+Résultats!AH$194)/1000000</f>
        <v>1.3826350393291329</v>
      </c>
      <c r="F62" s="36">
        <f>(Résultats!AH$214+Résultats!AH$215)/1000000</f>
        <v>7.1934044799999999</v>
      </c>
      <c r="G62" s="36">
        <v>0</v>
      </c>
      <c r="H62" s="163">
        <f t="shared" si="5"/>
        <v>12.752776401529132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7.6162948663800005</v>
      </c>
      <c r="D63" s="36">
        <f>D64+D65</f>
        <v>34.666203112676058</v>
      </c>
      <c r="E63" s="36">
        <f>E64+E65</f>
        <v>2.5126096579956716</v>
      </c>
      <c r="F63" s="36">
        <f>F64+F65</f>
        <v>5.217494656167414</v>
      </c>
      <c r="G63" s="36">
        <f>G64+G65</f>
        <v>15.838867240000001</v>
      </c>
      <c r="H63" s="163">
        <f t="shared" si="5"/>
        <v>65.851469533219145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7.6162948663800005</v>
      </c>
      <c r="D64" s="16">
        <f>(Résultats!AH$171+Résultats!AH$173+Résultats!AH$174+Résultats!AH$175+Résultats!AH$176+Résultats!AH$177+Résultats!AH$178+Résultats!AH$179+Résultats!AH$180+Résultats!AH$181+Résultats!AH$182)/1000000</f>
        <v>27.599269895676056</v>
      </c>
      <c r="E64" s="16">
        <f>'T energie usages'!J95/'T energie usages'!J$98*(Résultats!AH$192+Résultats!AH$193+Résultats!AH$194)/1000000</f>
        <v>2.4632440980726944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4.9888925224674141</v>
      </c>
      <c r="G64" s="16">
        <f>Résultats!AH$133/1000000</f>
        <v>15.838867240000001</v>
      </c>
      <c r="H64" s="95">
        <f t="shared" si="5"/>
        <v>58.506568622596163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7.0669332169999999</v>
      </c>
      <c r="E65" s="16">
        <f>'T energie usages'!J97/'T energie usages'!J$98*(Résultats!AH$192+Résultats!AH$193+Résultats!AH$194)/1000000</f>
        <v>4.9365559922977219E-2</v>
      </c>
      <c r="F65" s="16">
        <f>(Résultats!AH$196)/1000000</f>
        <v>0.22860213370000002</v>
      </c>
      <c r="G65" s="16">
        <v>0</v>
      </c>
      <c r="H65" s="95">
        <f t="shared" si="5"/>
        <v>7.344900910622977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7.9955484432800006</v>
      </c>
      <c r="D66" s="37">
        <f>SUM(D61:D63)+D58</f>
        <v>135.5191330442114</v>
      </c>
      <c r="E66" s="37">
        <f>SUM(E61:E63)+E58</f>
        <v>6.5879492770000017</v>
      </c>
      <c r="F66" s="37">
        <f>SUM(F61:F63)+F58</f>
        <v>18.523920821194931</v>
      </c>
      <c r="G66" s="37">
        <f>SUM(G61:G63)+G58</f>
        <v>15.838867240000001</v>
      </c>
      <c r="H66" s="167">
        <f t="shared" si="5"/>
        <v>184.46541882568636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7.9955484432800006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135.54985858237606</v>
      </c>
      <c r="E67" s="165">
        <f>(Résultats!AH$192+Résultats!AH$193+Résultats!AH$194)/1000000</f>
        <v>6.5879492770000008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18.562317730027409</v>
      </c>
      <c r="G67" s="165">
        <f>Résultats!AH$133/1000000</f>
        <v>15.838867240000001</v>
      </c>
      <c r="H67" s="188">
        <f t="shared" si="5"/>
        <v>184.5345412726835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184.53454109999998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4.14474512317406E-6</v>
      </c>
      <c r="D71" s="36">
        <f>D72+D73</f>
        <v>43.066427326238639</v>
      </c>
      <c r="E71" s="36">
        <f>E72+E73</f>
        <v>1.5323645910997086</v>
      </c>
      <c r="F71" s="36">
        <f>F72+F73</f>
        <v>0.83292441613970813</v>
      </c>
      <c r="G71" s="36">
        <f>G72+G73</f>
        <v>0</v>
      </c>
      <c r="H71" s="163">
        <f t="shared" ref="H71:H80" si="6">SUM(C71:G71)</f>
        <v>45.431720478223184</v>
      </c>
      <c r="I71" s="3"/>
    </row>
    <row r="72" spans="1:28" x14ac:dyDescent="0.25">
      <c r="A72" s="148" t="s">
        <v>19</v>
      </c>
      <c r="B72" s="35"/>
      <c r="C72" s="16">
        <f>Résultats!AF$118/1000000</f>
        <v>4.14474512317406E-6</v>
      </c>
      <c r="D72" s="16">
        <f>'T energie usages'!I116*3.2*Résultats!AW283</f>
        <v>15.301104056838644</v>
      </c>
      <c r="E72" s="16">
        <f>'T energie usages'!J116/'T energie usages'!J$124*(Résultats!AW$192+Résultats!AW$193+Résultats!AW$194)/1000000</f>
        <v>0.42131133290792772</v>
      </c>
      <c r="F72" s="16">
        <f>'T energie usages'!K116*2.394*Résultats!AW284</f>
        <v>3.107949708159455E-6</v>
      </c>
      <c r="G72" s="16">
        <v>0</v>
      </c>
      <c r="H72" s="95">
        <f t="shared" si="6"/>
        <v>15.722422642441403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27.765323269399996</v>
      </c>
      <c r="E73" s="16">
        <f>'T energie usages'!J117/'T energie usages'!J$124*(Résultats!AW$192+Résultats!AW$193+Résultats!AW$194)/1000000</f>
        <v>1.1110532581917809</v>
      </c>
      <c r="F73" s="192">
        <f>(Résultats!AW$209+Résultats!AW$210+Résultats!AW$211+Résultats!AW$212+Résultats!AW$213)/1000000</f>
        <v>0.83292130818999999</v>
      </c>
      <c r="G73" s="16">
        <v>0</v>
      </c>
      <c r="H73" s="95">
        <f t="shared" si="6"/>
        <v>29.709297835781776</v>
      </c>
      <c r="I73" s="3"/>
    </row>
    <row r="74" spans="1:28" x14ac:dyDescent="0.25">
      <c r="A74" s="162" t="s">
        <v>21</v>
      </c>
      <c r="B74" s="187"/>
      <c r="C74" s="36">
        <f>Résultats!AW$135/1000000</f>
        <v>0.19199010120000001</v>
      </c>
      <c r="D74" s="36">
        <f>'T energie usages'!I118*3.2*Résultats!AW283</f>
        <v>4.9584442056527172</v>
      </c>
      <c r="E74" s="36">
        <f>'T energie usages'!J118/'T energie usages'!J$124*(Résultats!AW$192+Résultats!AW$193+Résultats!AW$194)/1000000</f>
        <v>1.4398659367346462</v>
      </c>
      <c r="F74" s="36">
        <f>('T energie usages'!K118-8)*2.394*Résultats!AW284</f>
        <v>1.8983879354158486</v>
      </c>
      <c r="G74" s="36">
        <v>0</v>
      </c>
      <c r="H74" s="163">
        <f t="shared" si="6"/>
        <v>8.488688179003212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3.9134038424000002</v>
      </c>
      <c r="E75" s="36">
        <f>'T energie usages'!J119/'T energie usages'!J$124*(Résultats!AW$192+Résultats!AW$193+Résultats!AW$194)/1000000</f>
        <v>1.1468543402548752</v>
      </c>
      <c r="F75" s="36">
        <f>(Résultats!AW$214+Résultats!AW$215)/1000000</f>
        <v>2.9990889462000001</v>
      </c>
      <c r="G75" s="36">
        <v>0</v>
      </c>
      <c r="H75" s="163">
        <f t="shared" si="6"/>
        <v>8.0593471288548759</v>
      </c>
      <c r="I75" s="3"/>
    </row>
    <row r="76" spans="1:28" x14ac:dyDescent="0.25">
      <c r="A76" s="162" t="s">
        <v>23</v>
      </c>
      <c r="B76" s="187"/>
      <c r="C76" s="36">
        <f>C77+C78</f>
        <v>9.2236486879000008</v>
      </c>
      <c r="D76" s="36">
        <f>D77+D78</f>
        <v>40.90551844917745</v>
      </c>
      <c r="E76" s="36">
        <f>E77+E78</f>
        <v>2.8044112591107697</v>
      </c>
      <c r="F76" s="36">
        <f>F77+F78</f>
        <v>3.8455000124891279</v>
      </c>
      <c r="G76" s="36">
        <f>G77+G78</f>
        <v>18.5206445</v>
      </c>
      <c r="H76" s="163">
        <f t="shared" si="6"/>
        <v>75.299722908677353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9.2236486879000008</v>
      </c>
      <c r="D77" s="16">
        <f>(Résultats!AW$171+Résultats!AW$173+Résultats!AW$174+Résultats!AW$175+Résultats!AW$176+Résultats!AW$177+Résultats!AW$178+Résultats!AW$179+Résultats!AW$180+Résultats!AW$181+Résultats!AW$182)/1000000</f>
        <v>32.669343271177446</v>
      </c>
      <c r="E77" s="16">
        <f>'T energie usages'!J121/'T energie usages'!J$124*(Résultats!AW$192+Résultats!AW$193+Résultats!AW$194)/1000000</f>
        <v>2.7462449647726794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3.6858702165891279</v>
      </c>
      <c r="G77" s="16">
        <f>Résultats!AW$133/1000000</f>
        <v>18.5206445</v>
      </c>
      <c r="H77" s="95">
        <f t="shared" si="6"/>
        <v>66.845751640439261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8.2361751779999999</v>
      </c>
      <c r="E78" s="16">
        <f>'T energie usages'!J123/'T energie usages'!J$124*(Résultats!AW$192+Résultats!AW$193+Résultats!AW$194)/1000000</f>
        <v>5.816629433809014E-2</v>
      </c>
      <c r="F78" s="16">
        <f>(Résultats!AW$196)/1000000</f>
        <v>0.15962979590000001</v>
      </c>
      <c r="G78" s="16">
        <v>0</v>
      </c>
      <c r="H78" s="95">
        <f t="shared" si="6"/>
        <v>8.4539712682380905</v>
      </c>
      <c r="I78" s="3"/>
    </row>
    <row r="79" spans="1:28" x14ac:dyDescent="0.25">
      <c r="A79" s="48" t="s">
        <v>41</v>
      </c>
      <c r="B79" s="37"/>
      <c r="C79" s="37">
        <f>SUM(C74:C76)+C71</f>
        <v>9.415642933845124</v>
      </c>
      <c r="D79" s="37">
        <f>SUM(D74:D76)+D71</f>
        <v>92.843793823468815</v>
      </c>
      <c r="E79" s="37">
        <f>SUM(E74:E76)+E71</f>
        <v>6.9234961272</v>
      </c>
      <c r="F79" s="37">
        <f>SUM(F74:F76)+F71</f>
        <v>9.575901310244685</v>
      </c>
      <c r="G79" s="37">
        <f>SUM(G74:G76)+G71</f>
        <v>18.5206445</v>
      </c>
      <c r="H79" s="167">
        <f t="shared" si="6"/>
        <v>137.27947869475861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9.4156387891000008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92.856036700977441</v>
      </c>
      <c r="E80" s="165">
        <f>(Résultats!AW$192+Résultats!AW$193+Résultats!AW$194)/1000000</f>
        <v>6.9234961272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9.5893027178791286</v>
      </c>
      <c r="G80" s="165">
        <f>Résultats!AW133/1000000</f>
        <v>18.5206445</v>
      </c>
      <c r="H80" s="188">
        <f t="shared" si="6"/>
        <v>137.30511883515658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137.30511869999998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2715.6825130000002</v>
      </c>
      <c r="H4" s="18">
        <f>VLOOKUP($D4,Résultats!$B$2:$AX$212,H$2,FALSE)/1000000</f>
        <v>2745.4671250000001</v>
      </c>
      <c r="I4" s="114">
        <f>VLOOKUP($D4,Résultats!$B$2:$AX$212,I$2,FALSE)/1000000</f>
        <v>2775.1517399999998</v>
      </c>
      <c r="J4" s="106">
        <f>VLOOKUP($D4,Résultats!$B$2:$AX$212,J$2,FALSE)/1000000</f>
        <v>2804.2295709999999</v>
      </c>
      <c r="K4" s="18">
        <f>VLOOKUP($D4,Résultats!$B$2:$AX$212,K$2,FALSE)/1000000</f>
        <v>2833.057577</v>
      </c>
      <c r="L4" s="18">
        <f>VLOOKUP($D4,Résultats!$B$2:$AX$212,L$2,FALSE)/1000000</f>
        <v>2863.7831890000002</v>
      </c>
      <c r="M4" s="18">
        <f>VLOOKUP($D4,Résultats!$B$2:$AX$212,M$2,FALSE)/1000000</f>
        <v>2893.2943919999998</v>
      </c>
      <c r="N4" s="107">
        <f>VLOOKUP($D4,Résultats!$B$2:$AX$212,N$2,FALSE)/1000000</f>
        <v>2920.6834960000001</v>
      </c>
      <c r="O4" s="106">
        <f>VLOOKUP($D4,Résultats!$B$2:$AX$212,O$2,FALSE)/1000000</f>
        <v>2946.0163050000001</v>
      </c>
      <c r="P4" s="18">
        <f>VLOOKUP($D4,Résultats!$B$2:$AX$212,P$2,FALSE)/1000000</f>
        <v>2969.1923109999998</v>
      </c>
      <c r="Q4" s="18">
        <f>VLOOKUP($D4,Résultats!$B$2:$AX$212,Q$2,FALSE)/1000000</f>
        <v>2990.3332730000002</v>
      </c>
      <c r="R4" s="18">
        <f>VLOOKUP($D4,Résultats!$B$2:$AX$212,R$2,FALSE)/1000000</f>
        <v>3009.2612450000001</v>
      </c>
      <c r="S4" s="107">
        <f>VLOOKUP($D4,Résultats!$B$2:$AX$212,S$2,FALSE)/1000000</f>
        <v>3025.8887220000001</v>
      </c>
      <c r="T4" s="114">
        <f>VLOOKUP($D4,Résultats!$B$2:$AX$212,T$2,FALSE)/1000000</f>
        <v>3096.9837219999999</v>
      </c>
      <c r="U4" s="114">
        <f>VLOOKUP($D4,Résultats!$B$2:$AX$212,U$2,FALSE)/1000000</f>
        <v>3145.2756850000001</v>
      </c>
      <c r="V4" s="18">
        <f>VLOOKUP($D4,Résultats!$B$2:$AX$212,V$2,FALSE)/1000000</f>
        <v>3179.3241320000002</v>
      </c>
      <c r="W4" s="114">
        <f>VLOOKUP($D4,Résultats!$B$2:$AX$212,W$2,FALSE)/1000000</f>
        <v>3207.035723</v>
      </c>
      <c r="X4" s="3"/>
      <c r="AC4" s="161" t="s">
        <v>464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80760544.329999998</v>
      </c>
      <c r="G5" s="101">
        <f>VLOOKUP($D5,Résultats!$B$2:$AX$212,G$2,FALSE)/1000000</f>
        <v>123.62423129999999</v>
      </c>
      <c r="H5" s="25">
        <f>VLOOKUP($D5,Résultats!$B$2:$AX$212,H$2,FALSE)/1000000</f>
        <v>142.8198391</v>
      </c>
      <c r="I5" s="102">
        <f>VLOOKUP($D5,Résultats!$B$2:$AX$212,I$2,FALSE)/1000000</f>
        <v>166.600233</v>
      </c>
      <c r="J5" s="101">
        <f>VLOOKUP($D5,Résultats!$B$2:$AX$212,J$2,FALSE)/1000000</f>
        <v>193.20503490000002</v>
      </c>
      <c r="K5" s="25">
        <f>VLOOKUP($D5,Résultats!$B$2:$AX$212,K$2,FALSE)/1000000</f>
        <v>224.35429959999999</v>
      </c>
      <c r="L5" s="25">
        <f>VLOOKUP($D5,Résultats!$B$2:$AX$212,L$2,FALSE)/1000000</f>
        <v>257.15086589999999</v>
      </c>
      <c r="M5" s="25">
        <f>VLOOKUP($D5,Résultats!$B$2:$AX$212,M$2,FALSE)/1000000</f>
        <v>293.2010305</v>
      </c>
      <c r="N5" s="102">
        <f>VLOOKUP($D5,Résultats!$B$2:$AX$212,N$2,FALSE)/1000000</f>
        <v>335.55314119999997</v>
      </c>
      <c r="O5" s="101">
        <f>VLOOKUP($D5,Résultats!$B$2:$AX$212,O$2,FALSE)/1000000</f>
        <v>382.87529849999999</v>
      </c>
      <c r="P5" s="25">
        <f>VLOOKUP($D5,Résultats!$B$2:$AX$212,P$2,FALSE)/1000000</f>
        <v>434.21961160000001</v>
      </c>
      <c r="Q5" s="25">
        <f>VLOOKUP($D5,Résultats!$B$2:$AX$212,Q$2,FALSE)/1000000</f>
        <v>487.91455439999999</v>
      </c>
      <c r="R5" s="25">
        <f>VLOOKUP($D5,Résultats!$B$2:$AX$212,R$2,FALSE)/1000000</f>
        <v>543.37038170000005</v>
      </c>
      <c r="S5" s="102">
        <f>VLOOKUP($D5,Résultats!$B$2:$AX$212,S$2,FALSE)/1000000</f>
        <v>599.64500079999993</v>
      </c>
      <c r="T5" s="105">
        <f>VLOOKUP($D5,Résultats!$B$2:$AX$212,T$2,FALSE)/1000000</f>
        <v>899.46990470000003</v>
      </c>
      <c r="U5" s="105">
        <f>VLOOKUP($D5,Résultats!$B$2:$AX$212,U$2,FALSE)/1000000</f>
        <v>1194.4709680000001</v>
      </c>
      <c r="V5" s="25">
        <f>VLOOKUP($D5,Résultats!$B$2:$AX$212,V$2,FALSE)/1000000</f>
        <v>1472.1421849999999</v>
      </c>
      <c r="W5" s="105">
        <f>VLOOKUP($D5,Résultats!$B$2:$AX$212,W$2,FALSE)/1000000</f>
        <v>1726.5819300000001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44821219.409999996</v>
      </c>
      <c r="G6" s="101">
        <f>VLOOKUP($D6,Résultats!$B$2:$AX$212,G$2,FALSE)/1000000</f>
        <v>44.140087710000003</v>
      </c>
      <c r="H6" s="25">
        <f>VLOOKUP($D6,Résultats!$B$2:$AX$212,H$2,FALSE)/1000000</f>
        <v>48.261973560000001</v>
      </c>
      <c r="I6" s="102">
        <f>VLOOKUP($D6,Résultats!$B$2:$AX$212,I$2,FALSE)/1000000</f>
        <v>51.804943020000003</v>
      </c>
      <c r="J6" s="101">
        <f>VLOOKUP($D6,Résultats!$B$2:$AX$212,J$2,FALSE)/1000000</f>
        <v>56.84964136</v>
      </c>
      <c r="K6" s="25">
        <f>VLOOKUP($D6,Résultats!$B$2:$AX$212,K$2,FALSE)/1000000</f>
        <v>59.794461740000003</v>
      </c>
      <c r="L6" s="25">
        <f>VLOOKUP($D6,Résultats!$B$2:$AX$212,L$2,FALSE)/1000000</f>
        <v>63.784750539999997</v>
      </c>
      <c r="M6" s="25">
        <f>VLOOKUP($D6,Résultats!$B$2:$AX$212,M$2,FALSE)/1000000</f>
        <v>70.540819349999992</v>
      </c>
      <c r="N6" s="102">
        <f>VLOOKUP($D6,Résultats!$B$2:$AX$212,N$2,FALSE)/1000000</f>
        <v>77.916757090000004</v>
      </c>
      <c r="O6" s="101">
        <f>VLOOKUP($D6,Résultats!$B$2:$AX$212,O$2,FALSE)/1000000</f>
        <v>84.958394900000002</v>
      </c>
      <c r="P6" s="25">
        <f>VLOOKUP($D6,Résultats!$B$2:$AX$212,P$2,FALSE)/1000000</f>
        <v>90.668055859999996</v>
      </c>
      <c r="Q6" s="25">
        <f>VLOOKUP($D6,Résultats!$B$2:$AX$212,Q$2,FALSE)/1000000</f>
        <v>95.308518509999999</v>
      </c>
      <c r="R6" s="25">
        <f>VLOOKUP($D6,Résultats!$B$2:$AX$212,R$2,FALSE)/1000000</f>
        <v>98.767577889999998</v>
      </c>
      <c r="S6" s="102">
        <f>VLOOKUP($D6,Résultats!$B$2:$AX$212,S$2,FALSE)/1000000</f>
        <v>102.1250134</v>
      </c>
      <c r="T6" s="105">
        <f>VLOOKUP($D6,Résultats!$B$2:$AX$212,T$2,FALSE)/1000000</f>
        <v>113.7443246</v>
      </c>
      <c r="U6" s="105">
        <f>VLOOKUP($D6,Résultats!$B$2:$AX$212,U$2,FALSE)/1000000</f>
        <v>111.50075870000001</v>
      </c>
      <c r="V6" s="25">
        <f>VLOOKUP($D6,Résultats!$B$2:$AX$212,V$2,FALSE)/1000000</f>
        <v>106.33044079999999</v>
      </c>
      <c r="W6" s="105">
        <f>VLOOKUP($D6,Résultats!$B$2:$AX$212,W$2,FALSE)/1000000</f>
        <v>99.382908209999897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482658497.80000001</v>
      </c>
      <c r="G7" s="101">
        <f>VLOOKUP($D7,Résultats!$B$2:$AX$212,G$2,FALSE)/1000000</f>
        <v>520.2561829</v>
      </c>
      <c r="H7" s="25">
        <f>VLOOKUP($D7,Résultats!$B$2:$AX$212,H$2,FALSE)/1000000</f>
        <v>538.04738559999998</v>
      </c>
      <c r="I7" s="102">
        <f>VLOOKUP($D7,Résultats!$B$2:$AX$212,I$2,FALSE)/1000000</f>
        <v>557.56306729999994</v>
      </c>
      <c r="J7" s="101">
        <f>VLOOKUP($D7,Résultats!$B$2:$AX$212,J$2,FALSE)/1000000</f>
        <v>581.19594710000001</v>
      </c>
      <c r="K7" s="25">
        <f>VLOOKUP($D7,Résultats!$B$2:$AX$212,K$2,FALSE)/1000000</f>
        <v>605.21815520000007</v>
      </c>
      <c r="L7" s="25">
        <f>VLOOKUP($D7,Résultats!$B$2:$AX$212,L$2,FALSE)/1000000</f>
        <v>632.30380200000002</v>
      </c>
      <c r="M7" s="25">
        <f>VLOOKUP($D7,Résultats!$B$2:$AX$212,M$2,FALSE)/1000000</f>
        <v>661.4818583</v>
      </c>
      <c r="N7" s="102">
        <f>VLOOKUP($D7,Résultats!$B$2:$AX$212,N$2,FALSE)/1000000</f>
        <v>690.04682020000007</v>
      </c>
      <c r="O7" s="101">
        <f>VLOOKUP($D7,Résultats!$B$2:$AX$212,O$2,FALSE)/1000000</f>
        <v>717.72368210000002</v>
      </c>
      <c r="P7" s="25">
        <f>VLOOKUP($D7,Résultats!$B$2:$AX$212,P$2,FALSE)/1000000</f>
        <v>742.52836289999993</v>
      </c>
      <c r="Q7" s="25">
        <f>VLOOKUP($D7,Résultats!$B$2:$AX$212,Q$2,FALSE)/1000000</f>
        <v>763.77675099999999</v>
      </c>
      <c r="R7" s="25">
        <f>VLOOKUP($D7,Résultats!$B$2:$AX$212,R$2,FALSE)/1000000</f>
        <v>780.72228960000007</v>
      </c>
      <c r="S7" s="102">
        <f>VLOOKUP($D7,Résultats!$B$2:$AX$212,S$2,FALSE)/1000000</f>
        <v>794.27200070000004</v>
      </c>
      <c r="T7" s="105">
        <f>VLOOKUP($D7,Résultats!$B$2:$AX$212,T$2,FALSE)/1000000</f>
        <v>819.68953879999992</v>
      </c>
      <c r="U7" s="105">
        <f>VLOOKUP($D7,Résultats!$B$2:$AX$212,U$2,FALSE)/1000000</f>
        <v>790.43568579999999</v>
      </c>
      <c r="V7" s="25">
        <f>VLOOKUP($D7,Résultats!$B$2:$AX$212,V$2,FALSE)/1000000</f>
        <v>733.67613370000004</v>
      </c>
      <c r="W7" s="105">
        <f>VLOOKUP($D7,Résultats!$B$2:$AX$212,W$2,FALSE)/1000000</f>
        <v>667.14914429999999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844400488.60000002</v>
      </c>
      <c r="G8" s="101">
        <f>VLOOKUP($D8,Résultats!$B$2:$AX$212,G$2,FALSE)/1000000</f>
        <v>894.60308550000002</v>
      </c>
      <c r="H8" s="25">
        <f>VLOOKUP($D8,Résultats!$B$2:$AX$212,H$2,FALSE)/1000000</f>
        <v>907.5124816</v>
      </c>
      <c r="I8" s="102">
        <f>VLOOKUP($D8,Résultats!$B$2:$AX$212,I$2,FALSE)/1000000</f>
        <v>918.42074320000006</v>
      </c>
      <c r="J8" s="101">
        <f>VLOOKUP($D8,Résultats!$B$2:$AX$212,J$2,FALSE)/1000000</f>
        <v>926.31236690000003</v>
      </c>
      <c r="K8" s="25">
        <f>VLOOKUP($D8,Résultats!$B$2:$AX$212,K$2,FALSE)/1000000</f>
        <v>932.63854300000003</v>
      </c>
      <c r="L8" s="25">
        <f>VLOOKUP($D8,Résultats!$B$2:$AX$212,L$2,FALSE)/1000000</f>
        <v>937.9558487999999</v>
      </c>
      <c r="M8" s="25">
        <f>VLOOKUP($D8,Résultats!$B$2:$AX$212,M$2,FALSE)/1000000</f>
        <v>938.83633670000006</v>
      </c>
      <c r="N8" s="102">
        <f>VLOOKUP($D8,Résultats!$B$2:$AX$212,N$2,FALSE)/1000000</f>
        <v>934.47599909999997</v>
      </c>
      <c r="O8" s="101">
        <f>VLOOKUP($D8,Résultats!$B$2:$AX$212,O$2,FALSE)/1000000</f>
        <v>925.38487310000005</v>
      </c>
      <c r="P8" s="25">
        <f>VLOOKUP($D8,Résultats!$B$2:$AX$212,P$2,FALSE)/1000000</f>
        <v>912.33556570000007</v>
      </c>
      <c r="Q8" s="25">
        <f>VLOOKUP($D8,Résultats!$B$2:$AX$212,Q$2,FALSE)/1000000</f>
        <v>896.31651320000003</v>
      </c>
      <c r="R8" s="25">
        <f>VLOOKUP($D8,Résultats!$B$2:$AX$212,R$2,FALSE)/1000000</f>
        <v>878.28752550000002</v>
      </c>
      <c r="S8" s="102">
        <f>VLOOKUP($D8,Résultats!$B$2:$AX$212,S$2,FALSE)/1000000</f>
        <v>858.62287300000003</v>
      </c>
      <c r="T8" s="105">
        <f>VLOOKUP($D8,Résultats!$B$2:$AX$212,T$2,FALSE)/1000000</f>
        <v>750.01650229999996</v>
      </c>
      <c r="U8" s="105">
        <f>VLOOKUP($D8,Résultats!$B$2:$AX$212,U$2,FALSE)/1000000</f>
        <v>642.64238639999996</v>
      </c>
      <c r="V8" s="25">
        <f>VLOOKUP($D8,Résultats!$B$2:$AX$212,V$2,FALSE)/1000000</f>
        <v>541.37052180000001</v>
      </c>
      <c r="W8" s="105">
        <f>VLOOKUP($D8,Résultats!$B$2:$AX$212,W$2,FALSE)/1000000</f>
        <v>451.6502802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694497784.60000002</v>
      </c>
      <c r="G9" s="101">
        <f>VLOOKUP($D9,Résultats!$B$2:$AX$212,G$2,FALSE)/1000000</f>
        <v>681.42590949999999</v>
      </c>
      <c r="H9" s="25">
        <f>VLOOKUP($D9,Résultats!$B$2:$AX$212,H$2,FALSE)/1000000</f>
        <v>670.00845440000001</v>
      </c>
      <c r="I9" s="102">
        <f>VLOOKUP($D9,Résultats!$B$2:$AX$212,I$2,FALSE)/1000000</f>
        <v>656.23397579999994</v>
      </c>
      <c r="J9" s="101">
        <f>VLOOKUP($D9,Résultats!$B$2:$AX$212,J$2,FALSE)/1000000</f>
        <v>638.60316110000008</v>
      </c>
      <c r="K9" s="25">
        <f>VLOOKUP($D9,Résultats!$B$2:$AX$212,K$2,FALSE)/1000000</f>
        <v>619.96620029999997</v>
      </c>
      <c r="L9" s="25">
        <f>VLOOKUP($D9,Résultats!$B$2:$AX$212,L$2,FALSE)/1000000</f>
        <v>599.3689488</v>
      </c>
      <c r="M9" s="25">
        <f>VLOOKUP($D9,Résultats!$B$2:$AX$212,M$2,FALSE)/1000000</f>
        <v>575.62526429999991</v>
      </c>
      <c r="N9" s="102">
        <f>VLOOKUP($D9,Résultats!$B$2:$AX$212,N$2,FALSE)/1000000</f>
        <v>549.82066659999998</v>
      </c>
      <c r="O9" s="101">
        <f>VLOOKUP($D9,Résultats!$B$2:$AX$212,O$2,FALSE)/1000000</f>
        <v>523.1178549</v>
      </c>
      <c r="P9" s="25">
        <f>VLOOKUP($D9,Résultats!$B$2:$AX$212,P$2,FALSE)/1000000</f>
        <v>497.31298389999995</v>
      </c>
      <c r="Q9" s="25">
        <f>VLOOKUP($D9,Résultats!$B$2:$AX$212,Q$2,FALSE)/1000000</f>
        <v>473.14504030000001</v>
      </c>
      <c r="R9" s="25">
        <f>VLOOKUP($D9,Résultats!$B$2:$AX$212,R$2,FALSE)/1000000</f>
        <v>450.86680969999998</v>
      </c>
      <c r="S9" s="102">
        <f>VLOOKUP($D9,Résultats!$B$2:$AX$212,S$2,FALSE)/1000000</f>
        <v>429.60378330000003</v>
      </c>
      <c r="T9" s="105">
        <f>VLOOKUP($D9,Résultats!$B$2:$AX$212,T$2,FALSE)/1000000</f>
        <v>337.51216639999996</v>
      </c>
      <c r="U9" s="105">
        <f>VLOOKUP($D9,Résultats!$B$2:$AX$212,U$2,FALSE)/1000000</f>
        <v>272.82612669999997</v>
      </c>
      <c r="V9" s="25">
        <f>VLOOKUP($D9,Résultats!$B$2:$AX$212,V$2,FALSE)/1000000</f>
        <v>223.27884019999999</v>
      </c>
      <c r="W9" s="105">
        <f>VLOOKUP($D9,Résultats!$B$2:$AX$212,W$2,FALSE)/1000000</f>
        <v>183.51541419999998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354618086.69999999</v>
      </c>
      <c r="G10" s="101">
        <f>VLOOKUP($D10,Résultats!$B$2:$AX$212,G$2,FALSE)/1000000</f>
        <v>343.9405041</v>
      </c>
      <c r="H10" s="25">
        <f>VLOOKUP($D10,Résultats!$B$2:$AX$212,H$2,FALSE)/1000000</f>
        <v>336.70472430000001</v>
      </c>
      <c r="I10" s="102">
        <f>VLOOKUP($D10,Résultats!$B$2:$AX$212,I$2,FALSE)/1000000</f>
        <v>328.12982819999996</v>
      </c>
      <c r="J10" s="101">
        <f>VLOOKUP($D10,Résultats!$B$2:$AX$212,J$2,FALSE)/1000000</f>
        <v>317.73288310000004</v>
      </c>
      <c r="K10" s="25">
        <f>VLOOKUP($D10,Résultats!$B$2:$AX$212,K$2,FALSE)/1000000</f>
        <v>306.66537569999997</v>
      </c>
      <c r="L10" s="25">
        <f>VLOOKUP($D10,Résultats!$B$2:$AX$212,L$2,FALSE)/1000000</f>
        <v>294.70935589999999</v>
      </c>
      <c r="M10" s="25">
        <f>VLOOKUP($D10,Résultats!$B$2:$AX$212,M$2,FALSE)/1000000</f>
        <v>281.17376819999998</v>
      </c>
      <c r="N10" s="102">
        <f>VLOOKUP($D10,Résultats!$B$2:$AX$212,N$2,FALSE)/1000000</f>
        <v>266.46580230000001</v>
      </c>
      <c r="O10" s="101">
        <f>VLOOKUP($D10,Résultats!$B$2:$AX$212,O$2,FALSE)/1000000</f>
        <v>251.34482519999997</v>
      </c>
      <c r="P10" s="25">
        <f>VLOOKUP($D10,Résultats!$B$2:$AX$212,P$2,FALSE)/1000000</f>
        <v>236.80834809999999</v>
      </c>
      <c r="Q10" s="25">
        <f>VLOOKUP($D10,Résultats!$B$2:$AX$212,Q$2,FALSE)/1000000</f>
        <v>223.2824737</v>
      </c>
      <c r="R10" s="25">
        <f>VLOOKUP($D10,Résultats!$B$2:$AX$212,R$2,FALSE)/1000000</f>
        <v>210.84781799999999</v>
      </c>
      <c r="S10" s="102">
        <f>VLOOKUP($D10,Résultats!$B$2:$AX$212,S$2,FALSE)/1000000</f>
        <v>199.0393435</v>
      </c>
      <c r="T10" s="105">
        <f>VLOOKUP($D10,Résultats!$B$2:$AX$212,T$2,FALSE)/1000000</f>
        <v>148.40181280000002</v>
      </c>
      <c r="U10" s="105">
        <f>VLOOKUP($D10,Résultats!$B$2:$AX$212,U$2,FALSE)/1000000</f>
        <v>113.49921309999999</v>
      </c>
      <c r="V10" s="25">
        <f>VLOOKUP($D10,Résultats!$B$2:$AX$212,V$2,FALSE)/1000000</f>
        <v>87.69966481999991</v>
      </c>
      <c r="W10" s="105">
        <f>VLOOKUP($D10,Résultats!$B$2:$AX$212,W$2,FALSE)/1000000</f>
        <v>67.851901489999989</v>
      </c>
      <c r="X10" s="3"/>
      <c r="Y10">
        <f>(K10+K11-S10-S11)*10</f>
        <v>1494.6586665999994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121912378.5</v>
      </c>
      <c r="G11" s="88">
        <f>VLOOKUP($D11,Résultats!$B$2:$AX$212,G$2,FALSE)/1000000</f>
        <v>107.6925117</v>
      </c>
      <c r="H11" s="17">
        <f>VLOOKUP($D11,Résultats!$B$2:$AX$212,H$2,FALSE)/1000000</f>
        <v>102.11226690000001</v>
      </c>
      <c r="I11" s="89">
        <f>VLOOKUP($D11,Résultats!$B$2:$AX$212,I$2,FALSE)/1000000</f>
        <v>96.398949090000002</v>
      </c>
      <c r="J11" s="88">
        <f>VLOOKUP($D11,Résultats!$B$2:$AX$212,J$2,FALSE)/1000000</f>
        <v>90.330536879999997</v>
      </c>
      <c r="K11" s="17">
        <f>VLOOKUP($D11,Résultats!$B$2:$AX$212,K$2,FALSE)/1000000</f>
        <v>84.420541379999989</v>
      </c>
      <c r="L11" s="17">
        <f>VLOOKUP($D11,Résultats!$B$2:$AX$212,L$2,FALSE)/1000000</f>
        <v>78.509617560000009</v>
      </c>
      <c r="M11" s="17">
        <f>VLOOKUP($D11,Résultats!$B$2:$AX$212,M$2,FALSE)/1000000</f>
        <v>72.435314439999999</v>
      </c>
      <c r="N11" s="89">
        <f>VLOOKUP($D11,Résultats!$B$2:$AX$212,N$2,FALSE)/1000000</f>
        <v>66.404309159999997</v>
      </c>
      <c r="O11" s="88">
        <f>VLOOKUP($D11,Résultats!$B$2:$AX$212,O$2,FALSE)/1000000</f>
        <v>60.611376700000001</v>
      </c>
      <c r="P11" s="17">
        <f>VLOOKUP($D11,Résultats!$B$2:$AX$212,P$2,FALSE)/1000000</f>
        <v>55.319383309999999</v>
      </c>
      <c r="Q11" s="17">
        <f>VLOOKUP($D11,Résultats!$B$2:$AX$212,Q$2,FALSE)/1000000</f>
        <v>50.589421729999998</v>
      </c>
      <c r="R11" s="17">
        <f>VLOOKUP($D11,Résultats!$B$2:$AX$212,R$2,FALSE)/1000000</f>
        <v>46.398842950000002</v>
      </c>
      <c r="S11" s="89">
        <f>VLOOKUP($D11,Résultats!$B$2:$AX$212,S$2,FALSE)/1000000</f>
        <v>42.580706920000004</v>
      </c>
      <c r="T11" s="97">
        <f>VLOOKUP($D11,Résultats!$B$2:$AX$212,T$2,FALSE)/1000000</f>
        <v>28.149472920000001</v>
      </c>
      <c r="U11" s="97">
        <f>VLOOKUP($D11,Résultats!$B$2:$AX$212,U$2,FALSE)/1000000</f>
        <v>19.900545670000003</v>
      </c>
      <c r="V11" s="17">
        <f>VLOOKUP($D11,Résultats!$B$2:$AX$212,V$2,FALSE)/1000000</f>
        <v>14.82634534</v>
      </c>
      <c r="W11" s="97">
        <f>VLOOKUP($D11,Résultats!$B$2:$AX$212,W$2,FALSE)/1000000</f>
        <v>11.49498885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27156.825130000001</v>
      </c>
      <c r="H15" s="18">
        <f t="shared" ref="H15:W15" si="1">H4*1000/100</f>
        <v>27454.671249999999</v>
      </c>
      <c r="I15" s="233">
        <f t="shared" si="1"/>
        <v>27751.517399999997</v>
      </c>
      <c r="J15" s="106">
        <f t="shared" si="1"/>
        <v>28042.295709999999</v>
      </c>
      <c r="K15" s="18">
        <f t="shared" si="1"/>
        <v>28330.575769999999</v>
      </c>
      <c r="L15" s="18">
        <f t="shared" si="1"/>
        <v>28637.831890000001</v>
      </c>
      <c r="M15" s="18">
        <f t="shared" si="1"/>
        <v>28932.943920000002</v>
      </c>
      <c r="N15" s="107">
        <f t="shared" si="1"/>
        <v>29206.834960000004</v>
      </c>
      <c r="O15" s="106">
        <f t="shared" si="1"/>
        <v>29460.163050000003</v>
      </c>
      <c r="P15" s="18">
        <f t="shared" si="1"/>
        <v>29691.923109999996</v>
      </c>
      <c r="Q15" s="18">
        <f t="shared" si="1"/>
        <v>29903.332730000002</v>
      </c>
      <c r="R15" s="18">
        <f t="shared" si="1"/>
        <v>30092.612450000001</v>
      </c>
      <c r="S15" s="107">
        <f t="shared" si="1"/>
        <v>30258.887220000001</v>
      </c>
      <c r="T15" s="18">
        <f t="shared" si="1"/>
        <v>30969.837220000001</v>
      </c>
      <c r="U15" s="114">
        <f t="shared" si="1"/>
        <v>31452.756850000002</v>
      </c>
      <c r="V15" s="18">
        <f t="shared" si="1"/>
        <v>31793.241320000001</v>
      </c>
      <c r="W15" s="114">
        <f t="shared" si="1"/>
        <v>32070.357229999998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3.0781529350691721E-2</v>
      </c>
      <c r="G16" s="108">
        <f>G5/G$4</f>
        <v>4.5522343170900696E-2</v>
      </c>
      <c r="H16" s="74">
        <f t="shared" ref="H16:W16" si="2">H5/H$4</f>
        <v>5.2020232841068888E-2</v>
      </c>
      <c r="I16" s="109">
        <f t="shared" si="2"/>
        <v>6.0032837339553911E-2</v>
      </c>
      <c r="J16" s="108">
        <f t="shared" si="2"/>
        <v>6.8897723958849175E-2</v>
      </c>
      <c r="K16" s="74">
        <f t="shared" si="2"/>
        <v>7.9191577827929183E-2</v>
      </c>
      <c r="L16" s="74">
        <f t="shared" si="2"/>
        <v>8.9794111121168391E-2</v>
      </c>
      <c r="M16" s="74">
        <f t="shared" si="2"/>
        <v>0.10133812560197988</v>
      </c>
      <c r="N16" s="109">
        <f t="shared" si="2"/>
        <v>0.11488856689180947</v>
      </c>
      <c r="O16" s="108">
        <f t="shared" si="2"/>
        <v>0.12996374047563189</v>
      </c>
      <c r="P16" s="74">
        <f t="shared" si="2"/>
        <v>0.14624165972387232</v>
      </c>
      <c r="Q16" s="74">
        <f t="shared" si="2"/>
        <v>0.16316393855006942</v>
      </c>
      <c r="R16" s="74">
        <f t="shared" si="2"/>
        <v>0.18056603845971506</v>
      </c>
      <c r="S16" s="109">
        <f t="shared" si="2"/>
        <v>0.19817153104151722</v>
      </c>
      <c r="T16" s="74">
        <f t="shared" si="2"/>
        <v>0.29043417255003579</v>
      </c>
      <c r="U16" s="115">
        <f t="shared" si="2"/>
        <v>0.37976670016447223</v>
      </c>
      <c r="V16" s="74">
        <f t="shared" si="2"/>
        <v>0.46303620640086401</v>
      </c>
      <c r="W16" s="115">
        <f t="shared" si="2"/>
        <v>0.53837315176049261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1.7083412354988375E-2</v>
      </c>
      <c r="G17" s="110">
        <f t="shared" si="3"/>
        <v>1.6253773222275045E-2</v>
      </c>
      <c r="H17" s="68">
        <f t="shared" ref="H17:W17" si="4">H6/H$4</f>
        <v>1.7578783996548494E-2</v>
      </c>
      <c r="I17" s="111">
        <f t="shared" si="4"/>
        <v>1.8667427180035931E-2</v>
      </c>
      <c r="J17" s="110">
        <f t="shared" si="4"/>
        <v>2.0272820010141746E-2</v>
      </c>
      <c r="K17" s="68">
        <f t="shared" si="4"/>
        <v>2.110598182876253E-2</v>
      </c>
      <c r="L17" s="68">
        <f t="shared" si="4"/>
        <v>2.2272897887312793E-2</v>
      </c>
      <c r="M17" s="68">
        <f t="shared" si="4"/>
        <v>2.4380795658072805E-2</v>
      </c>
      <c r="N17" s="111">
        <f t="shared" si="4"/>
        <v>2.6677576394946698E-2</v>
      </c>
      <c r="O17" s="110">
        <f t="shared" si="4"/>
        <v>2.883839941951713E-2</v>
      </c>
      <c r="P17" s="68">
        <f t="shared" si="4"/>
        <v>3.0536269248745203E-2</v>
      </c>
      <c r="Q17" s="68">
        <f t="shared" si="4"/>
        <v>3.1872206141887113E-2</v>
      </c>
      <c r="R17" s="68">
        <f t="shared" si="4"/>
        <v>3.2821204225490896E-2</v>
      </c>
      <c r="S17" s="111">
        <f t="shared" si="4"/>
        <v>3.375041939166195E-2</v>
      </c>
      <c r="T17" s="68">
        <f t="shared" si="4"/>
        <v>3.6727453164185533E-2</v>
      </c>
      <c r="U17" s="116">
        <f t="shared" si="4"/>
        <v>3.5450233895792826E-2</v>
      </c>
      <c r="V17" s="68">
        <f t="shared" si="4"/>
        <v>3.3444353700769501E-2</v>
      </c>
      <c r="W17" s="116">
        <f t="shared" si="4"/>
        <v>3.0989024380755206E-2</v>
      </c>
      <c r="X17" s="3"/>
      <c r="Y17" s="136" t="s">
        <v>54</v>
      </c>
      <c r="Z17" s="137">
        <f>I16+I17</f>
        <v>7.8700264519589835E-2</v>
      </c>
      <c r="AA17" s="137">
        <f>S16+S17</f>
        <v>0.23192195043317917</v>
      </c>
      <c r="AB17" s="138">
        <f>W16+W17</f>
        <v>0.56936217614124784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0.18396318201724379</v>
      </c>
      <c r="G18" s="110">
        <f t="shared" si="3"/>
        <v>0.1915747442528824</v>
      </c>
      <c r="H18" s="68">
        <f t="shared" ref="H18:W18" si="5">H7/H$4</f>
        <v>0.1959766266004733</v>
      </c>
      <c r="I18" s="111">
        <f t="shared" si="5"/>
        <v>0.20091264173540291</v>
      </c>
      <c r="J18" s="110">
        <f t="shared" si="5"/>
        <v>0.20725690689180742</v>
      </c>
      <c r="K18" s="68">
        <f t="shared" si="5"/>
        <v>0.21362719914816616</v>
      </c>
      <c r="L18" s="68">
        <f t="shared" si="5"/>
        <v>0.22079318170059975</v>
      </c>
      <c r="M18" s="68">
        <f t="shared" si="5"/>
        <v>0.22862583915726195</v>
      </c>
      <c r="N18" s="111">
        <f t="shared" si="5"/>
        <v>0.2362621013694392</v>
      </c>
      <c r="O18" s="110">
        <f t="shared" si="5"/>
        <v>0.24362515607326213</v>
      </c>
      <c r="P18" s="68">
        <f t="shared" si="5"/>
        <v>0.25007755817942368</v>
      </c>
      <c r="Q18" s="68">
        <f t="shared" si="5"/>
        <v>0.25541526019732047</v>
      </c>
      <c r="R18" s="68">
        <f t="shared" si="5"/>
        <v>0.25943985119178314</v>
      </c>
      <c r="S18" s="111">
        <f t="shared" si="5"/>
        <v>0.26249213823534651</v>
      </c>
      <c r="T18" s="68">
        <f t="shared" si="5"/>
        <v>0.26467350570078324</v>
      </c>
      <c r="U18" s="116">
        <f t="shared" si="5"/>
        <v>0.25130887240493194</v>
      </c>
      <c r="V18" s="68">
        <f t="shared" si="5"/>
        <v>0.23076481139985885</v>
      </c>
      <c r="W18" s="116">
        <f t="shared" si="5"/>
        <v>0.20802672683543413</v>
      </c>
      <c r="X18" s="3"/>
      <c r="Y18" s="136" t="s">
        <v>55</v>
      </c>
      <c r="Z18" s="137">
        <f>I18+I19+I20</f>
        <v>0.7683247570095032</v>
      </c>
      <c r="AA18" s="137">
        <f>S18+S19+S20</f>
        <v>0.68822711220640842</v>
      </c>
      <c r="AB18" s="138">
        <f>W18+W19+W20</f>
        <v>0.40608055263000264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0.32183956459446678</v>
      </c>
      <c r="G19" s="110">
        <f t="shared" si="3"/>
        <v>0.32942108704442652</v>
      </c>
      <c r="H19" s="68">
        <f t="shared" ref="H19:W19" si="6">H8/H$4</f>
        <v>0.33054938933206129</v>
      </c>
      <c r="I19" s="111">
        <f t="shared" si="6"/>
        <v>0.33094433358804376</v>
      </c>
      <c r="J19" s="110">
        <f t="shared" si="6"/>
        <v>0.33032686641617331</v>
      </c>
      <c r="K19" s="68">
        <f t="shared" si="6"/>
        <v>0.32919858409217218</v>
      </c>
      <c r="L19" s="68">
        <f t="shared" si="6"/>
        <v>0.32752334478488337</v>
      </c>
      <c r="M19" s="68">
        <f t="shared" si="6"/>
        <v>0.32448697211590216</v>
      </c>
      <c r="N19" s="111">
        <f t="shared" si="6"/>
        <v>0.31995113485586663</v>
      </c>
      <c r="O19" s="110">
        <f t="shared" si="6"/>
        <v>0.3141139685919016</v>
      </c>
      <c r="P19" s="68">
        <f t="shared" si="6"/>
        <v>0.30726725322575449</v>
      </c>
      <c r="Q19" s="68">
        <f t="shared" si="6"/>
        <v>0.29973799953768565</v>
      </c>
      <c r="R19" s="68">
        <f t="shared" si="6"/>
        <v>0.29186150818886447</v>
      </c>
      <c r="S19" s="111">
        <f t="shared" si="6"/>
        <v>0.28375890585708063</v>
      </c>
      <c r="T19" s="68">
        <f t="shared" si="6"/>
        <v>0.24217644315406575</v>
      </c>
      <c r="U19" s="116">
        <f t="shared" si="6"/>
        <v>0.20431989140564</v>
      </c>
      <c r="V19" s="68">
        <f t="shared" si="6"/>
        <v>0.1702784929510924</v>
      </c>
      <c r="W19" s="116">
        <f t="shared" si="6"/>
        <v>0.14083107243267837</v>
      </c>
      <c r="X19" s="3"/>
      <c r="Y19" s="139" t="s">
        <v>60</v>
      </c>
      <c r="Z19" s="140">
        <f>I21+I22</f>
        <v>0.1529749783303741</v>
      </c>
      <c r="AA19" s="140">
        <f>S21+S22</f>
        <v>7.9850937234829347E-2</v>
      </c>
      <c r="AB19" s="272">
        <f>W21+W22</f>
        <v>2.4741504988842308E-2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0.26470480254940698</v>
      </c>
      <c r="G20" s="110">
        <f t="shared" si="3"/>
        <v>0.2509225236153369</v>
      </c>
      <c r="H20" s="68">
        <f t="shared" ref="H20:W20" si="7">H9/H$4</f>
        <v>0.24404169632881689</v>
      </c>
      <c r="I20" s="111">
        <f t="shared" si="7"/>
        <v>0.23646778168605656</v>
      </c>
      <c r="J20" s="110">
        <f t="shared" si="7"/>
        <v>0.22772855963867164</v>
      </c>
      <c r="K20" s="68">
        <f t="shared" si="7"/>
        <v>0.21883289818504101</v>
      </c>
      <c r="L20" s="68">
        <f t="shared" si="7"/>
        <v>0.20929271150910439</v>
      </c>
      <c r="M20" s="68">
        <f t="shared" si="7"/>
        <v>0.19895150175233187</v>
      </c>
      <c r="N20" s="111">
        <f t="shared" si="7"/>
        <v>0.18825068425010882</v>
      </c>
      <c r="O20" s="110">
        <f t="shared" si="7"/>
        <v>0.17756787496802398</v>
      </c>
      <c r="P20" s="68">
        <f t="shared" si="7"/>
        <v>0.16749099816054319</v>
      </c>
      <c r="Q20" s="68">
        <f t="shared" si="7"/>
        <v>0.15822485225044011</v>
      </c>
      <c r="R20" s="68">
        <f t="shared" si="7"/>
        <v>0.14982641020254789</v>
      </c>
      <c r="S20" s="111">
        <f t="shared" si="7"/>
        <v>0.14197606811398136</v>
      </c>
      <c r="T20" s="68">
        <f t="shared" si="7"/>
        <v>0.10898093005863076</v>
      </c>
      <c r="U20" s="116">
        <f t="shared" si="7"/>
        <v>8.6741562274214437E-2</v>
      </c>
      <c r="V20" s="68">
        <f t="shared" si="7"/>
        <v>7.0228397901519773E-2</v>
      </c>
      <c r="W20" s="116">
        <f t="shared" si="7"/>
        <v>5.7222753361890123E-2</v>
      </c>
      <c r="X20" s="3"/>
      <c r="Y20" s="173" t="s">
        <v>92</v>
      </c>
      <c r="Z20" s="174">
        <f>SUM(Z17:Z19)</f>
        <v>0.99999999985946719</v>
      </c>
      <c r="AA20" s="174">
        <f t="shared" ref="AA20:AB20" si="8">SUM(AA17:AA19)</f>
        <v>0.99999999987441701</v>
      </c>
      <c r="AB20" s="174">
        <f t="shared" si="8"/>
        <v>1.0001842337600928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0.1351611375901457</v>
      </c>
      <c r="G21" s="110">
        <f t="shared" si="3"/>
        <v>0.1266497473300186</v>
      </c>
      <c r="H21" s="68">
        <f t="shared" ref="H21:W21" si="9">H10/H$4</f>
        <v>0.12264023168734901</v>
      </c>
      <c r="I21" s="111">
        <f t="shared" si="9"/>
        <v>0.11823851772516049</v>
      </c>
      <c r="J21" s="110">
        <f t="shared" si="9"/>
        <v>0.1133048757440694</v>
      </c>
      <c r="K21" s="68">
        <f t="shared" si="9"/>
        <v>0.10824537354610918</v>
      </c>
      <c r="L21" s="68">
        <f t="shared" si="9"/>
        <v>0.10290910185938659</v>
      </c>
      <c r="M21" s="68">
        <f t="shared" si="9"/>
        <v>9.7181181762025129E-2</v>
      </c>
      <c r="N21" s="111">
        <f t="shared" si="9"/>
        <v>9.1234056228597246E-2</v>
      </c>
      <c r="O21" s="110">
        <f t="shared" si="9"/>
        <v>8.5316847966325146E-2</v>
      </c>
      <c r="P21" s="68">
        <f t="shared" si="9"/>
        <v>7.9755139881877463E-2</v>
      </c>
      <c r="Q21" s="68">
        <f t="shared" si="9"/>
        <v>7.4668089913602076E-2</v>
      </c>
      <c r="R21" s="68">
        <f t="shared" si="9"/>
        <v>7.0066305592554154E-2</v>
      </c>
      <c r="S21" s="111">
        <f t="shared" si="9"/>
        <v>6.5778804769939581E-2</v>
      </c>
      <c r="T21" s="68">
        <f t="shared" si="9"/>
        <v>4.7918176561859246E-2</v>
      </c>
      <c r="U21" s="116">
        <f t="shared" si="9"/>
        <v>3.6085616800232881E-2</v>
      </c>
      <c r="V21" s="68">
        <f t="shared" si="9"/>
        <v>2.7584373652657791E-2</v>
      </c>
      <c r="W21" s="116">
        <f t="shared" si="9"/>
        <v>2.1157201649917509E-2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4.6466371520187948E-2</v>
      </c>
      <c r="G22" s="112">
        <f t="shared" si="3"/>
        <v>3.9655781257372624E-2</v>
      </c>
      <c r="H22" s="70">
        <f t="shared" ref="H22:W22" si="10">H11/H$4</f>
        <v>3.7193039381230981E-2</v>
      </c>
      <c r="I22" s="113">
        <f t="shared" si="10"/>
        <v>3.4736460605213612E-2</v>
      </c>
      <c r="J22" s="112">
        <f t="shared" si="10"/>
        <v>3.2212247461532811E-2</v>
      </c>
      <c r="K22" s="70">
        <f t="shared" si="10"/>
        <v>2.9798385343581736E-2</v>
      </c>
      <c r="L22" s="70">
        <f t="shared" si="10"/>
        <v>2.7414651312138841E-2</v>
      </c>
      <c r="M22" s="70">
        <f t="shared" si="10"/>
        <v>2.5035583879844607E-2</v>
      </c>
      <c r="N22" s="113">
        <f t="shared" si="10"/>
        <v>2.2735879889396956E-2</v>
      </c>
      <c r="O22" s="112">
        <f t="shared" si="10"/>
        <v>2.0574012641114692E-2</v>
      </c>
      <c r="P22" s="70">
        <f t="shared" si="10"/>
        <v>1.8631121704396736E-2</v>
      </c>
      <c r="Q22" s="70">
        <f t="shared" si="10"/>
        <v>1.6917653355489382E-2</v>
      </c>
      <c r="R22" s="70">
        <f t="shared" si="10"/>
        <v>1.5418682252028935E-2</v>
      </c>
      <c r="S22" s="113">
        <f t="shared" si="10"/>
        <v>1.4072132464889765E-2</v>
      </c>
      <c r="T22" s="70">
        <f t="shared" si="10"/>
        <v>9.0893189783449561E-3</v>
      </c>
      <c r="U22" s="117">
        <f t="shared" si="10"/>
        <v>6.3271228544152253E-3</v>
      </c>
      <c r="V22" s="70">
        <f t="shared" si="10"/>
        <v>4.6633638862965728E-3</v>
      </c>
      <c r="W22" s="117">
        <f t="shared" si="10"/>
        <v>3.5843033389247971E-3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W1" zoomScale="80" zoomScaleNormal="80" workbookViewId="0">
      <selection activeCell="AM7" sqref="AM7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35911.307350000003</v>
      </c>
      <c r="G4" s="59">
        <f t="shared" si="5"/>
        <v>36708.886160000002</v>
      </c>
      <c r="H4" s="59">
        <f t="shared" si="5"/>
        <v>37113.743849999999</v>
      </c>
      <c r="I4" s="59">
        <f t="shared" ref="I4:AM4" si="6">I43</f>
        <v>37144.004200000003</v>
      </c>
      <c r="J4" s="59">
        <f t="shared" si="6"/>
        <v>36972.990010000001</v>
      </c>
      <c r="K4" s="59">
        <f t="shared" si="6"/>
        <v>36603.426149999999</v>
      </c>
      <c r="L4" s="59">
        <f t="shared" si="6"/>
        <v>36183.036249999997</v>
      </c>
      <c r="M4" s="59">
        <f t="shared" si="6"/>
        <v>36278.930910000003</v>
      </c>
      <c r="N4" s="59">
        <f t="shared" si="6"/>
        <v>36555.954810000003</v>
      </c>
      <c r="O4" s="59">
        <f t="shared" si="6"/>
        <v>36392.123670000001</v>
      </c>
      <c r="P4" s="59">
        <f t="shared" si="6"/>
        <v>36058.343000000001</v>
      </c>
      <c r="Q4" s="59">
        <f t="shared" si="6"/>
        <v>35640.85684</v>
      </c>
      <c r="R4" s="59">
        <f t="shared" si="6"/>
        <v>35152.549749999998</v>
      </c>
      <c r="S4" s="59">
        <f t="shared" si="6"/>
        <v>34621.628599999996</v>
      </c>
      <c r="T4" s="59">
        <f t="shared" si="6"/>
        <v>34061.71241</v>
      </c>
      <c r="U4" s="59">
        <f t="shared" si="6"/>
        <v>33515.403189999997</v>
      </c>
      <c r="V4" s="59">
        <f t="shared" si="6"/>
        <v>32985.303370000001</v>
      </c>
      <c r="W4" s="59">
        <f t="shared" si="6"/>
        <v>32473.954669999999</v>
      </c>
      <c r="X4" s="59">
        <f t="shared" si="6"/>
        <v>31978.765810000001</v>
      </c>
      <c r="Y4" s="59">
        <f t="shared" si="6"/>
        <v>31541.146659999999</v>
      </c>
      <c r="Z4" s="59">
        <f t="shared" si="6"/>
        <v>31142.726210000001</v>
      </c>
      <c r="AA4" s="59">
        <f t="shared" si="6"/>
        <v>30768.049180000002</v>
      </c>
      <c r="AB4" s="59">
        <f t="shared" si="6"/>
        <v>30409.827440000001</v>
      </c>
      <c r="AC4" s="59">
        <f t="shared" si="6"/>
        <v>30062.7353</v>
      </c>
      <c r="AD4" s="59">
        <f t="shared" si="6"/>
        <v>29722.441770000001</v>
      </c>
      <c r="AE4" s="59">
        <f t="shared" si="6"/>
        <v>29384.676459999999</v>
      </c>
      <c r="AF4" s="59">
        <f t="shared" si="6"/>
        <v>29053.800220000001</v>
      </c>
      <c r="AG4" s="59">
        <f t="shared" si="6"/>
        <v>28733.805759999999</v>
      </c>
      <c r="AH4" s="59">
        <f t="shared" si="6"/>
        <v>28348.402699999999</v>
      </c>
      <c r="AI4" s="59">
        <f t="shared" si="6"/>
        <v>27995.959309999998</v>
      </c>
      <c r="AJ4" s="59">
        <f t="shared" si="6"/>
        <v>27661.09907</v>
      </c>
      <c r="AK4" s="59">
        <f t="shared" si="6"/>
        <v>27340.989320000001</v>
      </c>
      <c r="AL4" s="59">
        <f t="shared" si="6"/>
        <v>27030.64386</v>
      </c>
      <c r="AM4" s="103">
        <f t="shared" si="6"/>
        <v>26716.756450000001</v>
      </c>
    </row>
    <row r="5" spans="1:39" x14ac:dyDescent="0.25">
      <c r="C5" s="175" t="s">
        <v>72</v>
      </c>
      <c r="D5" s="58" t="s">
        <v>422</v>
      </c>
      <c r="E5" s="154"/>
      <c r="F5" s="154"/>
      <c r="G5" s="154">
        <f t="shared" ref="G5:AM5" si="7">G4/1000</f>
        <v>36.708886159999999</v>
      </c>
      <c r="H5" s="154">
        <f t="shared" si="7"/>
        <v>37.113743849999999</v>
      </c>
      <c r="I5" s="154">
        <f t="shared" si="7"/>
        <v>37.144004200000005</v>
      </c>
      <c r="J5" s="154">
        <f t="shared" si="7"/>
        <v>36.972990010000004</v>
      </c>
      <c r="K5" s="154">
        <f t="shared" si="7"/>
        <v>36.603426149999997</v>
      </c>
      <c r="L5" s="154">
        <f t="shared" si="7"/>
        <v>36.183036250000001</v>
      </c>
      <c r="M5" s="154">
        <f t="shared" si="7"/>
        <v>36.27893091</v>
      </c>
      <c r="N5" s="154">
        <f t="shared" si="7"/>
        <v>36.555954810000003</v>
      </c>
      <c r="O5" s="154">
        <f t="shared" si="7"/>
        <v>36.392123670000004</v>
      </c>
      <c r="P5" s="154">
        <f t="shared" si="7"/>
        <v>36.058343000000001</v>
      </c>
      <c r="Q5" s="154">
        <f t="shared" si="7"/>
        <v>35.640856839999998</v>
      </c>
      <c r="R5" s="154">
        <f t="shared" si="7"/>
        <v>35.152549749999999</v>
      </c>
      <c r="S5" s="154">
        <f t="shared" si="7"/>
        <v>34.621628599999994</v>
      </c>
      <c r="T5" s="154">
        <f t="shared" si="7"/>
        <v>34.061712409999998</v>
      </c>
      <c r="U5" s="154">
        <f t="shared" si="7"/>
        <v>33.515403190000001</v>
      </c>
      <c r="V5" s="154">
        <f t="shared" si="7"/>
        <v>32.985303370000004</v>
      </c>
      <c r="W5" s="154">
        <f t="shared" si="7"/>
        <v>32.473954669999998</v>
      </c>
      <c r="X5" s="154">
        <f t="shared" si="7"/>
        <v>31.978765810000002</v>
      </c>
      <c r="Y5" s="154">
        <f t="shared" si="7"/>
        <v>31.541146659999999</v>
      </c>
      <c r="Z5" s="154">
        <f t="shared" si="7"/>
        <v>31.142726209999999</v>
      </c>
      <c r="AA5" s="154">
        <f t="shared" si="7"/>
        <v>30.768049180000002</v>
      </c>
      <c r="AB5" s="154">
        <f t="shared" si="7"/>
        <v>30.409827440000001</v>
      </c>
      <c r="AC5" s="154">
        <f t="shared" si="7"/>
        <v>30.0627353</v>
      </c>
      <c r="AD5" s="154">
        <f t="shared" si="7"/>
        <v>29.72244177</v>
      </c>
      <c r="AE5" s="154">
        <f t="shared" si="7"/>
        <v>29.384676459999998</v>
      </c>
      <c r="AF5" s="154">
        <f t="shared" si="7"/>
        <v>29.053800219999999</v>
      </c>
      <c r="AG5" s="154">
        <f t="shared" si="7"/>
        <v>28.733805759999999</v>
      </c>
      <c r="AH5" s="154">
        <f t="shared" si="7"/>
        <v>28.348402699999998</v>
      </c>
      <c r="AI5" s="154">
        <f t="shared" si="7"/>
        <v>27.99595931</v>
      </c>
      <c r="AJ5" s="154">
        <f t="shared" si="7"/>
        <v>27.661099069999999</v>
      </c>
      <c r="AK5" s="154">
        <f t="shared" si="7"/>
        <v>27.340989320000002</v>
      </c>
      <c r="AL5" s="154">
        <f t="shared" si="7"/>
        <v>27.030643860000001</v>
      </c>
      <c r="AM5" s="176">
        <f t="shared" si="7"/>
        <v>26.716756450000002</v>
      </c>
    </row>
    <row r="6" spans="1:39" x14ac:dyDescent="0.25">
      <c r="C6" s="157" t="s">
        <v>73</v>
      </c>
      <c r="D6" s="3" t="s">
        <v>423</v>
      </c>
      <c r="E6" s="155"/>
      <c r="F6" s="155"/>
      <c r="G6" s="155">
        <f>G91</f>
        <v>9.4029920220276165E-3</v>
      </c>
      <c r="H6" s="155">
        <f t="shared" ref="H6:AM6" si="8">H91</f>
        <v>1.2258715543190881E-2</v>
      </c>
      <c r="I6" s="155">
        <f t="shared" si="8"/>
        <v>1.5261443043343183E-2</v>
      </c>
      <c r="J6" s="155">
        <f t="shared" si="8"/>
        <v>1.861996053642944E-2</v>
      </c>
      <c r="K6" s="155">
        <f t="shared" si="8"/>
        <v>2.2799007354670817E-2</v>
      </c>
      <c r="L6" s="155">
        <f t="shared" si="8"/>
        <v>2.807467958137427E-2</v>
      </c>
      <c r="M6" s="155">
        <f t="shared" si="8"/>
        <v>3.6121574178989493E-2</v>
      </c>
      <c r="N6" s="155">
        <f t="shared" si="8"/>
        <v>4.6143630381624265E-2</v>
      </c>
      <c r="O6" s="155">
        <f t="shared" si="8"/>
        <v>5.6321705256504477E-2</v>
      </c>
      <c r="P6" s="155">
        <f t="shared" si="8"/>
        <v>6.8816585609604963E-2</v>
      </c>
      <c r="Q6" s="155">
        <f t="shared" si="8"/>
        <v>8.5331951435766884E-2</v>
      </c>
      <c r="R6" s="155">
        <f t="shared" si="8"/>
        <v>0.10611708773699981</v>
      </c>
      <c r="S6" s="155">
        <f t="shared" si="8"/>
        <v>0.13114450863816385</v>
      </c>
      <c r="T6" s="155">
        <f t="shared" si="8"/>
        <v>0.15968255005885065</v>
      </c>
      <c r="U6" s="155">
        <f t="shared" si="8"/>
        <v>0.19119693508302982</v>
      </c>
      <c r="V6" s="155">
        <f t="shared" si="8"/>
        <v>0.22439016015634722</v>
      </c>
      <c r="W6" s="155">
        <f t="shared" si="8"/>
        <v>0.25818317479963365</v>
      </c>
      <c r="X6" s="155">
        <f t="shared" si="8"/>
        <v>0.29174567024980508</v>
      </c>
      <c r="Y6" s="155">
        <f t="shared" si="8"/>
        <v>0.3254951850884929</v>
      </c>
      <c r="Z6" s="155">
        <f t="shared" si="8"/>
        <v>0.358740101128738</v>
      </c>
      <c r="AA6" s="155">
        <f t="shared" si="8"/>
        <v>0.39101215483691582</v>
      </c>
      <c r="AB6" s="155">
        <f t="shared" si="8"/>
        <v>0.42211232422567146</v>
      </c>
      <c r="AC6" s="155">
        <f t="shared" si="8"/>
        <v>0.45193667756506506</v>
      </c>
      <c r="AD6" s="155">
        <f t="shared" si="8"/>
        <v>0.48028869231089416</v>
      </c>
      <c r="AE6" s="155">
        <f t="shared" si="8"/>
        <v>0.50716049401756802</v>
      </c>
      <c r="AF6" s="155">
        <f t="shared" si="8"/>
        <v>0.53269627356169658</v>
      </c>
      <c r="AG6" s="155">
        <f t="shared" si="8"/>
        <v>0.55702145736228437</v>
      </c>
      <c r="AH6" s="155">
        <f t="shared" si="8"/>
        <v>0.58093120287161715</v>
      </c>
      <c r="AI6" s="155">
        <f t="shared" si="8"/>
        <v>0.60394450723324766</v>
      </c>
      <c r="AJ6" s="155">
        <f t="shared" si="8"/>
        <v>0.62587294800502669</v>
      </c>
      <c r="AK6" s="155">
        <f t="shared" si="8"/>
        <v>0.64672631056058649</v>
      </c>
      <c r="AL6" s="155">
        <f t="shared" si="8"/>
        <v>0.6664921883958409</v>
      </c>
      <c r="AM6" s="177">
        <f t="shared" si="8"/>
        <v>0.68506893470595676</v>
      </c>
    </row>
    <row r="7" spans="1:39" x14ac:dyDescent="0.25">
      <c r="C7" s="178" t="s">
        <v>75</v>
      </c>
      <c r="D7" s="7" t="s">
        <v>424</v>
      </c>
      <c r="E7" s="179"/>
      <c r="F7" s="179"/>
      <c r="G7" s="179">
        <f>G99</f>
        <v>0.99059700780635174</v>
      </c>
      <c r="H7" s="179">
        <f t="shared" ref="H7:AM7" si="9">H99</f>
        <v>0.98774128441908726</v>
      </c>
      <c r="I7" s="179">
        <f t="shared" si="9"/>
        <v>0.98473855680858446</v>
      </c>
      <c r="J7" s="179">
        <f t="shared" si="9"/>
        <v>0.98138003959609976</v>
      </c>
      <c r="K7" s="179">
        <f t="shared" si="9"/>
        <v>0.97720099269996885</v>
      </c>
      <c r="L7" s="179">
        <f t="shared" si="9"/>
        <v>0.97192532039098856</v>
      </c>
      <c r="M7" s="179">
        <f t="shared" si="9"/>
        <v>0.9638784256556252</v>
      </c>
      <c r="N7" s="179">
        <f t="shared" si="9"/>
        <v>0.95385636953630981</v>
      </c>
      <c r="O7" s="179">
        <f t="shared" si="9"/>
        <v>0.94367829482593091</v>
      </c>
      <c r="P7" s="179">
        <f t="shared" si="9"/>
        <v>0.93118341461225762</v>
      </c>
      <c r="Q7" s="179">
        <f t="shared" si="9"/>
        <v>0.91466804842394467</v>
      </c>
      <c r="R7" s="179">
        <f t="shared" si="9"/>
        <v>0.8938829124336849</v>
      </c>
      <c r="S7" s="179">
        <f t="shared" si="9"/>
        <v>0.86885549139071994</v>
      </c>
      <c r="T7" s="179">
        <f t="shared" si="9"/>
        <v>0.84031745014665871</v>
      </c>
      <c r="U7" s="179">
        <f t="shared" si="9"/>
        <v>0.80880306485729625</v>
      </c>
      <c r="V7" s="179">
        <f t="shared" si="9"/>
        <v>0.77560984002555189</v>
      </c>
      <c r="W7" s="179">
        <f t="shared" si="9"/>
        <v>0.74181682504639646</v>
      </c>
      <c r="X7" s="179">
        <f t="shared" si="9"/>
        <v>0.70825432990654869</v>
      </c>
      <c r="Y7" s="179">
        <f t="shared" si="9"/>
        <v>0.67450481491150704</v>
      </c>
      <c r="Z7" s="179">
        <f t="shared" si="9"/>
        <v>0.641259898871262</v>
      </c>
      <c r="AA7" s="179">
        <f t="shared" si="9"/>
        <v>0.60898784483807167</v>
      </c>
      <c r="AB7" s="179">
        <f t="shared" si="9"/>
        <v>0.57788767577432854</v>
      </c>
      <c r="AC7" s="179">
        <f t="shared" si="9"/>
        <v>0.54806332243493483</v>
      </c>
      <c r="AD7" s="179">
        <f t="shared" si="9"/>
        <v>0.51971130768910578</v>
      </c>
      <c r="AE7" s="179">
        <f t="shared" si="9"/>
        <v>0.49283950598243209</v>
      </c>
      <c r="AF7" s="179">
        <f t="shared" si="9"/>
        <v>0.46730372643830342</v>
      </c>
      <c r="AG7" s="179">
        <f t="shared" si="9"/>
        <v>0.44297854263771569</v>
      </c>
      <c r="AH7" s="179">
        <f t="shared" si="9"/>
        <v>0.41906879712838285</v>
      </c>
      <c r="AI7" s="179">
        <f t="shared" si="9"/>
        <v>0.39605549312394683</v>
      </c>
      <c r="AJ7" s="179">
        <f t="shared" si="9"/>
        <v>0.37412705199497343</v>
      </c>
      <c r="AK7" s="179">
        <f t="shared" si="9"/>
        <v>0.35327368943941345</v>
      </c>
      <c r="AL7" s="179">
        <f t="shared" si="9"/>
        <v>0.33350781164115417</v>
      </c>
      <c r="AM7" s="180">
        <f t="shared" si="9"/>
        <v>0.314931065069465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0.99999999982837939</v>
      </c>
      <c r="H8" s="231">
        <f t="shared" ref="H8:AM8" si="10">SUM(H6:H7)</f>
        <v>0.99999999996227817</v>
      </c>
      <c r="I8" s="231">
        <f t="shared" si="10"/>
        <v>0.99999999985192767</v>
      </c>
      <c r="J8" s="231">
        <f t="shared" si="10"/>
        <v>1.0000000001325291</v>
      </c>
      <c r="K8" s="231">
        <f t="shared" si="10"/>
        <v>1.0000000000546396</v>
      </c>
      <c r="L8" s="231">
        <f t="shared" si="10"/>
        <v>0.99999999997236277</v>
      </c>
      <c r="M8" s="231">
        <f t="shared" si="10"/>
        <v>0.99999999983461474</v>
      </c>
      <c r="N8" s="231">
        <f t="shared" si="10"/>
        <v>0.99999999991793409</v>
      </c>
      <c r="O8" s="231">
        <f t="shared" si="10"/>
        <v>1.0000000000824354</v>
      </c>
      <c r="P8" s="231">
        <f t="shared" si="10"/>
        <v>1.0000000002218625</v>
      </c>
      <c r="Q8" s="231">
        <f t="shared" si="10"/>
        <v>0.99999999985971155</v>
      </c>
      <c r="R8" s="231">
        <f t="shared" si="10"/>
        <v>1.0000000001706848</v>
      </c>
      <c r="S8" s="231">
        <f t="shared" si="10"/>
        <v>1.0000000000288838</v>
      </c>
      <c r="T8" s="231">
        <f t="shared" si="10"/>
        <v>1.0000000002055094</v>
      </c>
      <c r="U8" s="231">
        <f t="shared" si="10"/>
        <v>0.99999999994032607</v>
      </c>
      <c r="V8" s="231">
        <f t="shared" si="10"/>
        <v>1.0000000001818992</v>
      </c>
      <c r="W8" s="231">
        <f t="shared" si="10"/>
        <v>0.99999999984603005</v>
      </c>
      <c r="X8" s="231">
        <f t="shared" si="10"/>
        <v>1.0000000001563538</v>
      </c>
      <c r="Y8" s="231">
        <f t="shared" si="10"/>
        <v>1</v>
      </c>
      <c r="Z8" s="231">
        <f t="shared" si="10"/>
        <v>1</v>
      </c>
      <c r="AA8" s="231">
        <f t="shared" si="10"/>
        <v>0.99999999967498754</v>
      </c>
      <c r="AB8" s="231">
        <f t="shared" si="10"/>
        <v>1</v>
      </c>
      <c r="AC8" s="231">
        <f t="shared" si="10"/>
        <v>0.99999999999999989</v>
      </c>
      <c r="AD8" s="231">
        <f t="shared" si="10"/>
        <v>1</v>
      </c>
      <c r="AE8" s="231">
        <f t="shared" si="10"/>
        <v>1</v>
      </c>
      <c r="AF8" s="231">
        <f t="shared" si="10"/>
        <v>1</v>
      </c>
      <c r="AG8" s="231">
        <f t="shared" si="10"/>
        <v>1</v>
      </c>
      <c r="AH8" s="231">
        <f t="shared" si="10"/>
        <v>1</v>
      </c>
      <c r="AI8" s="231">
        <f t="shared" si="10"/>
        <v>1.0000000003571945</v>
      </c>
      <c r="AJ8" s="231">
        <f t="shared" si="10"/>
        <v>1</v>
      </c>
      <c r="AK8" s="231">
        <f t="shared" si="10"/>
        <v>1</v>
      </c>
      <c r="AL8" s="231">
        <f t="shared" si="10"/>
        <v>1.0000000000369951</v>
      </c>
      <c r="AM8" s="231">
        <f t="shared" si="10"/>
        <v>0.99999999977542176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1.5261443043343183E-2</v>
      </c>
      <c r="J13" s="182">
        <f>S91</f>
        <v>0.13114450863816385</v>
      </c>
      <c r="K13" s="182">
        <f>AM91</f>
        <v>0.68506893470595676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1.5261443043343183E-2</v>
      </c>
      <c r="J14" s="183">
        <f>S91</f>
        <v>0.13114450863816385</v>
      </c>
      <c r="K14" s="183">
        <f>AM91</f>
        <v>0.68506893470595676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0.98473855680858446</v>
      </c>
      <c r="J15" s="181">
        <f>S99</f>
        <v>0.86885549139071994</v>
      </c>
      <c r="K15" s="182">
        <f>AM99</f>
        <v>0.314931065069465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0.14111507370548917</v>
      </c>
      <c r="J16" s="184">
        <f>S100+S101</f>
        <v>0.16305103431789458</v>
      </c>
      <c r="K16" s="184">
        <f>AM100+AM101</f>
        <v>6.0310136229130465E-2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0.71987592937004852</v>
      </c>
      <c r="J17" s="183">
        <f>S102+S103+S104</f>
        <v>0.62842570880677751</v>
      </c>
      <c r="K17" s="183">
        <f>AM102+AM103+AM104</f>
        <v>0.22734703845383897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0.12374755398611546</v>
      </c>
      <c r="J18" s="183">
        <f>S105+S106</f>
        <v>7.7378748219833898E-2</v>
      </c>
      <c r="K18" s="183">
        <f>AM105+AM106</f>
        <v>2.7273890367780777E-2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0.98473855706165314</v>
      </c>
      <c r="J19" s="185">
        <f>SUM(J16:J18)</f>
        <v>0.86885549134450601</v>
      </c>
      <c r="K19" s="185">
        <f>SUM(K16:K18)</f>
        <v>0.31493106505075019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1940.3869999999999</v>
      </c>
      <c r="G26" s="99">
        <f>VLOOKUP($D26,Résultats!$B$2:$AZ$251,G$2,FALSE)</f>
        <v>2203.7420000000002</v>
      </c>
      <c r="H26" s="99">
        <f>VLOOKUP($D26,Résultats!$B$2:$AZ$251,H$2,FALSE)</f>
        <v>2240.3020000000001</v>
      </c>
      <c r="I26" s="99">
        <f>VLOOKUP($D26,Résultats!$B$2:$AZ$251,I$2,FALSE)</f>
        <v>1885.947539</v>
      </c>
      <c r="J26" s="51">
        <f>VLOOKUP($D26,Résultats!$B$2:$AZ$251,J$2,FALSE)</f>
        <v>1686.186021</v>
      </c>
      <c r="K26" s="51">
        <f>VLOOKUP($D26,Résultats!$B$2:$AZ$251,K$2,FALSE)</f>
        <v>1684.491141</v>
      </c>
      <c r="L26" s="51">
        <f>VLOOKUP($D26,Résultats!$B$2:$AZ$251,L$2,FALSE)</f>
        <v>1732.7528130000001</v>
      </c>
      <c r="M26" s="51">
        <f>VLOOKUP($D26,Résultats!$B$2:$AZ$251,M$2,FALSE)</f>
        <v>2224.3085550000001</v>
      </c>
      <c r="N26" s="51">
        <f>VLOOKUP($D26,Résultats!$B$2:$AZ$251,N$2,FALSE)</f>
        <v>2411.078661</v>
      </c>
      <c r="O26" s="51">
        <f>VLOOKUP($D26,Résultats!$B$2:$AZ$251,O$2,FALSE)</f>
        <v>1994.9850939999999</v>
      </c>
      <c r="P26" s="51">
        <f>VLOOKUP($D26,Résultats!$B$2:$AZ$251,P$2,FALSE)</f>
        <v>1823.8551219999999</v>
      </c>
      <c r="Q26" s="51">
        <f>VLOOKUP($D26,Résultats!$B$2:$AZ$251,Q$2,FALSE)</f>
        <v>1728.8437719999999</v>
      </c>
      <c r="R26" s="51">
        <f>VLOOKUP($D26,Résultats!$B$2:$AZ$251,R$2,FALSE)</f>
        <v>1641.6246000000001</v>
      </c>
      <c r="S26" s="51">
        <f>VLOOKUP($D26,Résultats!$B$2:$AZ$251,S$2,FALSE)</f>
        <v>1578.2318310000001</v>
      </c>
      <c r="T26" s="51">
        <f>VLOOKUP($D26,Résultats!$B$2:$AZ$251,T$2,FALSE)</f>
        <v>1525.724091</v>
      </c>
      <c r="U26" s="51">
        <f>VLOOKUP($D26,Résultats!$B$2:$AZ$251,U$2,FALSE)</f>
        <v>1513.874994</v>
      </c>
      <c r="V26" s="51">
        <f>VLOOKUP($D26,Résultats!$B$2:$AZ$251,V$2,FALSE)</f>
        <v>1505.2485549999999</v>
      </c>
      <c r="W26" s="51">
        <f>VLOOKUP($D26,Résultats!$B$2:$AZ$251,W$2,FALSE)</f>
        <v>1499.95028</v>
      </c>
      <c r="X26" s="51">
        <f>VLOOKUP($D26,Résultats!$B$2:$AZ$251,X$2,FALSE)</f>
        <v>1493.0124539999999</v>
      </c>
      <c r="Y26" s="51">
        <f>VLOOKUP($D26,Résultats!$B$2:$AZ$251,Y$2,FALSE)</f>
        <v>1528.288581</v>
      </c>
      <c r="Z26" s="51">
        <f>VLOOKUP($D26,Résultats!$B$2:$AZ$251,Z$2,FALSE)</f>
        <v>1548.5639100000001</v>
      </c>
      <c r="AA26" s="51">
        <f>VLOOKUP($D26,Résultats!$B$2:$AZ$251,AA$2,FALSE)</f>
        <v>1555.657238</v>
      </c>
      <c r="AB26" s="51">
        <f>VLOOKUP($D26,Résultats!$B$2:$AZ$251,AB$2,FALSE)</f>
        <v>1556.80207</v>
      </c>
      <c r="AC26" s="51">
        <f>VLOOKUP($D26,Résultats!$B$2:$AZ$251,AC$2,FALSE)</f>
        <v>1553.5220730000001</v>
      </c>
      <c r="AD26" s="51">
        <f>VLOOKUP($D26,Résultats!$B$2:$AZ$251,AD$2,FALSE)</f>
        <v>1538.627424</v>
      </c>
      <c r="AE26" s="51">
        <f>VLOOKUP($D26,Résultats!$B$2:$AZ$251,AE$2,FALSE)</f>
        <v>1519.8873000000001</v>
      </c>
      <c r="AF26" s="51">
        <f>VLOOKUP($D26,Résultats!$B$2:$AZ$251,AF$2,FALSE)</f>
        <v>1505.6660449999999</v>
      </c>
      <c r="AG26" s="51">
        <f>VLOOKUP($D26,Résultats!$B$2:$AZ$251,AG$2,FALSE)</f>
        <v>1495.8680529999999</v>
      </c>
      <c r="AH26" s="51">
        <f>VLOOKUP($D26,Résultats!$B$2:$AZ$251,AH$2,FALSE)</f>
        <v>1530.1839869999999</v>
      </c>
      <c r="AI26" s="51">
        <f>VLOOKUP($D26,Résultats!$B$2:$AZ$251,AI$2,FALSE)</f>
        <v>1537.4501299999999</v>
      </c>
      <c r="AJ26" s="51">
        <f>VLOOKUP($D26,Résultats!$B$2:$AZ$251,AJ$2,FALSE)</f>
        <v>1531.5370439999999</v>
      </c>
      <c r="AK26" s="51">
        <f>VLOOKUP($D26,Résultats!$B$2:$AZ$251,AK$2,FALSE)</f>
        <v>1523.9635229999999</v>
      </c>
      <c r="AL26" s="51">
        <f>VLOOKUP($D26,Résultats!$B$2:$AZ$251,AL$2,FALSE)</f>
        <v>1512.387158</v>
      </c>
      <c r="AM26" s="100">
        <f>VLOOKUP($D26,Résultats!$B$2:$AZ$251,AM$2,FALSE)</f>
        <v>1488.1555129999999</v>
      </c>
    </row>
    <row r="27" spans="1:39" x14ac:dyDescent="0.25">
      <c r="C27" s="217" t="s">
        <v>462</v>
      </c>
      <c r="D27" s="52" t="s">
        <v>158</v>
      </c>
      <c r="E27" s="53">
        <f>VLOOKUP($D27,Résultats!$B$2:$AZ$251,E$2,FALSE)</f>
        <v>2.178956575</v>
      </c>
      <c r="F27" s="53">
        <f>VLOOKUP($D27,Résultats!$B$2:$AZ$251,F$2,FALSE)</f>
        <v>40.521461250000002</v>
      </c>
      <c r="G27" s="53">
        <f>VLOOKUP($D27,Résultats!$B$2:$AZ$251,G$2,FALSE)</f>
        <v>98.349272360000001</v>
      </c>
      <c r="H27" s="53">
        <f>VLOOKUP($D27,Résultats!$B$2:$AZ$251,H$2,FALSE)</f>
        <v>127.05213310000001</v>
      </c>
      <c r="I27" s="53">
        <f>VLOOKUP($D27,Résultats!$B$2:$AZ$251,I$2,FALSE)</f>
        <v>134.6526169</v>
      </c>
      <c r="J27" s="53">
        <f>VLOOKUP($D27,Résultats!$B$2:$AZ$251,J$2,FALSE)</f>
        <v>149.90806549999999</v>
      </c>
      <c r="K27" s="53">
        <f>VLOOKUP($D27,Résultats!$B$2:$AZ$251,K$2,FALSE)</f>
        <v>184.3325902</v>
      </c>
      <c r="L27" s="53">
        <f>VLOOKUP($D27,Résultats!$B$2:$AZ$251,L$2,FALSE)</f>
        <v>230.39488320000001</v>
      </c>
      <c r="M27" s="53">
        <f>VLOOKUP($D27,Résultats!$B$2:$AZ$251,M$2,FALSE)</f>
        <v>354.37948349999999</v>
      </c>
      <c r="N27" s="53">
        <f>VLOOKUP($D27,Résultats!$B$2:$AZ$251,N$2,FALSE)</f>
        <v>453.45779010000001</v>
      </c>
      <c r="O27" s="53">
        <f>VLOOKUP($D27,Résultats!$B$2:$AZ$251,O$2,FALSE)</f>
        <v>462.45761399999998</v>
      </c>
      <c r="P27" s="53">
        <f>VLOOKUP($D27,Résultats!$B$2:$AZ$251,P$2,FALSE)</f>
        <v>553.26731280000001</v>
      </c>
      <c r="Q27" s="53">
        <f>VLOOKUP($D27,Résultats!$B$2:$AZ$251,Q$2,FALSE)</f>
        <v>707.59491490000005</v>
      </c>
      <c r="R27" s="53">
        <f>VLOOKUP($D27,Résultats!$B$2:$AZ$251,R$2,FALSE)</f>
        <v>870.73356750000005</v>
      </c>
      <c r="S27" s="53">
        <f>VLOOKUP($D27,Résultats!$B$2:$AZ$251,S$2,FALSE)</f>
        <v>1033.9674379999999</v>
      </c>
      <c r="T27" s="53">
        <f>VLOOKUP($D27,Résultats!$B$2:$AZ$251,T$2,FALSE)</f>
        <v>1172.1448949999999</v>
      </c>
      <c r="U27" s="53">
        <f>VLOOKUP($D27,Résultats!$B$2:$AZ$251,U$2,FALSE)</f>
        <v>1297.9567400000001</v>
      </c>
      <c r="V27" s="53">
        <f>VLOOKUP($D27,Résultats!$B$2:$AZ$251,V$2,FALSE)</f>
        <v>1382.687508</v>
      </c>
      <c r="W27" s="53">
        <f>VLOOKUP($D27,Résultats!$B$2:$AZ$251,W$2,FALSE)</f>
        <v>1433.966911</v>
      </c>
      <c r="X27" s="53">
        <f>VLOOKUP($D27,Résultats!$B$2:$AZ$251,X$2,FALSE)</f>
        <v>1458.757875</v>
      </c>
      <c r="Y27" s="53">
        <f>VLOOKUP($D27,Résultats!$B$2:$AZ$251,Y$2,FALSE)</f>
        <v>1510.3699790000001</v>
      </c>
      <c r="Z27" s="53">
        <f>VLOOKUP($D27,Résultats!$B$2:$AZ$251,Z$2,FALSE)</f>
        <v>1539.38741</v>
      </c>
      <c r="AA27" s="53">
        <f>VLOOKUP($D27,Résultats!$B$2:$AZ$251,AA$2,FALSE)</f>
        <v>1551.024776</v>
      </c>
      <c r="AB27" s="53">
        <f>VLOOKUP($D27,Résultats!$B$2:$AZ$251,AB$2,FALSE)</f>
        <v>1554.4793090000001</v>
      </c>
      <c r="AC27" s="53">
        <f>VLOOKUP($D27,Résultats!$B$2:$AZ$251,AC$2,FALSE)</f>
        <v>1552.3624520000001</v>
      </c>
      <c r="AD27" s="53">
        <f>VLOOKUP($D27,Résultats!$B$2:$AZ$251,AD$2,FALSE)</f>
        <v>1538.0532740000001</v>
      </c>
      <c r="AE27" s="53">
        <f>VLOOKUP($D27,Résultats!$B$2:$AZ$251,AE$2,FALSE)</f>
        <v>1519.603885</v>
      </c>
      <c r="AF27" s="53">
        <f>VLOOKUP($D27,Résultats!$B$2:$AZ$251,AF$2,FALSE)</f>
        <v>1505.5257750000001</v>
      </c>
      <c r="AG27" s="53">
        <f>VLOOKUP($D27,Résultats!$B$2:$AZ$251,AG$2,FALSE)</f>
        <v>1495.7984389999999</v>
      </c>
      <c r="AH27" s="53">
        <f>VLOOKUP($D27,Résultats!$B$2:$AZ$251,AH$2,FALSE)</f>
        <v>1530.148414</v>
      </c>
      <c r="AI27" s="53">
        <f>VLOOKUP($D27,Résultats!$B$2:$AZ$251,AI$2,FALSE)</f>
        <v>1537.4322770000001</v>
      </c>
      <c r="AJ27" s="53">
        <f>VLOOKUP($D27,Résultats!$B$2:$AZ$251,AJ$2,FALSE)</f>
        <v>1531.528161</v>
      </c>
      <c r="AK27" s="53">
        <f>VLOOKUP($D27,Résultats!$B$2:$AZ$251,AK$2,FALSE)</f>
        <v>1523.959108</v>
      </c>
      <c r="AL27" s="53">
        <f>VLOOKUP($D27,Résultats!$B$2:$AZ$251,AL$2,FALSE)</f>
        <v>1512.3849700000001</v>
      </c>
      <c r="AM27" s="213">
        <f>VLOOKUP($D27,Résultats!$B$2:$AZ$251,AM$2,FALSE)</f>
        <v>1488.1544369999999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6.4894468400000004E-3</v>
      </c>
      <c r="F28" s="25">
        <f>VLOOKUP($D28,Résultats!$B$2:$AZ$251,F$2,FALSE)</f>
        <v>0.57233826200000004</v>
      </c>
      <c r="G28" s="25">
        <f>VLOOKUP($D28,Résultats!$B$2:$AZ$251,G$2,FALSE)</f>
        <v>1.151646221</v>
      </c>
      <c r="H28" s="25">
        <f>VLOOKUP($D28,Résultats!$B$2:$AZ$251,H$2,FALSE)</f>
        <v>1.7206882809999999</v>
      </c>
      <c r="I28" s="25">
        <f>VLOOKUP($D28,Résultats!$B$2:$AZ$251,I$2,FALSE)</f>
        <v>2.15682273</v>
      </c>
      <c r="J28" s="25">
        <f>VLOOKUP($D28,Résultats!$B$2:$AZ$251,J$2,FALSE)</f>
        <v>2.660339681</v>
      </c>
      <c r="K28" s="25">
        <f>VLOOKUP($D28,Résultats!$B$2:$AZ$251,K$2,FALSE)</f>
        <v>5.3609404620000003</v>
      </c>
      <c r="L28" s="25">
        <f>VLOOKUP($D28,Résultats!$B$2:$AZ$251,L$2,FALSE)</f>
        <v>8.3136165720000008</v>
      </c>
      <c r="M28" s="25">
        <f>VLOOKUP($D28,Résultats!$B$2:$AZ$251,M$2,FALSE)</f>
        <v>13.020448979999999</v>
      </c>
      <c r="N28" s="25">
        <f>VLOOKUP($D28,Résultats!$B$2:$AZ$251,N$2,FALSE)</f>
        <v>17.544154880000001</v>
      </c>
      <c r="O28" s="25">
        <f>VLOOKUP($D28,Résultats!$B$2:$AZ$251,O$2,FALSE)</f>
        <v>19.473261770000001</v>
      </c>
      <c r="P28" s="25">
        <f>VLOOKUP($D28,Résultats!$B$2:$AZ$251,P$2,FALSE)</f>
        <v>24.696480040000001</v>
      </c>
      <c r="Q28" s="25">
        <f>VLOOKUP($D28,Résultats!$B$2:$AZ$251,Q$2,FALSE)</f>
        <v>33.135593329999999</v>
      </c>
      <c r="R28" s="25">
        <f>VLOOKUP($D28,Résultats!$B$2:$AZ$251,R$2,FALSE)</f>
        <v>42.774990289999998</v>
      </c>
      <c r="S28" s="25">
        <f>VLOOKUP($D28,Résultats!$B$2:$AZ$251,S$2,FALSE)</f>
        <v>53.227752610000003</v>
      </c>
      <c r="T28" s="25">
        <f>VLOOKUP($D28,Résultats!$B$2:$AZ$251,T$2,FALSE)</f>
        <v>63.14303915</v>
      </c>
      <c r="U28" s="25">
        <f>VLOOKUP($D28,Résultats!$B$2:$AZ$251,U$2,FALSE)</f>
        <v>72.932581389999996</v>
      </c>
      <c r="V28" s="25">
        <f>VLOOKUP($D28,Résultats!$B$2:$AZ$251,V$2,FALSE)</f>
        <v>81.050660210000004</v>
      </c>
      <c r="W28" s="25">
        <f>VLOOKUP($D28,Résultats!$B$2:$AZ$251,W$2,FALSE)</f>
        <v>87.638953360000002</v>
      </c>
      <c r="X28" s="25">
        <f>VLOOKUP($D28,Résultats!$B$2:$AZ$251,X$2,FALSE)</f>
        <v>92.882336670000001</v>
      </c>
      <c r="Y28" s="25">
        <f>VLOOKUP($D28,Résultats!$B$2:$AZ$251,Y$2,FALSE)</f>
        <v>99.821445269999998</v>
      </c>
      <c r="Z28" s="25">
        <f>VLOOKUP($D28,Résultats!$B$2:$AZ$251,Z$2,FALSE)</f>
        <v>105.6408595</v>
      </c>
      <c r="AA28" s="25">
        <f>VLOOKUP($D28,Résultats!$B$2:$AZ$251,AA$2,FALSE)</f>
        <v>110.49721390000001</v>
      </c>
      <c r="AB28" s="25">
        <f>VLOOKUP($D28,Résultats!$B$2:$AZ$251,AB$2,FALSE)</f>
        <v>114.87303420000001</v>
      </c>
      <c r="AC28" s="25">
        <f>VLOOKUP($D28,Résultats!$B$2:$AZ$251,AC$2,FALSE)</f>
        <v>118.88720309999999</v>
      </c>
      <c r="AD28" s="25">
        <f>VLOOKUP($D28,Résultats!$B$2:$AZ$251,AD$2,FALSE)</f>
        <v>121.3024151</v>
      </c>
      <c r="AE28" s="25">
        <f>VLOOKUP($D28,Résultats!$B$2:$AZ$251,AE$2,FALSE)</f>
        <v>123.4144652</v>
      </c>
      <c r="AF28" s="25">
        <f>VLOOKUP($D28,Résultats!$B$2:$AZ$251,AF$2,FALSE)</f>
        <v>125.835714</v>
      </c>
      <c r="AG28" s="25">
        <f>VLOOKUP($D28,Résultats!$B$2:$AZ$251,AG$2,FALSE)</f>
        <v>128.50827720000001</v>
      </c>
      <c r="AH28" s="25">
        <f>VLOOKUP($D28,Résultats!$B$2:$AZ$251,AH$2,FALSE)</f>
        <v>147.6601239</v>
      </c>
      <c r="AI28" s="25">
        <f>VLOOKUP($D28,Résultats!$B$2:$AZ$251,AI$2,FALSE)</f>
        <v>152.24221660000001</v>
      </c>
      <c r="AJ28" s="25">
        <f>VLOOKUP($D28,Résultats!$B$2:$AZ$251,AJ$2,FALSE)</f>
        <v>155.68812299999999</v>
      </c>
      <c r="AK28" s="25">
        <f>VLOOKUP($D28,Résultats!$B$2:$AZ$251,AK$2,FALSE)</f>
        <v>158.9644146</v>
      </c>
      <c r="AL28" s="25">
        <f>VLOOKUP($D28,Résultats!$B$2:$AZ$251,AL$2,FALSE)</f>
        <v>161.83766420000001</v>
      </c>
      <c r="AM28" s="102">
        <f>VLOOKUP($D28,Résultats!$B$2:$AZ$251,AM$2,FALSE)</f>
        <v>163.3948441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1.4875808900000001E-2</v>
      </c>
      <c r="F29" s="25">
        <f>VLOOKUP($D29,Résultats!$B$2:$AZ$251,F$2,FALSE)</f>
        <v>0.58047307820000005</v>
      </c>
      <c r="G29" s="25">
        <f>VLOOKUP($D29,Résultats!$B$2:$AZ$251,G$2,FALSE)</f>
        <v>1.251994541</v>
      </c>
      <c r="H29" s="25">
        <f>VLOOKUP($D29,Résultats!$B$2:$AZ$251,H$2,FALSE)</f>
        <v>1.7714315460000001</v>
      </c>
      <c r="I29" s="25">
        <f>VLOOKUP($D29,Résultats!$B$2:$AZ$251,I$2,FALSE)</f>
        <v>2.0958955920000002</v>
      </c>
      <c r="J29" s="25">
        <f>VLOOKUP($D29,Résultats!$B$2:$AZ$251,J$2,FALSE)</f>
        <v>2.5018670489999999</v>
      </c>
      <c r="K29" s="25">
        <f>VLOOKUP($D29,Résultats!$B$2:$AZ$251,K$2,FALSE)</f>
        <v>4.3985229539999997</v>
      </c>
      <c r="L29" s="25">
        <f>VLOOKUP($D29,Résultats!$B$2:$AZ$251,L$2,FALSE)</f>
        <v>6.47724045</v>
      </c>
      <c r="M29" s="25">
        <f>VLOOKUP($D29,Résultats!$B$2:$AZ$251,M$2,FALSE)</f>
        <v>10.10182691</v>
      </c>
      <c r="N29" s="25">
        <f>VLOOKUP($D29,Résultats!$B$2:$AZ$251,N$2,FALSE)</f>
        <v>13.4496672</v>
      </c>
      <c r="O29" s="25">
        <f>VLOOKUP($D29,Résultats!$B$2:$AZ$251,O$2,FALSE)</f>
        <v>14.641203089999999</v>
      </c>
      <c r="P29" s="25">
        <f>VLOOKUP($D29,Résultats!$B$2:$AZ$251,P$2,FALSE)</f>
        <v>18.322453169999999</v>
      </c>
      <c r="Q29" s="25">
        <f>VLOOKUP($D29,Résultats!$B$2:$AZ$251,Q$2,FALSE)</f>
        <v>24.3157043</v>
      </c>
      <c r="R29" s="25">
        <f>VLOOKUP($D29,Résultats!$B$2:$AZ$251,R$2,FALSE)</f>
        <v>31.046733069999998</v>
      </c>
      <c r="S29" s="25">
        <f>VLOOKUP($D29,Résultats!$B$2:$AZ$251,S$2,FALSE)</f>
        <v>38.219132139999999</v>
      </c>
      <c r="T29" s="25">
        <f>VLOOKUP($D29,Résultats!$B$2:$AZ$251,T$2,FALSE)</f>
        <v>44.863370830000001</v>
      </c>
      <c r="U29" s="25">
        <f>VLOOKUP($D29,Résultats!$B$2:$AZ$251,U$2,FALSE)</f>
        <v>51.30922425</v>
      </c>
      <c r="V29" s="25">
        <f>VLOOKUP($D29,Résultats!$B$2:$AZ$251,V$2,FALSE)</f>
        <v>56.451636489999999</v>
      </c>
      <c r="W29" s="25">
        <f>VLOOKUP($D29,Résultats!$B$2:$AZ$251,W$2,FALSE)</f>
        <v>60.431600119999999</v>
      </c>
      <c r="X29" s="25">
        <f>VLOOKUP($D29,Résultats!$B$2:$AZ$251,X$2,FALSE)</f>
        <v>63.410634330000001</v>
      </c>
      <c r="Y29" s="25">
        <f>VLOOKUP($D29,Résultats!$B$2:$AZ$251,Y$2,FALSE)</f>
        <v>67.521346390000005</v>
      </c>
      <c r="Z29" s="25">
        <f>VLOOKUP($D29,Résultats!$B$2:$AZ$251,Z$2,FALSE)</f>
        <v>70.78309376</v>
      </c>
      <c r="AA29" s="25">
        <f>VLOOKUP($D29,Résultats!$B$2:$AZ$251,AA$2,FALSE)</f>
        <v>73.328956489999996</v>
      </c>
      <c r="AB29" s="25">
        <f>VLOOKUP($D29,Résultats!$B$2:$AZ$251,AB$2,FALSE)</f>
        <v>75.504915780000005</v>
      </c>
      <c r="AC29" s="25">
        <f>VLOOKUP($D29,Résultats!$B$2:$AZ$251,AC$2,FALSE)</f>
        <v>77.400011120000002</v>
      </c>
      <c r="AD29" s="25">
        <f>VLOOKUP($D29,Résultats!$B$2:$AZ$251,AD$2,FALSE)</f>
        <v>78.341372890000002</v>
      </c>
      <c r="AE29" s="25">
        <f>VLOOKUP($D29,Résultats!$B$2:$AZ$251,AE$2,FALSE)</f>
        <v>79.057130490000006</v>
      </c>
      <c r="AF29" s="25">
        <f>VLOOKUP($D29,Résultats!$B$2:$AZ$251,AF$2,FALSE)</f>
        <v>79.952843079999994</v>
      </c>
      <c r="AG29" s="25">
        <f>VLOOKUP($D29,Résultats!$B$2:$AZ$251,AG$2,FALSE)</f>
        <v>81.00277457</v>
      </c>
      <c r="AH29" s="25">
        <f>VLOOKUP($D29,Résultats!$B$2:$AZ$251,AH$2,FALSE)</f>
        <v>89.818116570000001</v>
      </c>
      <c r="AI29" s="25">
        <f>VLOOKUP($D29,Résultats!$B$2:$AZ$251,AI$2,FALSE)</f>
        <v>91.832062989999997</v>
      </c>
      <c r="AJ29" s="25">
        <f>VLOOKUP($D29,Résultats!$B$2:$AZ$251,AJ$2,FALSE)</f>
        <v>93.095542219999999</v>
      </c>
      <c r="AK29" s="25">
        <f>VLOOKUP($D29,Résultats!$B$2:$AZ$251,AK$2,FALSE)</f>
        <v>94.224651039999998</v>
      </c>
      <c r="AL29" s="25">
        <f>VLOOKUP($D29,Résultats!$B$2:$AZ$251,AL$2,FALSE)</f>
        <v>95.078284249999996</v>
      </c>
      <c r="AM29" s="102">
        <f>VLOOKUP($D29,Résultats!$B$2:$AZ$251,AM$2,FALSE)</f>
        <v>95.116015809999894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6.0900962699999998E-2</v>
      </c>
      <c r="F30" s="25">
        <f>VLOOKUP($D30,Résultats!$B$2:$AZ$251,F$2,FALSE)</f>
        <v>1.2469487669999999</v>
      </c>
      <c r="G30" s="25">
        <f>VLOOKUP($D30,Résultats!$B$2:$AZ$251,G$2,FALSE)</f>
        <v>2.9725298320000002</v>
      </c>
      <c r="H30" s="25">
        <f>VLOOKUP($D30,Résultats!$B$2:$AZ$251,H$2,FALSE)</f>
        <v>3.8932632429999998</v>
      </c>
      <c r="I30" s="25">
        <f>VLOOKUP($D30,Résultats!$B$2:$AZ$251,I$2,FALSE)</f>
        <v>4.1989579629999998</v>
      </c>
      <c r="J30" s="25">
        <f>VLOOKUP($D30,Résultats!$B$2:$AZ$251,J$2,FALSE)</f>
        <v>4.7287633600000003</v>
      </c>
      <c r="K30" s="25">
        <f>VLOOKUP($D30,Résultats!$B$2:$AZ$251,K$2,FALSE)</f>
        <v>6.1867089240000004</v>
      </c>
      <c r="L30" s="25">
        <f>VLOOKUP($D30,Résultats!$B$2:$AZ$251,L$2,FALSE)</f>
        <v>7.9499022950000002</v>
      </c>
      <c r="M30" s="25">
        <f>VLOOKUP($D30,Résultats!$B$2:$AZ$251,M$2,FALSE)</f>
        <v>12.255190499999999</v>
      </c>
      <c r="N30" s="25">
        <f>VLOOKUP($D30,Résultats!$B$2:$AZ$251,N$2,FALSE)</f>
        <v>15.778950099999999</v>
      </c>
      <c r="O30" s="25">
        <f>VLOOKUP($D30,Résultats!$B$2:$AZ$251,O$2,FALSE)</f>
        <v>16.246311209999998</v>
      </c>
      <c r="P30" s="25">
        <f>VLOOKUP($D30,Résultats!$B$2:$AZ$251,P$2,FALSE)</f>
        <v>19.55324354</v>
      </c>
      <c r="Q30" s="25">
        <f>VLOOKUP($D30,Résultats!$B$2:$AZ$251,Q$2,FALSE)</f>
        <v>25.119429759999999</v>
      </c>
      <c r="R30" s="25">
        <f>VLOOKUP($D30,Résultats!$B$2:$AZ$251,R$2,FALSE)</f>
        <v>31.034150400000001</v>
      </c>
      <c r="S30" s="25">
        <f>VLOOKUP($D30,Résultats!$B$2:$AZ$251,S$2,FALSE)</f>
        <v>36.975520459999998</v>
      </c>
      <c r="T30" s="25">
        <f>VLOOKUP($D30,Résultats!$B$2:$AZ$251,T$2,FALSE)</f>
        <v>42.027888560000001</v>
      </c>
      <c r="U30" s="25">
        <f>VLOOKUP($D30,Résultats!$B$2:$AZ$251,U$2,FALSE)</f>
        <v>46.625210160000002</v>
      </c>
      <c r="V30" s="25">
        <f>VLOOKUP($D30,Résultats!$B$2:$AZ$251,V$2,FALSE)</f>
        <v>49.728095789999998</v>
      </c>
      <c r="W30" s="25">
        <f>VLOOKUP($D30,Résultats!$B$2:$AZ$251,W$2,FALSE)</f>
        <v>51.594845040000003</v>
      </c>
      <c r="X30" s="25">
        <f>VLOOKUP($D30,Résultats!$B$2:$AZ$251,X$2,FALSE)</f>
        <v>52.467139760000002</v>
      </c>
      <c r="Y30" s="25">
        <f>VLOOKUP($D30,Résultats!$B$2:$AZ$251,Y$2,FALSE)</f>
        <v>54.262932550000002</v>
      </c>
      <c r="Z30" s="25">
        <f>VLOOKUP($D30,Résultats!$B$2:$AZ$251,Z$2,FALSE)</f>
        <v>55.197295320000002</v>
      </c>
      <c r="AA30" s="25">
        <f>VLOOKUP($D30,Résultats!$B$2:$AZ$251,AA$2,FALSE)</f>
        <v>55.455523020000001</v>
      </c>
      <c r="AB30" s="25">
        <f>VLOOKUP($D30,Résultats!$B$2:$AZ$251,AB$2,FALSE)</f>
        <v>55.369150920000003</v>
      </c>
      <c r="AC30" s="25">
        <f>VLOOKUP($D30,Résultats!$B$2:$AZ$251,AC$2,FALSE)</f>
        <v>55.033217499999999</v>
      </c>
      <c r="AD30" s="25">
        <f>VLOOKUP($D30,Résultats!$B$2:$AZ$251,AD$2,FALSE)</f>
        <v>54.269028560000002</v>
      </c>
      <c r="AE30" s="25">
        <f>VLOOKUP($D30,Résultats!$B$2:$AZ$251,AE$2,FALSE)</f>
        <v>53.321903030000001</v>
      </c>
      <c r="AF30" s="25">
        <f>VLOOKUP($D30,Résultats!$B$2:$AZ$251,AF$2,FALSE)</f>
        <v>52.496638709999999</v>
      </c>
      <c r="AG30" s="25">
        <f>VLOOKUP($D30,Résultats!$B$2:$AZ$251,AG$2,FALSE)</f>
        <v>51.799543919999998</v>
      </c>
      <c r="AH30" s="25">
        <f>VLOOKUP($D30,Résultats!$B$2:$AZ$251,AH$2,FALSE)</f>
        <v>50.90419782</v>
      </c>
      <c r="AI30" s="25">
        <f>VLOOKUP($D30,Résultats!$B$2:$AZ$251,AI$2,FALSE)</f>
        <v>50.548209749999998</v>
      </c>
      <c r="AJ30" s="25">
        <f>VLOOKUP($D30,Résultats!$B$2:$AZ$251,AJ$2,FALSE)</f>
        <v>49.693394750000003</v>
      </c>
      <c r="AK30" s="25">
        <f>VLOOKUP($D30,Résultats!$B$2:$AZ$251,AK$2,FALSE)</f>
        <v>48.745171380000002</v>
      </c>
      <c r="AL30" s="25">
        <f>VLOOKUP($D30,Résultats!$B$2:$AZ$251,AL$2,FALSE)</f>
        <v>47.626791590000003</v>
      </c>
      <c r="AM30" s="102">
        <f>VLOOKUP($D30,Résultats!$B$2:$AZ$251,AM$2,FALSE)</f>
        <v>46.062510830000001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1.4306734350000001</v>
      </c>
      <c r="F31" s="25">
        <f>VLOOKUP($D31,Résultats!$B$2:$AZ$251,F$2,FALSE)</f>
        <v>26.44217579</v>
      </c>
      <c r="G31" s="25">
        <f>VLOOKUP($D31,Résultats!$B$2:$AZ$251,G$2,FALSE)</f>
        <v>64.301189010000002</v>
      </c>
      <c r="H31" s="25">
        <f>VLOOKUP($D31,Résultats!$B$2:$AZ$251,H$2,FALSE)</f>
        <v>82.946108359999997</v>
      </c>
      <c r="I31" s="25">
        <f>VLOOKUP($D31,Résultats!$B$2:$AZ$251,I$2,FALSE)</f>
        <v>87.733493280000005</v>
      </c>
      <c r="J31" s="25">
        <f>VLOOKUP($D31,Résultats!$B$2:$AZ$251,J$2,FALSE)</f>
        <v>97.536475490000001</v>
      </c>
      <c r="K31" s="25">
        <f>VLOOKUP($D31,Résultats!$B$2:$AZ$251,K$2,FALSE)</f>
        <v>118.8095313</v>
      </c>
      <c r="L31" s="25">
        <f>VLOOKUP($D31,Résultats!$B$2:$AZ$251,L$2,FALSE)</f>
        <v>147.60908670000001</v>
      </c>
      <c r="M31" s="25">
        <f>VLOOKUP($D31,Résultats!$B$2:$AZ$251,M$2,FALSE)</f>
        <v>226.9138403</v>
      </c>
      <c r="N31" s="25">
        <f>VLOOKUP($D31,Résultats!$B$2:$AZ$251,N$2,FALSE)</f>
        <v>289.86243739999998</v>
      </c>
      <c r="O31" s="25">
        <f>VLOOKUP($D31,Résultats!$B$2:$AZ$251,O$2,FALSE)</f>
        <v>294.72939530000002</v>
      </c>
      <c r="P31" s="25">
        <f>VLOOKUP($D31,Résultats!$B$2:$AZ$251,P$2,FALSE)</f>
        <v>351.81505129999999</v>
      </c>
      <c r="Q31" s="25">
        <f>VLOOKUP($D31,Résultats!$B$2:$AZ$251,Q$2,FALSE)</f>
        <v>449.07309370000002</v>
      </c>
      <c r="R31" s="25">
        <f>VLOOKUP($D31,Résultats!$B$2:$AZ$251,R$2,FALSE)</f>
        <v>551.47379120000005</v>
      </c>
      <c r="S31" s="25">
        <f>VLOOKUP($D31,Résultats!$B$2:$AZ$251,S$2,FALSE)</f>
        <v>653.47149969999998</v>
      </c>
      <c r="T31" s="25">
        <f>VLOOKUP($D31,Résultats!$B$2:$AZ$251,T$2,FALSE)</f>
        <v>739.20039789999998</v>
      </c>
      <c r="U31" s="25">
        <f>VLOOKUP($D31,Résultats!$B$2:$AZ$251,U$2,FALSE)</f>
        <v>816.81791680000003</v>
      </c>
      <c r="V31" s="25">
        <f>VLOOKUP($D31,Résultats!$B$2:$AZ$251,V$2,FALSE)</f>
        <v>868.21340940000005</v>
      </c>
      <c r="W31" s="25">
        <f>VLOOKUP($D31,Résultats!$B$2:$AZ$251,W$2,FALSE)</f>
        <v>898.3522395</v>
      </c>
      <c r="X31" s="25">
        <f>VLOOKUP($D31,Résultats!$B$2:$AZ$251,X$2,FALSE)</f>
        <v>911.73471400000005</v>
      </c>
      <c r="Y31" s="25">
        <f>VLOOKUP($D31,Résultats!$B$2:$AZ$251,Y$2,FALSE)</f>
        <v>941.88397650000002</v>
      </c>
      <c r="Z31" s="25">
        <f>VLOOKUP($D31,Résultats!$B$2:$AZ$251,Z$2,FALSE)</f>
        <v>957.72408010000004</v>
      </c>
      <c r="AA31" s="25">
        <f>VLOOKUP($D31,Résultats!$B$2:$AZ$251,AA$2,FALSE)</f>
        <v>962.61566689999995</v>
      </c>
      <c r="AB31" s="25">
        <f>VLOOKUP($D31,Résultats!$B$2:$AZ$251,AB$2,FALSE)</f>
        <v>962.36717680000004</v>
      </c>
      <c r="AC31" s="25">
        <f>VLOOKUP($D31,Résultats!$B$2:$AZ$251,AC$2,FALSE)</f>
        <v>958.63882390000003</v>
      </c>
      <c r="AD31" s="25">
        <f>VLOOKUP($D31,Résultats!$B$2:$AZ$251,AD$2,FALSE)</f>
        <v>947.76611820000005</v>
      </c>
      <c r="AE31" s="25">
        <f>VLOOKUP($D31,Résultats!$B$2:$AZ$251,AE$2,FALSE)</f>
        <v>934.32828129999996</v>
      </c>
      <c r="AF31" s="25">
        <f>VLOOKUP($D31,Résultats!$B$2:$AZ$251,AF$2,FALSE)</f>
        <v>923.60476259999996</v>
      </c>
      <c r="AG31" s="25">
        <f>VLOOKUP($D31,Résultats!$B$2:$AZ$251,AG$2,FALSE)</f>
        <v>915.61594309999998</v>
      </c>
      <c r="AH31" s="25">
        <f>VLOOKUP($D31,Résultats!$B$2:$AZ$251,AH$2,FALSE)</f>
        <v>927.26311950000002</v>
      </c>
      <c r="AI31" s="25">
        <f>VLOOKUP($D31,Résultats!$B$2:$AZ$251,AI$2,FALSE)</f>
        <v>929.43735790000005</v>
      </c>
      <c r="AJ31" s="25">
        <f>VLOOKUP($D31,Résultats!$B$2:$AZ$251,AJ$2,FALSE)</f>
        <v>923.54432499999996</v>
      </c>
      <c r="AK31" s="25">
        <f>VLOOKUP($D31,Résultats!$B$2:$AZ$251,AK$2,FALSE)</f>
        <v>916.65140459999998</v>
      </c>
      <c r="AL31" s="25">
        <f>VLOOKUP($D31,Résultats!$B$2:$AZ$251,AL$2,FALSE)</f>
        <v>907.34537539999997</v>
      </c>
      <c r="AM31" s="102">
        <f>VLOOKUP($D31,Résultats!$B$2:$AZ$251,AM$2,FALSE)</f>
        <v>890.42926030000001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0.56388301190000001</v>
      </c>
      <c r="F32" s="25">
        <f>VLOOKUP($D32,Résultats!$B$2:$AZ$251,F$2,FALSE)</f>
        <v>10.176556229999999</v>
      </c>
      <c r="G32" s="25">
        <f>VLOOKUP($D32,Résultats!$B$2:$AZ$251,G$2,FALSE)</f>
        <v>24.877474939999999</v>
      </c>
      <c r="H32" s="25">
        <f>VLOOKUP($D32,Résultats!$B$2:$AZ$251,H$2,FALSE)</f>
        <v>31.963274970000001</v>
      </c>
      <c r="I32" s="25">
        <f>VLOOKUP($D32,Résultats!$B$2:$AZ$251,I$2,FALSE)</f>
        <v>33.625100070000002</v>
      </c>
      <c r="J32" s="25">
        <f>VLOOKUP($D32,Résultats!$B$2:$AZ$251,J$2,FALSE)</f>
        <v>37.239664230000002</v>
      </c>
      <c r="K32" s="25">
        <f>VLOOKUP($D32,Résultats!$B$2:$AZ$251,K$2,FALSE)</f>
        <v>44.215896499999999</v>
      </c>
      <c r="L32" s="25">
        <f>VLOOKUP($D32,Résultats!$B$2:$AZ$251,L$2,FALSE)</f>
        <v>54.052457660000002</v>
      </c>
      <c r="M32" s="25">
        <f>VLOOKUP($D32,Résultats!$B$2:$AZ$251,M$2,FALSE)</f>
        <v>82.965759410000004</v>
      </c>
      <c r="N32" s="25">
        <f>VLOOKUP($D32,Résultats!$B$2:$AZ$251,N$2,FALSE)</f>
        <v>105.5009752</v>
      </c>
      <c r="O32" s="25">
        <f>VLOOKUP($D32,Résultats!$B$2:$AZ$251,O$2,FALSE)</f>
        <v>106.41731059999999</v>
      </c>
      <c r="P32" s="25">
        <f>VLOOKUP($D32,Résultats!$B$2:$AZ$251,P$2,FALSE)</f>
        <v>126.2766426</v>
      </c>
      <c r="Q32" s="25">
        <f>VLOOKUP($D32,Résultats!$B$2:$AZ$251,Q$2,FALSE)</f>
        <v>160.35637180000001</v>
      </c>
      <c r="R32" s="25">
        <f>VLOOKUP($D32,Résultats!$B$2:$AZ$251,R$2,FALSE)</f>
        <v>195.8589786</v>
      </c>
      <c r="S32" s="25">
        <f>VLOOKUP($D32,Résultats!$B$2:$AZ$251,S$2,FALSE)</f>
        <v>230.799251</v>
      </c>
      <c r="T32" s="25">
        <f>VLOOKUP($D32,Résultats!$B$2:$AZ$251,T$2,FALSE)</f>
        <v>259.60989089999998</v>
      </c>
      <c r="U32" s="25">
        <f>VLOOKUP($D32,Résultats!$B$2:$AZ$251,U$2,FALSE)</f>
        <v>285.30430530000001</v>
      </c>
      <c r="V32" s="25">
        <f>VLOOKUP($D32,Résultats!$B$2:$AZ$251,V$2,FALSE)</f>
        <v>301.52727490000001</v>
      </c>
      <c r="W32" s="25">
        <f>VLOOKUP($D32,Résultats!$B$2:$AZ$251,W$2,FALSE)</f>
        <v>310.16775899999999</v>
      </c>
      <c r="X32" s="25">
        <f>VLOOKUP($D32,Résultats!$B$2:$AZ$251,X$2,FALSE)</f>
        <v>312.90791569999999</v>
      </c>
      <c r="Y32" s="25">
        <f>VLOOKUP($D32,Résultats!$B$2:$AZ$251,Y$2,FALSE)</f>
        <v>321.43374499999999</v>
      </c>
      <c r="Z32" s="25">
        <f>VLOOKUP($D32,Résultats!$B$2:$AZ$251,Z$2,FALSE)</f>
        <v>324.91754509999998</v>
      </c>
      <c r="AA32" s="25">
        <f>VLOOKUP($D32,Résultats!$B$2:$AZ$251,AA$2,FALSE)</f>
        <v>324.60489910000001</v>
      </c>
      <c r="AB32" s="25">
        <f>VLOOKUP($D32,Résultats!$B$2:$AZ$251,AB$2,FALSE)</f>
        <v>322.54287790000001</v>
      </c>
      <c r="AC32" s="25">
        <f>VLOOKUP($D32,Résultats!$B$2:$AZ$251,AC$2,FALSE)</f>
        <v>319.3262775</v>
      </c>
      <c r="AD32" s="25">
        <f>VLOOKUP($D32,Résultats!$B$2:$AZ$251,AD$2,FALSE)</f>
        <v>314.07320340000001</v>
      </c>
      <c r="AE32" s="25">
        <f>VLOOKUP($D32,Résultats!$B$2:$AZ$251,AE$2,FALSE)</f>
        <v>307.9871637</v>
      </c>
      <c r="AF32" s="25">
        <f>VLOOKUP($D32,Résultats!$B$2:$AZ$251,AF$2,FALSE)</f>
        <v>302.84594620000001</v>
      </c>
      <c r="AG32" s="25">
        <f>VLOOKUP($D32,Résultats!$B$2:$AZ$251,AG$2,FALSE)</f>
        <v>298.68104749999998</v>
      </c>
      <c r="AH32" s="25">
        <f>VLOOKUP($D32,Résultats!$B$2:$AZ$251,AH$2,FALSE)</f>
        <v>295.6641793</v>
      </c>
      <c r="AI32" s="25">
        <f>VLOOKUP($D32,Résultats!$B$2:$AZ$251,AI$2,FALSE)</f>
        <v>294.80446660000001</v>
      </c>
      <c r="AJ32" s="25">
        <f>VLOOKUP($D32,Résultats!$B$2:$AZ$251,AJ$2,FALSE)</f>
        <v>291.35775790000002</v>
      </c>
      <c r="AK32" s="25">
        <f>VLOOKUP($D32,Résultats!$B$2:$AZ$251,AK$2,FALSE)</f>
        <v>287.63718870000002</v>
      </c>
      <c r="AL32" s="25">
        <f>VLOOKUP($D32,Résultats!$B$2:$AZ$251,AL$2,FALSE)</f>
        <v>283.19634719999999</v>
      </c>
      <c r="AM32" s="102">
        <f>VLOOKUP($D32,Résultats!$B$2:$AZ$251,AM$2,FALSE)</f>
        <v>276.41057790000002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7.6874985700000004E-3</v>
      </c>
      <c r="F33" s="25">
        <f>VLOOKUP($D33,Résultats!$B$2:$AZ$251,F$2,FALSE)</f>
        <v>4.0290069800000002E-2</v>
      </c>
      <c r="G33" s="25">
        <f>VLOOKUP($D33,Résultats!$B$2:$AZ$251,G$2,FALSE)</f>
        <v>9.7958189299999998E-2</v>
      </c>
      <c r="H33" s="25">
        <f>VLOOKUP($D33,Résultats!$B$2:$AZ$251,H$2,FALSE)</f>
        <v>0.1263792906</v>
      </c>
      <c r="I33" s="25">
        <f>VLOOKUP($D33,Résultats!$B$2:$AZ$251,I$2,FALSE)</f>
        <v>0.1337035117</v>
      </c>
      <c r="J33" s="25">
        <f>VLOOKUP($D33,Résultats!$B$2:$AZ$251,J$2,FALSE)</f>
        <v>0.14867075730000001</v>
      </c>
      <c r="K33" s="25">
        <f>VLOOKUP($D33,Résultats!$B$2:$AZ$251,K$2,FALSE)</f>
        <v>0.18142918180000001</v>
      </c>
      <c r="L33" s="25">
        <f>VLOOKUP($D33,Résultats!$B$2:$AZ$251,L$2,FALSE)</f>
        <v>0.22578296449999999</v>
      </c>
      <c r="M33" s="25">
        <f>VLOOKUP($D33,Résultats!$B$2:$AZ$251,M$2,FALSE)</f>
        <v>0.34714892159999999</v>
      </c>
      <c r="N33" s="25">
        <f>VLOOKUP($D33,Résultats!$B$2:$AZ$251,N$2,FALSE)</f>
        <v>0.44369366640000002</v>
      </c>
      <c r="O33" s="25">
        <f>VLOOKUP($D33,Résultats!$B$2:$AZ$251,O$2,FALSE)</f>
        <v>0.45160828159999999</v>
      </c>
      <c r="P33" s="25">
        <f>VLOOKUP($D33,Résultats!$B$2:$AZ$251,P$2,FALSE)</f>
        <v>0.53952297790000003</v>
      </c>
      <c r="Q33" s="25">
        <f>VLOOKUP($D33,Résultats!$B$2:$AZ$251,Q$2,FALSE)</f>
        <v>0.68919125489999999</v>
      </c>
      <c r="R33" s="25">
        <f>VLOOKUP($D33,Résultats!$B$2:$AZ$251,R$2,FALSE)</f>
        <v>0.84704844180000005</v>
      </c>
      <c r="S33" s="25">
        <f>VLOOKUP($D33,Résultats!$B$2:$AZ$251,S$2,FALSE)</f>
        <v>1.0046116540000001</v>
      </c>
      <c r="T33" s="25">
        <f>VLOOKUP($D33,Résultats!$B$2:$AZ$251,T$2,FALSE)</f>
        <v>1.1374884789999999</v>
      </c>
      <c r="U33" s="25">
        <f>VLOOKUP($D33,Résultats!$B$2:$AZ$251,U$2,FALSE)</f>
        <v>1.2581411410000001</v>
      </c>
      <c r="V33" s="25">
        <f>VLOOKUP($D33,Résultats!$B$2:$AZ$251,V$2,FALSE)</f>
        <v>1.3387149730000001</v>
      </c>
      <c r="W33" s="25">
        <f>VLOOKUP($D33,Résultats!$B$2:$AZ$251,W$2,FALSE)</f>
        <v>1.3867522859999999</v>
      </c>
      <c r="X33" s="25">
        <f>VLOOKUP($D33,Résultats!$B$2:$AZ$251,X$2,FALSE)</f>
        <v>1.4091041630000001</v>
      </c>
      <c r="Y33" s="25">
        <f>VLOOKUP($D33,Résultats!$B$2:$AZ$251,Y$2,FALSE)</f>
        <v>1.4574211379999999</v>
      </c>
      <c r="Z33" s="25">
        <f>VLOOKUP($D33,Résultats!$B$2:$AZ$251,Z$2,FALSE)</f>
        <v>1.4838325649999999</v>
      </c>
      <c r="AA33" s="25">
        <f>VLOOKUP($D33,Résultats!$B$2:$AZ$251,AA$2,FALSE)</f>
        <v>1.493455719</v>
      </c>
      <c r="AB33" s="25">
        <f>VLOOKUP($D33,Résultats!$B$2:$AZ$251,AB$2,FALSE)</f>
        <v>1.49521919</v>
      </c>
      <c r="AC33" s="25">
        <f>VLOOKUP($D33,Résultats!$B$2:$AZ$251,AC$2,FALSE)</f>
        <v>1.4916648219999999</v>
      </c>
      <c r="AD33" s="25">
        <f>VLOOKUP($D33,Résultats!$B$2:$AZ$251,AD$2,FALSE)</f>
        <v>1.476683296</v>
      </c>
      <c r="AE33" s="25">
        <f>VLOOKUP($D33,Résultats!$B$2:$AZ$251,AE$2,FALSE)</f>
        <v>1.457761627</v>
      </c>
      <c r="AF33" s="25">
        <f>VLOOKUP($D33,Résultats!$B$2:$AZ$251,AF$2,FALSE)</f>
        <v>1.443091924</v>
      </c>
      <c r="AG33" s="25">
        <f>VLOOKUP($D33,Résultats!$B$2:$AZ$251,AG$2,FALSE)</f>
        <v>1.4326704370000001</v>
      </c>
      <c r="AH33" s="25">
        <f>VLOOKUP($D33,Résultats!$B$2:$AZ$251,AH$2,FALSE)</f>
        <v>1.460972401</v>
      </c>
      <c r="AI33" s="25">
        <f>VLOOKUP($D33,Résultats!$B$2:$AZ$251,AI$2,FALSE)</f>
        <v>1.4669421499999999</v>
      </c>
      <c r="AJ33" s="25">
        <f>VLOOKUP($D33,Résultats!$B$2:$AZ$251,AJ$2,FALSE)</f>
        <v>1.4603303729999999</v>
      </c>
      <c r="AK33" s="25">
        <f>VLOOKUP($D33,Résultats!$B$2:$AZ$251,AK$2,FALSE)</f>
        <v>1.45217599</v>
      </c>
      <c r="AL33" s="25">
        <f>VLOOKUP($D33,Résultats!$B$2:$AZ$251,AL$2,FALSE)</f>
        <v>1.440246124</v>
      </c>
      <c r="AM33" s="102">
        <f>VLOOKUP($D33,Résultats!$B$2:$AZ$251,AM$2,FALSE)</f>
        <v>1.4162998229999999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9.4446410999999994E-2</v>
      </c>
      <c r="F34" s="55">
        <f>VLOOKUP($D34,Résultats!$B$2:$AZ$251,F$2,FALSE)</f>
        <v>1.4626790569999999</v>
      </c>
      <c r="G34" s="55">
        <f>VLOOKUP($D34,Résultats!$B$2:$AZ$251,G$2,FALSE)</f>
        <v>3.6964796230000001</v>
      </c>
      <c r="H34" s="55">
        <f>VLOOKUP($D34,Résultats!$B$2:$AZ$251,H$2,FALSE)</f>
        <v>4.6309873939999999</v>
      </c>
      <c r="I34" s="55">
        <f>VLOOKUP($D34,Résultats!$B$2:$AZ$251,I$2,FALSE)</f>
        <v>4.7086441629999998</v>
      </c>
      <c r="J34" s="55">
        <f>VLOOKUP($D34,Résultats!$B$2:$AZ$251,J$2,FALSE)</f>
        <v>5.0922850339999997</v>
      </c>
      <c r="K34" s="55">
        <f>VLOOKUP($D34,Résultats!$B$2:$AZ$251,K$2,FALSE)</f>
        <v>5.1795608949999998</v>
      </c>
      <c r="L34" s="55">
        <f>VLOOKUP($D34,Résultats!$B$2:$AZ$251,L$2,FALSE)</f>
        <v>5.7667965419999998</v>
      </c>
      <c r="M34" s="55">
        <f>VLOOKUP($D34,Résultats!$B$2:$AZ$251,M$2,FALSE)</f>
        <v>8.7752684740000007</v>
      </c>
      <c r="N34" s="55">
        <f>VLOOKUP($D34,Résultats!$B$2:$AZ$251,N$2,FALSE)</f>
        <v>10.87791165</v>
      </c>
      <c r="O34" s="55">
        <f>VLOOKUP($D34,Résultats!$B$2:$AZ$251,O$2,FALSE)</f>
        <v>10.498523710000001</v>
      </c>
      <c r="P34" s="55">
        <f>VLOOKUP($D34,Résultats!$B$2:$AZ$251,P$2,FALSE)</f>
        <v>12.063919240000001</v>
      </c>
      <c r="Q34" s="55">
        <f>VLOOKUP($D34,Résultats!$B$2:$AZ$251,Q$2,FALSE)</f>
        <v>14.90553083</v>
      </c>
      <c r="R34" s="55">
        <f>VLOOKUP($D34,Résultats!$B$2:$AZ$251,R$2,FALSE)</f>
        <v>17.697875440000001</v>
      </c>
      <c r="S34" s="55">
        <f>VLOOKUP($D34,Résultats!$B$2:$AZ$251,S$2,FALSE)</f>
        <v>20.269670529999999</v>
      </c>
      <c r="T34" s="55">
        <f>VLOOKUP($D34,Résultats!$B$2:$AZ$251,T$2,FALSE)</f>
        <v>22.162819429999999</v>
      </c>
      <c r="U34" s="55">
        <f>VLOOKUP($D34,Résultats!$B$2:$AZ$251,U$2,FALSE)</f>
        <v>23.709361309999998</v>
      </c>
      <c r="V34" s="55">
        <f>VLOOKUP($D34,Résultats!$B$2:$AZ$251,V$2,FALSE)</f>
        <v>24.377716299999999</v>
      </c>
      <c r="W34" s="55">
        <f>VLOOKUP($D34,Résultats!$B$2:$AZ$251,W$2,FALSE)</f>
        <v>24.394762100000001</v>
      </c>
      <c r="X34" s="55">
        <f>VLOOKUP($D34,Résultats!$B$2:$AZ$251,X$2,FALSE)</f>
        <v>23.9460303</v>
      </c>
      <c r="Y34" s="55">
        <f>VLOOKUP($D34,Résultats!$B$2:$AZ$251,Y$2,FALSE)</f>
        <v>23.98911253</v>
      </c>
      <c r="Z34" s="55">
        <f>VLOOKUP($D34,Résultats!$B$2:$AZ$251,Z$2,FALSE)</f>
        <v>23.640704020000001</v>
      </c>
      <c r="AA34" s="55">
        <f>VLOOKUP($D34,Résultats!$B$2:$AZ$251,AA$2,FALSE)</f>
        <v>23.029060439999999</v>
      </c>
      <c r="AB34" s="55">
        <f>VLOOKUP($D34,Résultats!$B$2:$AZ$251,AB$2,FALSE)</f>
        <v>22.32693398</v>
      </c>
      <c r="AC34" s="55">
        <f>VLOOKUP($D34,Résultats!$B$2:$AZ$251,AC$2,FALSE)</f>
        <v>21.585254039999999</v>
      </c>
      <c r="AD34" s="55">
        <f>VLOOKUP($D34,Résultats!$B$2:$AZ$251,AD$2,FALSE)</f>
        <v>20.824452640000001</v>
      </c>
      <c r="AE34" s="55">
        <f>VLOOKUP($D34,Résultats!$B$2:$AZ$251,AE$2,FALSE)</f>
        <v>20.037179720000001</v>
      </c>
      <c r="AF34" s="55">
        <f>VLOOKUP($D34,Résultats!$B$2:$AZ$251,AF$2,FALSE)</f>
        <v>19.34677881</v>
      </c>
      <c r="AG34" s="55">
        <f>VLOOKUP($D34,Résultats!$B$2:$AZ$251,AG$2,FALSE)</f>
        <v>18.7581819</v>
      </c>
      <c r="AH34" s="55">
        <f>VLOOKUP($D34,Résultats!$B$2:$AZ$251,AH$2,FALSE)</f>
        <v>17.377704999999999</v>
      </c>
      <c r="AI34" s="55">
        <f>VLOOKUP($D34,Résultats!$B$2:$AZ$251,AI$2,FALSE)</f>
        <v>17.10102101</v>
      </c>
      <c r="AJ34" s="55">
        <f>VLOOKUP($D34,Résultats!$B$2:$AZ$251,AJ$2,FALSE)</f>
        <v>16.688687999999999</v>
      </c>
      <c r="AK34" s="55">
        <f>VLOOKUP($D34,Résultats!$B$2:$AZ$251,AK$2,FALSE)</f>
        <v>16.28410169</v>
      </c>
      <c r="AL34" s="55">
        <f>VLOOKUP($D34,Résultats!$B$2:$AZ$251,AL$2,FALSE)</f>
        <v>15.8602612</v>
      </c>
      <c r="AM34" s="214">
        <f>VLOOKUP($D34,Résultats!$B$2:$AZ$251,AM$2,FALSE)</f>
        <v>15.32492882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2370.8210429999999</v>
      </c>
      <c r="F35" s="53">
        <f>VLOOKUP($D35,Résultats!$B$2:$AZ$251,F$2,FALSE)</f>
        <v>1899.8655389999999</v>
      </c>
      <c r="G35" s="53">
        <f>VLOOKUP($D35,Résultats!$B$2:$AZ$251,G$2,FALSE)</f>
        <v>2105.3927279999998</v>
      </c>
      <c r="H35" s="53">
        <f>VLOOKUP($D35,Résultats!$B$2:$AZ$251,H$2,FALSE)</f>
        <v>2113.249867</v>
      </c>
      <c r="I35" s="53">
        <f>VLOOKUP($D35,Résultats!$B$2:$AZ$251,I$2,FALSE)</f>
        <v>1751.2949229999999</v>
      </c>
      <c r="J35" s="53">
        <f>VLOOKUP($D35,Résultats!$B$2:$AZ$251,J$2,FALSE)</f>
        <v>1536.277955</v>
      </c>
      <c r="K35" s="53">
        <f>VLOOKUP($D35,Résultats!$B$2:$AZ$251,K$2,FALSE)</f>
        <v>1500.158551</v>
      </c>
      <c r="L35" s="53">
        <f>VLOOKUP($D35,Résultats!$B$2:$AZ$251,L$2,FALSE)</f>
        <v>1502.3579299999999</v>
      </c>
      <c r="M35" s="53">
        <f>VLOOKUP($D35,Résultats!$B$2:$AZ$251,M$2,FALSE)</f>
        <v>1869.929071</v>
      </c>
      <c r="N35" s="53">
        <f>VLOOKUP($D35,Résultats!$B$2:$AZ$251,N$2,FALSE)</f>
        <v>1957.62087</v>
      </c>
      <c r="O35" s="53">
        <f>VLOOKUP($D35,Résultats!$B$2:$AZ$251,O$2,FALSE)</f>
        <v>1532.52748</v>
      </c>
      <c r="P35" s="53">
        <f>VLOOKUP($D35,Résultats!$B$2:$AZ$251,P$2,FALSE)</f>
        <v>1270.5878090000001</v>
      </c>
      <c r="Q35" s="53">
        <f>VLOOKUP($D35,Résultats!$B$2:$AZ$251,Q$2,FALSE)</f>
        <v>1021.248857</v>
      </c>
      <c r="R35" s="53">
        <f>VLOOKUP($D35,Résultats!$B$2:$AZ$251,R$2,FALSE)</f>
        <v>770.89103290000003</v>
      </c>
      <c r="S35" s="53">
        <f>VLOOKUP($D35,Résultats!$B$2:$AZ$251,S$2,FALSE)</f>
        <v>544.26439310000001</v>
      </c>
      <c r="T35" s="53">
        <f>VLOOKUP($D35,Résultats!$B$2:$AZ$251,T$2,FALSE)</f>
        <v>353.57919609999999</v>
      </c>
      <c r="U35" s="53">
        <f>VLOOKUP($D35,Résultats!$B$2:$AZ$251,U$2,FALSE)</f>
        <v>215.9182534</v>
      </c>
      <c r="V35" s="53">
        <f>VLOOKUP($D35,Résultats!$B$2:$AZ$251,V$2,FALSE)</f>
        <v>122.56104740000001</v>
      </c>
      <c r="W35" s="53">
        <f>VLOOKUP($D35,Résultats!$B$2:$AZ$251,W$2,FALSE)</f>
        <v>65.983368990000002</v>
      </c>
      <c r="X35" s="53">
        <f>VLOOKUP($D35,Résultats!$B$2:$AZ$251,X$2,FALSE)</f>
        <v>34.254579339999999</v>
      </c>
      <c r="Y35" s="53">
        <f>VLOOKUP($D35,Résultats!$B$2:$AZ$251,Y$2,FALSE)</f>
        <v>17.918601559999999</v>
      </c>
      <c r="Z35" s="53">
        <f>VLOOKUP($D35,Résultats!$B$2:$AZ$251,Z$2,FALSE)</f>
        <v>9.1764992640000003</v>
      </c>
      <c r="AA35" s="53">
        <f>VLOOKUP($D35,Résultats!$B$2:$AZ$251,AA$2,FALSE)</f>
        <v>4.6324620579999998</v>
      </c>
      <c r="AB35" s="53">
        <f>VLOOKUP($D35,Résultats!$B$2:$AZ$251,AB$2,FALSE)</f>
        <v>2.322761598</v>
      </c>
      <c r="AC35" s="53">
        <f>VLOOKUP($D35,Résultats!$B$2:$AZ$251,AC$2,FALSE)</f>
        <v>1.1596210570000001</v>
      </c>
      <c r="AD35" s="53">
        <f>VLOOKUP($D35,Résultats!$B$2:$AZ$251,AD$2,FALSE)</f>
        <v>0.57415021379999998</v>
      </c>
      <c r="AE35" s="53">
        <f>VLOOKUP($D35,Résultats!$B$2:$AZ$251,AE$2,FALSE)</f>
        <v>0.28341455980000002</v>
      </c>
      <c r="AF35" s="53">
        <f>VLOOKUP($D35,Résultats!$B$2:$AZ$251,AF$2,FALSE)</f>
        <v>0.1402697064</v>
      </c>
      <c r="AG35" s="53">
        <f>VLOOKUP($D35,Résultats!$B$2:$AZ$251,AG$2,FALSE)</f>
        <v>6.9614423199999997E-2</v>
      </c>
      <c r="AH35" s="53">
        <f>VLOOKUP($D35,Résultats!$B$2:$AZ$251,AH$2,FALSE)</f>
        <v>3.5572214099999999E-2</v>
      </c>
      <c r="AI35" s="53">
        <f>VLOOKUP($D35,Résultats!$B$2:$AZ$251,AI$2,FALSE)</f>
        <v>1.78528586E-2</v>
      </c>
      <c r="AJ35" s="53">
        <f>VLOOKUP($D35,Résultats!$B$2:$AZ$251,AJ$2,FALSE)</f>
        <v>8.8829297000000002E-3</v>
      </c>
      <c r="AK35" s="53">
        <f>VLOOKUP($D35,Résultats!$B$2:$AZ$251,AK$2,FALSE)</f>
        <v>4.4147991899999997E-3</v>
      </c>
      <c r="AL35" s="53">
        <f>VLOOKUP($D35,Résultats!$B$2:$AZ$251,AL$2,FALSE)</f>
        <v>2.1882338999999998E-3</v>
      </c>
      <c r="AM35" s="213">
        <f>VLOOKUP($D35,Résultats!$B$2:$AZ$251,AM$2,FALSE)</f>
        <v>1.07537657E-3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1.1860035229999999</v>
      </c>
      <c r="F36" s="25">
        <f>VLOOKUP($D36,Résultats!$B$2:$AZ$251,F$2,FALSE)</f>
        <v>28.442275850000001</v>
      </c>
      <c r="G36" s="25">
        <f>VLOOKUP($D36,Résultats!$B$2:$AZ$251,G$2,FALSE)</f>
        <v>47.960590420000003</v>
      </c>
      <c r="H36" s="25">
        <f>VLOOKUP($D36,Résultats!$B$2:$AZ$251,H$2,FALSE)</f>
        <v>53.789412110000001</v>
      </c>
      <c r="I36" s="25">
        <f>VLOOKUP($D36,Résultats!$B$2:$AZ$251,I$2,FALSE)</f>
        <v>67.748963419999995</v>
      </c>
      <c r="J36" s="25">
        <f>VLOOKUP($D36,Résultats!$B$2:$AZ$251,J$2,FALSE)</f>
        <v>54.237468819999997</v>
      </c>
      <c r="K36" s="25">
        <f>VLOOKUP($D36,Résultats!$B$2:$AZ$251,K$2,FALSE)</f>
        <v>77.889119629999996</v>
      </c>
      <c r="L36" s="25">
        <f>VLOOKUP($D36,Résultats!$B$2:$AZ$251,L$2,FALSE)</f>
        <v>91.255391599999996</v>
      </c>
      <c r="M36" s="25">
        <f>VLOOKUP($D36,Résultats!$B$2:$AZ$251,M$2,FALSE)</f>
        <v>117.9224432</v>
      </c>
      <c r="N36" s="25">
        <f>VLOOKUP($D36,Résultats!$B$2:$AZ$251,N$2,FALSE)</f>
        <v>131.63817030000001</v>
      </c>
      <c r="O36" s="25">
        <f>VLOOKUP($D36,Résultats!$B$2:$AZ$251,O$2,FALSE)</f>
        <v>109.9216929</v>
      </c>
      <c r="P36" s="25">
        <f>VLOOKUP($D36,Résultats!$B$2:$AZ$251,P$2,FALSE)</f>
        <v>94.507999339999998</v>
      </c>
      <c r="Q36" s="25">
        <f>VLOOKUP($D36,Résultats!$B$2:$AZ$251,Q$2,FALSE)</f>
        <v>78.855823639999997</v>
      </c>
      <c r="R36" s="25">
        <f>VLOOKUP($D36,Résultats!$B$2:$AZ$251,R$2,FALSE)</f>
        <v>62.730754240000003</v>
      </c>
      <c r="S36" s="25">
        <f>VLOOKUP($D36,Résultats!$B$2:$AZ$251,S$2,FALSE)</f>
        <v>46.882034539999999</v>
      </c>
      <c r="T36" s="25">
        <f>VLOOKUP($D36,Résultats!$B$2:$AZ$251,T$2,FALSE)</f>
        <v>31.79006214</v>
      </c>
      <c r="U36" s="25">
        <f>VLOOKUP($D36,Résultats!$B$2:$AZ$251,U$2,FALSE)</f>
        <v>20.114848030000001</v>
      </c>
      <c r="V36" s="25">
        <f>VLOOKUP($D36,Résultats!$B$2:$AZ$251,V$2,FALSE)</f>
        <v>11.8449326</v>
      </c>
      <c r="W36" s="25">
        <f>VLOOKUP($D36,Résultats!$B$2:$AZ$251,W$2,FALSE)</f>
        <v>6.6158442910000002</v>
      </c>
      <c r="X36" s="25">
        <f>VLOOKUP($D36,Résultats!$B$2:$AZ$251,X$2,FALSE)</f>
        <v>3.5611871759999998</v>
      </c>
      <c r="Y36" s="25">
        <f>VLOOKUP($D36,Résultats!$B$2:$AZ$251,Y$2,FALSE)</f>
        <v>1.920350271</v>
      </c>
      <c r="Z36" s="25">
        <f>VLOOKUP($D36,Résultats!$B$2:$AZ$251,Z$2,FALSE)</f>
        <v>1.01377541</v>
      </c>
      <c r="AA36" s="25">
        <f>VLOOKUP($D36,Résultats!$B$2:$AZ$251,AA$2,FALSE)</f>
        <v>0.52746205540000002</v>
      </c>
      <c r="AB36" s="25">
        <f>VLOOKUP($D36,Résultats!$B$2:$AZ$251,AB$2,FALSE)</f>
        <v>0.2726043594</v>
      </c>
      <c r="AC36" s="25">
        <f>VLOOKUP($D36,Résultats!$B$2:$AZ$251,AC$2,FALSE)</f>
        <v>0.1402548609</v>
      </c>
      <c r="AD36" s="25">
        <f>VLOOKUP($D36,Résultats!$B$2:$AZ$251,AD$2,FALSE)</f>
        <v>7.1715286200000006E-2</v>
      </c>
      <c r="AE36" s="25">
        <f>VLOOKUP($D36,Résultats!$B$2:$AZ$251,AE$2,FALSE)</f>
        <v>3.6609474599999997E-2</v>
      </c>
      <c r="AF36" s="25">
        <f>VLOOKUP($D36,Résultats!$B$2:$AZ$251,AF$2,FALSE)</f>
        <v>1.87299693E-2</v>
      </c>
      <c r="AG36" s="25">
        <f>VLOOKUP($D36,Résultats!$B$2:$AZ$251,AG$2,FALSE)</f>
        <v>9.5958547199999997E-3</v>
      </c>
      <c r="AH36" s="25">
        <f>VLOOKUP($D36,Résultats!$B$2:$AZ$251,AH$2,FALSE)</f>
        <v>5.3564285800000002E-3</v>
      </c>
      <c r="AI36" s="25">
        <f>VLOOKUP($D36,Résultats!$B$2:$AZ$251,AI$2,FALSE)</f>
        <v>2.7686267800000001E-3</v>
      </c>
      <c r="AJ36" s="25">
        <f>VLOOKUP($D36,Résultats!$B$2:$AZ$251,AJ$2,FALSE)</f>
        <v>1.4196247799999999E-3</v>
      </c>
      <c r="AK36" s="25">
        <f>VLOOKUP($D36,Résultats!$B$2:$AZ$251,AK$2,FALSE)</f>
        <v>7.2631684900000004E-4</v>
      </c>
      <c r="AL36" s="25">
        <f>VLOOKUP($D36,Résultats!$B$2:$AZ$251,AL$2,FALSE)</f>
        <v>3.7052895000000001E-4</v>
      </c>
      <c r="AM36" s="102">
        <f>VLOOKUP($D36,Résultats!$B$2:$AZ$251,AM$2,FALSE)</f>
        <v>1.87429738E-4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426.96126850000002</v>
      </c>
      <c r="F37" s="25">
        <f>VLOOKUP($D37,Résultats!$B$2:$AZ$251,F$2,FALSE)</f>
        <v>362.23646910000002</v>
      </c>
      <c r="G37" s="25">
        <f>VLOOKUP($D37,Résultats!$B$2:$AZ$251,G$2,FALSE)</f>
        <v>409.24695489999999</v>
      </c>
      <c r="H37" s="25">
        <f>VLOOKUP($D37,Résultats!$B$2:$AZ$251,H$2,FALSE)</f>
        <v>413.74962579999999</v>
      </c>
      <c r="I37" s="25">
        <f>VLOOKUP($D37,Résultats!$B$2:$AZ$251,I$2,FALSE)</f>
        <v>356.94235450000002</v>
      </c>
      <c r="J37" s="25">
        <f>VLOOKUP($D37,Résultats!$B$2:$AZ$251,J$2,FALSE)</f>
        <v>306.33553460000002</v>
      </c>
      <c r="K37" s="25">
        <f>VLOOKUP($D37,Résultats!$B$2:$AZ$251,K$2,FALSE)</f>
        <v>312.17264219999998</v>
      </c>
      <c r="L37" s="25">
        <f>VLOOKUP($D37,Résultats!$B$2:$AZ$251,L$2,FALSE)</f>
        <v>317.1676622</v>
      </c>
      <c r="M37" s="25">
        <f>VLOOKUP($D37,Résultats!$B$2:$AZ$251,M$2,FALSE)</f>
        <v>394.88617390000002</v>
      </c>
      <c r="N37" s="25">
        <f>VLOOKUP($D37,Résultats!$B$2:$AZ$251,N$2,FALSE)</f>
        <v>414.75490910000002</v>
      </c>
      <c r="O37" s="25">
        <f>VLOOKUP($D37,Résultats!$B$2:$AZ$251,O$2,FALSE)</f>
        <v>326.79085880000002</v>
      </c>
      <c r="P37" s="25">
        <f>VLOOKUP($D37,Résultats!$B$2:$AZ$251,P$2,FALSE)</f>
        <v>271.80563139999998</v>
      </c>
      <c r="Q37" s="25">
        <f>VLOOKUP($D37,Résultats!$B$2:$AZ$251,Q$2,FALSE)</f>
        <v>219.24202360000001</v>
      </c>
      <c r="R37" s="25">
        <f>VLOOKUP($D37,Résultats!$B$2:$AZ$251,R$2,FALSE)</f>
        <v>165.97079650000001</v>
      </c>
      <c r="S37" s="25">
        <f>VLOOKUP($D37,Résultats!$B$2:$AZ$251,S$2,FALSE)</f>
        <v>117.57279920000001</v>
      </c>
      <c r="T37" s="25">
        <f>VLOOKUP($D37,Résultats!$B$2:$AZ$251,T$2,FALSE)</f>
        <v>76.643897929999994</v>
      </c>
      <c r="U37" s="25">
        <f>VLOOKUP($D37,Résultats!$B$2:$AZ$251,U$2,FALSE)</f>
        <v>46.92126476</v>
      </c>
      <c r="V37" s="25">
        <f>VLOOKUP($D37,Résultats!$B$2:$AZ$251,V$2,FALSE)</f>
        <v>26.709743379999999</v>
      </c>
      <c r="W37" s="25">
        <f>VLOOKUP($D37,Résultats!$B$2:$AZ$251,W$2,FALSE)</f>
        <v>14.42211801</v>
      </c>
      <c r="X37" s="25">
        <f>VLOOKUP($D37,Résultats!$B$2:$AZ$251,X$2,FALSE)</f>
        <v>7.5090711959999998</v>
      </c>
      <c r="Y37" s="25">
        <f>VLOOKUP($D37,Résultats!$B$2:$AZ$251,Y$2,FALSE)</f>
        <v>3.9393777719999998</v>
      </c>
      <c r="Z37" s="25">
        <f>VLOOKUP($D37,Résultats!$B$2:$AZ$251,Z$2,FALSE)</f>
        <v>2.0233478909999998</v>
      </c>
      <c r="AA37" s="25">
        <f>VLOOKUP($D37,Résultats!$B$2:$AZ$251,AA$2,FALSE)</f>
        <v>1.0243928769999999</v>
      </c>
      <c r="AB37" s="25">
        <f>VLOOKUP($D37,Résultats!$B$2:$AZ$251,AB$2,FALSE)</f>
        <v>0.51512900920000004</v>
      </c>
      <c r="AC37" s="25">
        <f>VLOOKUP($D37,Résultats!$B$2:$AZ$251,AC$2,FALSE)</f>
        <v>0.2579087558</v>
      </c>
      <c r="AD37" s="25">
        <f>VLOOKUP($D37,Résultats!$B$2:$AZ$251,AD$2,FALSE)</f>
        <v>0.12786150960000001</v>
      </c>
      <c r="AE37" s="25">
        <f>VLOOKUP($D37,Résultats!$B$2:$AZ$251,AE$2,FALSE)</f>
        <v>6.3198294799999999E-2</v>
      </c>
      <c r="AF37" s="25">
        <f>VLOOKUP($D37,Résultats!$B$2:$AZ$251,AF$2,FALSE)</f>
        <v>3.1313135200000002E-2</v>
      </c>
      <c r="AG37" s="25">
        <f>VLOOKUP($D37,Résultats!$B$2:$AZ$251,AG$2,FALSE)</f>
        <v>1.5553119799999999E-2</v>
      </c>
      <c r="AH37" s="25">
        <f>VLOOKUP($D37,Résultats!$B$2:$AZ$251,AH$2,FALSE)</f>
        <v>8.0214309899999999E-3</v>
      </c>
      <c r="AI37" s="25">
        <f>VLOOKUP($D37,Résultats!$B$2:$AZ$251,AI$2,FALSE)</f>
        <v>4.0271242799999997E-3</v>
      </c>
      <c r="AJ37" s="25">
        <f>VLOOKUP($D37,Résultats!$B$2:$AZ$251,AJ$2,FALSE)</f>
        <v>2.0042256400000001E-3</v>
      </c>
      <c r="AK37" s="25">
        <f>VLOOKUP($D37,Résultats!$B$2:$AZ$251,AK$2,FALSE)</f>
        <v>9.9599739699999905E-4</v>
      </c>
      <c r="AL37" s="25">
        <f>VLOOKUP($D37,Résultats!$B$2:$AZ$251,AL$2,FALSE)</f>
        <v>4.9351582599999999E-4</v>
      </c>
      <c r="AM37" s="102">
        <f>VLOOKUP($D37,Résultats!$B$2:$AZ$251,AM$2,FALSE)</f>
        <v>2.42405131E-4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673.65000129999999</v>
      </c>
      <c r="F38" s="25">
        <f>VLOOKUP($D38,Résultats!$B$2:$AZ$251,F$2,FALSE)</f>
        <v>551.14331990000005</v>
      </c>
      <c r="G38" s="25">
        <f>VLOOKUP($D38,Résultats!$B$2:$AZ$251,G$2,FALSE)</f>
        <v>613.77718249999998</v>
      </c>
      <c r="H38" s="25">
        <f>VLOOKUP($D38,Résultats!$B$2:$AZ$251,H$2,FALSE)</f>
        <v>617.98530319999998</v>
      </c>
      <c r="I38" s="25">
        <f>VLOOKUP($D38,Résultats!$B$2:$AZ$251,I$2,FALSE)</f>
        <v>518.62403289999997</v>
      </c>
      <c r="J38" s="25">
        <f>VLOOKUP($D38,Résultats!$B$2:$AZ$251,J$2,FALSE)</f>
        <v>453.00681379999997</v>
      </c>
      <c r="K38" s="25">
        <f>VLOOKUP($D38,Résultats!$B$2:$AZ$251,K$2,FALSE)</f>
        <v>445.46874009999999</v>
      </c>
      <c r="L38" s="25">
        <f>VLOOKUP($D38,Résultats!$B$2:$AZ$251,L$2,FALSE)</f>
        <v>445.12139930000001</v>
      </c>
      <c r="M38" s="25">
        <f>VLOOKUP($D38,Résultats!$B$2:$AZ$251,M$2,FALSE)</f>
        <v>553.18952300000001</v>
      </c>
      <c r="N38" s="25">
        <f>VLOOKUP($D38,Résultats!$B$2:$AZ$251,N$2,FALSE)</f>
        <v>577.91028010000002</v>
      </c>
      <c r="O38" s="25">
        <f>VLOOKUP($D38,Résultats!$B$2:$AZ$251,O$2,FALSE)</f>
        <v>451.66031040000001</v>
      </c>
      <c r="P38" s="25">
        <f>VLOOKUP($D38,Résultats!$B$2:$AZ$251,P$2,FALSE)</f>
        <v>374.01666849999998</v>
      </c>
      <c r="Q38" s="25">
        <f>VLOOKUP($D38,Résultats!$B$2:$AZ$251,Q$2,FALSE)</f>
        <v>300.23168029999999</v>
      </c>
      <c r="R38" s="25">
        <f>VLOOKUP($D38,Résultats!$B$2:$AZ$251,R$2,FALSE)</f>
        <v>226.07245570000001</v>
      </c>
      <c r="S38" s="25">
        <f>VLOOKUP($D38,Résultats!$B$2:$AZ$251,S$2,FALSE)</f>
        <v>159.14904559999999</v>
      </c>
      <c r="T38" s="25">
        <f>VLOOKUP($D38,Résultats!$B$2:$AZ$251,T$2,FALSE)</f>
        <v>103.160642</v>
      </c>
      <c r="U38" s="25">
        <f>VLOOKUP($D38,Résultats!$B$2:$AZ$251,U$2,FALSE)</f>
        <v>62.866507040000002</v>
      </c>
      <c r="V38" s="25">
        <f>VLOOKUP($D38,Résultats!$B$2:$AZ$251,V$2,FALSE)</f>
        <v>35.604489020000003</v>
      </c>
      <c r="W38" s="25">
        <f>VLOOKUP($D38,Résultats!$B$2:$AZ$251,W$2,FALSE)</f>
        <v>19.12221662</v>
      </c>
      <c r="X38" s="25">
        <f>VLOOKUP($D38,Résultats!$B$2:$AZ$251,X$2,FALSE)</f>
        <v>9.9017520040000004</v>
      </c>
      <c r="Y38" s="25">
        <f>VLOOKUP($D38,Résultats!$B$2:$AZ$251,Y$2,FALSE)</f>
        <v>5.1680596139999997</v>
      </c>
      <c r="Z38" s="25">
        <f>VLOOKUP($D38,Résultats!$B$2:$AZ$251,Z$2,FALSE)</f>
        <v>2.6403817580000002</v>
      </c>
      <c r="AA38" s="25">
        <f>VLOOKUP($D38,Résultats!$B$2:$AZ$251,AA$2,FALSE)</f>
        <v>1.329545008</v>
      </c>
      <c r="AB38" s="25">
        <f>VLOOKUP($D38,Résultats!$B$2:$AZ$251,AB$2,FALSE)</f>
        <v>0.66484251959999996</v>
      </c>
      <c r="AC38" s="25">
        <f>VLOOKUP($D38,Résultats!$B$2:$AZ$251,AC$2,FALSE)</f>
        <v>0.3309635246</v>
      </c>
      <c r="AD38" s="25">
        <f>VLOOKUP($D38,Résultats!$B$2:$AZ$251,AD$2,FALSE)</f>
        <v>0.16329793479999999</v>
      </c>
      <c r="AE38" s="25">
        <f>VLOOKUP($D38,Résultats!$B$2:$AZ$251,AE$2,FALSE)</f>
        <v>8.0298832900000006E-2</v>
      </c>
      <c r="AF38" s="25">
        <f>VLOOKUP($D38,Résultats!$B$2:$AZ$251,AF$2,FALSE)</f>
        <v>3.95820136E-2</v>
      </c>
      <c r="AG38" s="25">
        <f>VLOOKUP($D38,Résultats!$B$2:$AZ$251,AG$2,FALSE)</f>
        <v>1.9563504999999998E-2</v>
      </c>
      <c r="AH38" s="25">
        <f>VLOOKUP($D38,Résultats!$B$2:$AZ$251,AH$2,FALSE)</f>
        <v>9.8739206800000003E-3</v>
      </c>
      <c r="AI38" s="25">
        <f>VLOOKUP($D38,Résultats!$B$2:$AZ$251,AI$2,FALSE)</f>
        <v>4.9318932500000004E-3</v>
      </c>
      <c r="AJ38" s="25">
        <f>VLOOKUP($D38,Résultats!$B$2:$AZ$251,AJ$2,FALSE)</f>
        <v>2.4413640799999998E-3</v>
      </c>
      <c r="AK38" s="25">
        <f>VLOOKUP($D38,Résultats!$B$2:$AZ$251,AK$2,FALSE)</f>
        <v>1.20703803E-3</v>
      </c>
      <c r="AL38" s="25">
        <f>VLOOKUP($D38,Résultats!$B$2:$AZ$251,AL$2,FALSE)</f>
        <v>5.95027254E-4</v>
      </c>
      <c r="AM38" s="102">
        <f>VLOOKUP($D38,Résultats!$B$2:$AZ$251,AM$2,FALSE)</f>
        <v>2.9074279200000001E-4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664.16197309999995</v>
      </c>
      <c r="F39" s="25">
        <f>VLOOKUP($D39,Résultats!$B$2:$AZ$251,F$2,FALSE)</f>
        <v>529.90994490000003</v>
      </c>
      <c r="G39" s="25">
        <f>VLOOKUP($D39,Résultats!$B$2:$AZ$251,G$2,FALSE)</f>
        <v>583.25509460000001</v>
      </c>
      <c r="H39" s="25">
        <f>VLOOKUP($D39,Résultats!$B$2:$AZ$251,H$2,FALSE)</f>
        <v>588.71499610000001</v>
      </c>
      <c r="I39" s="25">
        <f>VLOOKUP($D39,Résultats!$B$2:$AZ$251,I$2,FALSE)</f>
        <v>482.45235129999998</v>
      </c>
      <c r="J39" s="25">
        <f>VLOOKUP($D39,Résultats!$B$2:$AZ$251,J$2,FALSE)</f>
        <v>434.05926890000001</v>
      </c>
      <c r="K39" s="25">
        <f>VLOOKUP($D39,Résultats!$B$2:$AZ$251,K$2,FALSE)</f>
        <v>418.92809779999999</v>
      </c>
      <c r="L39" s="25">
        <f>VLOOKUP($D39,Résultats!$B$2:$AZ$251,L$2,FALSE)</f>
        <v>414.9451206</v>
      </c>
      <c r="M39" s="25">
        <f>VLOOKUP($D39,Résultats!$B$2:$AZ$251,M$2,FALSE)</f>
        <v>515.01102170000001</v>
      </c>
      <c r="N39" s="25">
        <f>VLOOKUP($D39,Résultats!$B$2:$AZ$251,N$2,FALSE)</f>
        <v>536.30322390000003</v>
      </c>
      <c r="O39" s="25">
        <f>VLOOKUP($D39,Résultats!$B$2:$AZ$251,O$2,FALSE)</f>
        <v>417.29987629999999</v>
      </c>
      <c r="P39" s="25">
        <f>VLOOKUP($D39,Résultats!$B$2:$AZ$251,P$2,FALSE)</f>
        <v>344.71555389999997</v>
      </c>
      <c r="Q39" s="25">
        <f>VLOOKUP($D39,Résultats!$B$2:$AZ$251,Q$2,FALSE)</f>
        <v>275.96840930000002</v>
      </c>
      <c r="R39" s="25">
        <f>VLOOKUP($D39,Résultats!$B$2:$AZ$251,R$2,FALSE)</f>
        <v>207.13222819999999</v>
      </c>
      <c r="S39" s="25">
        <f>VLOOKUP($D39,Résultats!$B$2:$AZ$251,S$2,FALSE)</f>
        <v>145.26706129999999</v>
      </c>
      <c r="T39" s="25">
        <f>VLOOKUP($D39,Résultats!$B$2:$AZ$251,T$2,FALSE)</f>
        <v>93.853498799999997</v>
      </c>
      <c r="U39" s="25">
        <f>VLOOKUP($D39,Résultats!$B$2:$AZ$251,U$2,FALSE)</f>
        <v>57.04013286</v>
      </c>
      <c r="V39" s="25">
        <f>VLOOKUP($D39,Résultats!$B$2:$AZ$251,V$2,FALSE)</f>
        <v>32.208410639999997</v>
      </c>
      <c r="W39" s="25">
        <f>VLOOKUP($D39,Résultats!$B$2:$AZ$251,W$2,FALSE)</f>
        <v>17.244250770000001</v>
      </c>
      <c r="X39" s="25">
        <f>VLOOKUP($D39,Résultats!$B$2:$AZ$251,X$2,FALSE)</f>
        <v>8.9007598340000005</v>
      </c>
      <c r="Y39" s="25">
        <f>VLOOKUP($D39,Résultats!$B$2:$AZ$251,Y$2,FALSE)</f>
        <v>4.6319984720000003</v>
      </c>
      <c r="Z39" s="25">
        <f>VLOOKUP($D39,Résultats!$B$2:$AZ$251,Z$2,FALSE)</f>
        <v>2.3593420940000001</v>
      </c>
      <c r="AA39" s="25">
        <f>VLOOKUP($D39,Résultats!$B$2:$AZ$251,AA$2,FALSE)</f>
        <v>1.1843477979999999</v>
      </c>
      <c r="AB39" s="25">
        <f>VLOOKUP($D39,Résultats!$B$2:$AZ$251,AB$2,FALSE)</f>
        <v>0.59034472189999998</v>
      </c>
      <c r="AC39" s="25">
        <f>VLOOKUP($D39,Résultats!$B$2:$AZ$251,AC$2,FALSE)</f>
        <v>0.29291931199999999</v>
      </c>
      <c r="AD39" s="25">
        <f>VLOOKUP($D39,Résultats!$B$2:$AZ$251,AD$2,FALSE)</f>
        <v>0.14410399770000001</v>
      </c>
      <c r="AE39" s="25">
        <f>VLOOKUP($D39,Résultats!$B$2:$AZ$251,AE$2,FALSE)</f>
        <v>7.0637853400000006E-2</v>
      </c>
      <c r="AF39" s="25">
        <f>VLOOKUP($D39,Résultats!$B$2:$AZ$251,AF$2,FALSE)</f>
        <v>3.4710361500000002E-2</v>
      </c>
      <c r="AG39" s="25">
        <f>VLOOKUP($D39,Résultats!$B$2:$AZ$251,AG$2,FALSE)</f>
        <v>1.7103729799999998E-2</v>
      </c>
      <c r="AH39" s="25">
        <f>VLOOKUP($D39,Résultats!$B$2:$AZ$251,AH$2,FALSE)</f>
        <v>8.5307293199999995E-3</v>
      </c>
      <c r="AI39" s="25">
        <f>VLOOKUP($D39,Résultats!$B$2:$AZ$251,AI$2,FALSE)</f>
        <v>4.2479991999999998E-3</v>
      </c>
      <c r="AJ39" s="25">
        <f>VLOOKUP($D39,Résultats!$B$2:$AZ$251,AJ$2,FALSE)</f>
        <v>2.0961513699999999E-3</v>
      </c>
      <c r="AK39" s="25">
        <f>VLOOKUP($D39,Résultats!$B$2:$AZ$251,AK$2,FALSE)</f>
        <v>1.03322149E-3</v>
      </c>
      <c r="AL39" s="25">
        <f>VLOOKUP($D39,Résultats!$B$2:$AZ$251,AL$2,FALSE)</f>
        <v>5.07804743E-4</v>
      </c>
      <c r="AM39" s="102">
        <f>VLOOKUP($D39,Résultats!$B$2:$AZ$251,AM$2,FALSE)</f>
        <v>2.4736797299999998E-4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426.96126850000002</v>
      </c>
      <c r="F40" s="25">
        <f>VLOOKUP($D40,Résultats!$B$2:$AZ$251,F$2,FALSE)</f>
        <v>323.43285109999999</v>
      </c>
      <c r="G40" s="25">
        <f>VLOOKUP($D40,Résultats!$B$2:$AZ$251,G$2,FALSE)</f>
        <v>342.86307240000002</v>
      </c>
      <c r="H40" s="25">
        <f>VLOOKUP($D40,Résultats!$B$2:$AZ$251,H$2,FALSE)</f>
        <v>338.90592659999999</v>
      </c>
      <c r="I40" s="25">
        <f>VLOOKUP($D40,Résultats!$B$2:$AZ$251,I$2,FALSE)</f>
        <v>260.49560889999998</v>
      </c>
      <c r="J40" s="25">
        <f>VLOOKUP($D40,Résultats!$B$2:$AZ$251,J$2,FALSE)</f>
        <v>248.0577485</v>
      </c>
      <c r="K40" s="25">
        <f>VLOOKUP($D40,Résultats!$B$2:$AZ$251,K$2,FALSE)</f>
        <v>218.5934455</v>
      </c>
      <c r="L40" s="25">
        <f>VLOOKUP($D40,Résultats!$B$2:$AZ$251,L$2,FALSE)</f>
        <v>210.72740830000001</v>
      </c>
      <c r="M40" s="25">
        <f>VLOOKUP($D40,Résultats!$B$2:$AZ$251,M$2,FALSE)</f>
        <v>260.71700959999998</v>
      </c>
      <c r="N40" s="25">
        <f>VLOOKUP($D40,Résultats!$B$2:$AZ$251,N$2,FALSE)</f>
        <v>269.0903611</v>
      </c>
      <c r="O40" s="25">
        <f>VLOOKUP($D40,Résultats!$B$2:$AZ$251,O$2,FALSE)</f>
        <v>206.67098580000001</v>
      </c>
      <c r="P40" s="25">
        <f>VLOOKUP($D40,Résultats!$B$2:$AZ$251,P$2,FALSE)</f>
        <v>169.52690469999999</v>
      </c>
      <c r="Q40" s="25">
        <f>VLOOKUP($D40,Résultats!$B$2:$AZ$251,Q$2,FALSE)</f>
        <v>134.6825303</v>
      </c>
      <c r="R40" s="25">
        <f>VLOOKUP($D40,Résultats!$B$2:$AZ$251,R$2,FALSE)</f>
        <v>100.2281393</v>
      </c>
      <c r="S40" s="25">
        <f>VLOOKUP($D40,Résultats!$B$2:$AZ$251,S$2,FALSE)</f>
        <v>69.601800530000006</v>
      </c>
      <c r="T40" s="25">
        <f>VLOOKUP($D40,Résultats!$B$2:$AZ$251,T$2,FALSE)</f>
        <v>44.57784882</v>
      </c>
      <c r="U40" s="25">
        <f>VLOOKUP($D40,Résultats!$B$2:$AZ$251,U$2,FALSE)</f>
        <v>26.904406340000001</v>
      </c>
      <c r="V40" s="25">
        <f>VLOOKUP($D40,Résultats!$B$2:$AZ$251,V$2,FALSE)</f>
        <v>15.07646628</v>
      </c>
      <c r="W40" s="25">
        <f>VLOOKUP($D40,Résultats!$B$2:$AZ$251,W$2,FALSE)</f>
        <v>8.0086575460000002</v>
      </c>
      <c r="X40" s="25">
        <f>VLOOKUP($D40,Résultats!$B$2:$AZ$251,X$2,FALSE)</f>
        <v>4.1012293829999997</v>
      </c>
      <c r="Y40" s="25">
        <f>VLOOKUP($D40,Résultats!$B$2:$AZ$251,Y$2,FALSE)</f>
        <v>2.1190162780000001</v>
      </c>
      <c r="Z40" s="25">
        <f>VLOOKUP($D40,Résultats!$B$2:$AZ$251,Z$2,FALSE)</f>
        <v>1.0715161870000001</v>
      </c>
      <c r="AA40" s="25">
        <f>VLOOKUP($D40,Résultats!$B$2:$AZ$251,AA$2,FALSE)</f>
        <v>0.53398780530000001</v>
      </c>
      <c r="AB40" s="25">
        <f>VLOOKUP($D40,Résultats!$B$2:$AZ$251,AB$2,FALSE)</f>
        <v>0.26423536380000001</v>
      </c>
      <c r="AC40" s="25">
        <f>VLOOKUP($D40,Résultats!$B$2:$AZ$251,AC$2,FALSE)</f>
        <v>0.1301642546</v>
      </c>
      <c r="AD40" s="25">
        <f>VLOOKUP($D40,Résultats!$B$2:$AZ$251,AD$2,FALSE)</f>
        <v>6.3659058300000002E-2</v>
      </c>
      <c r="AE40" s="25">
        <f>VLOOKUP($D40,Résultats!$B$2:$AZ$251,AE$2,FALSE)</f>
        <v>3.1013881199999999E-2</v>
      </c>
      <c r="AF40" s="25">
        <f>VLOOKUP($D40,Résultats!$B$2:$AZ$251,AF$2,FALSE)</f>
        <v>1.5150265200000001E-2</v>
      </c>
      <c r="AG40" s="25">
        <f>VLOOKUP($D40,Résultats!$B$2:$AZ$251,AG$2,FALSE)</f>
        <v>7.4250614000000003E-3</v>
      </c>
      <c r="AH40" s="25">
        <f>VLOOKUP($D40,Résultats!$B$2:$AZ$251,AH$2,FALSE)</f>
        <v>3.6254245699999998E-3</v>
      </c>
      <c r="AI40" s="25">
        <f>VLOOKUP($D40,Résultats!$B$2:$AZ$251,AI$2,FALSE)</f>
        <v>1.7976035400000001E-3</v>
      </c>
      <c r="AJ40" s="25">
        <f>VLOOKUP($D40,Résultats!$B$2:$AZ$251,AJ$2,FALSE)</f>
        <v>8.83308913E-4</v>
      </c>
      <c r="AK40" s="25">
        <f>VLOOKUP($D40,Résultats!$B$2:$AZ$251,AK$2,FALSE)</f>
        <v>4.3380738300000002E-4</v>
      </c>
      <c r="AL40" s="25">
        <f>VLOOKUP($D40,Résultats!$B$2:$AZ$251,AL$2,FALSE)</f>
        <v>2.12499216E-4</v>
      </c>
      <c r="AM40" s="102">
        <f>VLOOKUP($D40,Résultats!$B$2:$AZ$251,AM$2,FALSE)</f>
        <v>1.0320182999999999E-4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142.32042279999999</v>
      </c>
      <c r="F41" s="25">
        <f>VLOOKUP($D41,Résultats!$B$2:$AZ$251,F$2,FALSE)</f>
        <v>88.599752480000006</v>
      </c>
      <c r="G41" s="25">
        <f>VLOOKUP($D41,Résultats!$B$2:$AZ$251,G$2,FALSE)</f>
        <v>93.864120619999994</v>
      </c>
      <c r="H41" s="25">
        <f>VLOOKUP($D41,Résultats!$B$2:$AZ$251,H$2,FALSE)</f>
        <v>89.527731979999999</v>
      </c>
      <c r="I41" s="25">
        <f>VLOOKUP($D41,Résultats!$B$2:$AZ$251,I$2,FALSE)</f>
        <v>60.446703499999998</v>
      </c>
      <c r="J41" s="25">
        <f>VLOOKUP($D41,Résultats!$B$2:$AZ$251,J$2,FALSE)</f>
        <v>39.89352658</v>
      </c>
      <c r="K41" s="25">
        <f>VLOOKUP($D41,Résultats!$B$2:$AZ$251,K$2,FALSE)</f>
        <v>27.106505370000001</v>
      </c>
      <c r="L41" s="25">
        <f>VLOOKUP($D41,Résultats!$B$2:$AZ$251,L$2,FALSE)</f>
        <v>23.14094811</v>
      </c>
      <c r="M41" s="25">
        <f>VLOOKUP($D41,Résultats!$B$2:$AZ$251,M$2,FALSE)</f>
        <v>28.202899980000002</v>
      </c>
      <c r="N41" s="25">
        <f>VLOOKUP($D41,Résultats!$B$2:$AZ$251,N$2,FALSE)</f>
        <v>27.92392589</v>
      </c>
      <c r="O41" s="25">
        <f>VLOOKUP($D41,Résultats!$B$2:$AZ$251,O$2,FALSE)</f>
        <v>20.18375563</v>
      </c>
      <c r="P41" s="25">
        <f>VLOOKUP($D41,Résultats!$B$2:$AZ$251,P$2,FALSE)</f>
        <v>16.015051140000001</v>
      </c>
      <c r="Q41" s="25">
        <f>VLOOKUP($D41,Résultats!$B$2:$AZ$251,Q$2,FALSE)</f>
        <v>12.26839017</v>
      </c>
      <c r="R41" s="25">
        <f>VLOOKUP($D41,Résultats!$B$2:$AZ$251,R$2,FALSE)</f>
        <v>8.7566589560000008</v>
      </c>
      <c r="S41" s="25">
        <f>VLOOKUP($D41,Résultats!$B$2:$AZ$251,S$2,FALSE)</f>
        <v>5.7916520069999997</v>
      </c>
      <c r="T41" s="25">
        <f>VLOOKUP($D41,Résultats!$B$2:$AZ$251,T$2,FALSE)</f>
        <v>3.553246471</v>
      </c>
      <c r="U41" s="25">
        <f>VLOOKUP($D41,Résultats!$B$2:$AZ$251,U$2,FALSE)</f>
        <v>2.0710943679999998</v>
      </c>
      <c r="V41" s="25">
        <f>VLOOKUP($D41,Résultats!$B$2:$AZ$251,V$2,FALSE)</f>
        <v>1.11700551</v>
      </c>
      <c r="W41" s="25">
        <f>VLOOKUP($D41,Résultats!$B$2:$AZ$251,W$2,FALSE)</f>
        <v>0.57028175530000003</v>
      </c>
      <c r="X41" s="25">
        <f>VLOOKUP($D41,Résultats!$B$2:$AZ$251,X$2,FALSE)</f>
        <v>0.28057974590000001</v>
      </c>
      <c r="Y41" s="25">
        <f>VLOOKUP($D41,Résultats!$B$2:$AZ$251,Y$2,FALSE)</f>
        <v>0.1397991536</v>
      </c>
      <c r="Z41" s="25">
        <f>VLOOKUP($D41,Résultats!$B$2:$AZ$251,Z$2,FALSE)</f>
        <v>6.8135923599999995E-2</v>
      </c>
      <c r="AA41" s="25">
        <f>VLOOKUP($D41,Résultats!$B$2:$AZ$251,AA$2,FALSE)</f>
        <v>3.2726513899999997E-2</v>
      </c>
      <c r="AB41" s="25">
        <f>VLOOKUP($D41,Résultats!$B$2:$AZ$251,AB$2,FALSE)</f>
        <v>1.5605624300000001E-2</v>
      </c>
      <c r="AC41" s="25">
        <f>VLOOKUP($D41,Résultats!$B$2:$AZ$251,AC$2,FALSE)</f>
        <v>7.4103489099999996E-3</v>
      </c>
      <c r="AD41" s="25">
        <f>VLOOKUP($D41,Résultats!$B$2:$AZ$251,AD$2,FALSE)</f>
        <v>3.5124271400000001E-3</v>
      </c>
      <c r="AE41" s="25">
        <f>VLOOKUP($D41,Résultats!$B$2:$AZ$251,AE$2,FALSE)</f>
        <v>1.65622291E-3</v>
      </c>
      <c r="AF41" s="25">
        <f>VLOOKUP($D41,Résultats!$B$2:$AZ$251,AF$2,FALSE)</f>
        <v>7.8396161700000004E-4</v>
      </c>
      <c r="AG41" s="25">
        <f>VLOOKUP($D41,Résultats!$B$2:$AZ$251,AG$2,FALSE)</f>
        <v>3.7315244399999998E-4</v>
      </c>
      <c r="AH41" s="25">
        <f>VLOOKUP($D41,Résultats!$B$2:$AZ$251,AH$2,FALSE)</f>
        <v>1.6427996599999999E-4</v>
      </c>
      <c r="AI41" s="25">
        <f>VLOOKUP($D41,Résultats!$B$2:$AZ$251,AI$2,FALSE)</f>
        <v>7.96115858E-5</v>
      </c>
      <c r="AJ41" s="25">
        <f>VLOOKUP($D41,Résultats!$B$2:$AZ$251,AJ$2,FALSE)</f>
        <v>3.8254927200000002E-5</v>
      </c>
      <c r="AK41" s="25">
        <f>VLOOKUP($D41,Résultats!$B$2:$AZ$251,AK$2,FALSE)</f>
        <v>1.8418037700000001E-5</v>
      </c>
      <c r="AL41" s="25">
        <f>VLOOKUP($D41,Résultats!$B$2:$AZ$251,AL$2,FALSE)</f>
        <v>8.8579070799999998E-6</v>
      </c>
      <c r="AM41" s="102">
        <f>VLOOKUP($D41,Résultats!$B$2:$AZ$251,AM$2,FALSE)</f>
        <v>4.2291093500000001E-6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35.580105699999997</v>
      </c>
      <c r="F42" s="57">
        <f>VLOOKUP($D42,Résultats!$B$2:$AZ$251,F$2,FALSE)</f>
        <v>16.100925400000001</v>
      </c>
      <c r="G42" s="57">
        <f>VLOOKUP($D42,Résultats!$B$2:$AZ$251,G$2,FALSE)</f>
        <v>14.425712280000001</v>
      </c>
      <c r="H42" s="57">
        <f>VLOOKUP($D42,Résultats!$B$2:$AZ$251,H$2,FALSE)</f>
        <v>10.57687112</v>
      </c>
      <c r="I42" s="57">
        <f>VLOOKUP($D42,Résultats!$B$2:$AZ$251,I$2,FALSE)</f>
        <v>4.5849110560000002</v>
      </c>
      <c r="J42" s="57">
        <f>VLOOKUP($D42,Résultats!$B$2:$AZ$251,J$2,FALSE)</f>
        <v>0.68759456730000001</v>
      </c>
      <c r="K42" s="57">
        <f>VLOOKUP($D42,Résultats!$B$2:$AZ$251,K$2,FALSE)</f>
        <v>0</v>
      </c>
      <c r="L42" s="57">
        <f>VLOOKUP($D42,Résultats!$B$2:$AZ$251,L$2,FALSE)</f>
        <v>0</v>
      </c>
      <c r="M42" s="57">
        <f>VLOOKUP($D42,Résultats!$B$2:$AZ$251,M$2,FALSE)</f>
        <v>0</v>
      </c>
      <c r="N42" s="57">
        <f>VLOOKUP($D42,Résultats!$B$2:$AZ$251,N$2,FALSE)</f>
        <v>0</v>
      </c>
      <c r="O42" s="57">
        <f>VLOOKUP($D42,Résultats!$B$2:$AZ$251,O$2,FALSE)</f>
        <v>0</v>
      </c>
      <c r="P42" s="57">
        <f>VLOOKUP($D42,Résultats!$B$2:$AZ$251,P$2,FALSE)</f>
        <v>0</v>
      </c>
      <c r="Q42" s="57">
        <f>VLOOKUP($D42,Résultats!$B$2:$AZ$251,Q$2,FALSE)</f>
        <v>0</v>
      </c>
      <c r="R42" s="57">
        <f>VLOOKUP($D42,Résultats!$B$2:$AZ$251,R$2,FALSE)</f>
        <v>0</v>
      </c>
      <c r="S42" s="57">
        <f>VLOOKUP($D42,Résultats!$B$2:$AZ$251,S$2,FALSE)</f>
        <v>0</v>
      </c>
      <c r="T42" s="57">
        <f>VLOOKUP($D42,Résultats!$B$2:$AZ$251,T$2,FALSE)</f>
        <v>0</v>
      </c>
      <c r="U42" s="57">
        <f>VLOOKUP($D42,Résultats!$B$2:$AZ$251,U$2,FALSE)</f>
        <v>0</v>
      </c>
      <c r="V42" s="57">
        <f>VLOOKUP($D42,Résultats!$B$2:$AZ$251,V$2,FALSE)</f>
        <v>0</v>
      </c>
      <c r="W42" s="57">
        <f>VLOOKUP($D42,Résultats!$B$2:$AZ$251,W$2,FALSE)</f>
        <v>0</v>
      </c>
      <c r="X42" s="57">
        <f>VLOOKUP($D42,Résultats!$B$2:$AZ$251,X$2,FALSE)</f>
        <v>0</v>
      </c>
      <c r="Y42" s="57">
        <f>VLOOKUP($D42,Résultats!$B$2:$AZ$251,Y$2,FALSE)</f>
        <v>0</v>
      </c>
      <c r="Z42" s="57">
        <f>VLOOKUP($D42,Résultats!$B$2:$AZ$251,Z$2,FALSE)</f>
        <v>0</v>
      </c>
      <c r="AA42" s="57">
        <f>VLOOKUP($D42,Résultats!$B$2:$AZ$251,AA$2,FALSE)</f>
        <v>0</v>
      </c>
      <c r="AB42" s="57">
        <f>VLOOKUP($D42,Résultats!$B$2:$AZ$251,AB$2,FALSE)</f>
        <v>0</v>
      </c>
      <c r="AC42" s="57">
        <f>VLOOKUP($D42,Résultats!$B$2:$AZ$251,AC$2,FALSE)</f>
        <v>0</v>
      </c>
      <c r="AD42" s="57">
        <f>VLOOKUP($D42,Résultats!$B$2:$AZ$251,AD$2,FALSE)</f>
        <v>0</v>
      </c>
      <c r="AE42" s="57">
        <f>VLOOKUP($D42,Résultats!$B$2:$AZ$251,AE$2,FALSE)</f>
        <v>0</v>
      </c>
      <c r="AF42" s="57">
        <f>VLOOKUP($D42,Résultats!$B$2:$AZ$251,AF$2,FALSE)</f>
        <v>0</v>
      </c>
      <c r="AG42" s="57">
        <f>VLOOKUP($D42,Résultats!$B$2:$AZ$251,AG$2,FALSE)</f>
        <v>0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25">
      <c r="B43" s="229" t="s">
        <v>78</v>
      </c>
      <c r="C43" s="220" t="s">
        <v>463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35911.307350000003</v>
      </c>
      <c r="G43" s="99">
        <f>VLOOKUP($D48,Résultats!$B$2:$AZ$212,G$2,FALSE)</f>
        <v>36708.886160000002</v>
      </c>
      <c r="H43" s="99">
        <f>VLOOKUP($D48,Résultats!$B$2:$AZ$212,H$2,FALSE)</f>
        <v>37113.743849999999</v>
      </c>
      <c r="I43" s="99">
        <f>VLOOKUP($D48,Résultats!$B$2:$AZ$212,I$2,FALSE)</f>
        <v>37144.004200000003</v>
      </c>
      <c r="J43" s="99">
        <f>VLOOKUP($D48,Résultats!$B$2:$AZ$212,J$2,FALSE)</f>
        <v>36972.990010000001</v>
      </c>
      <c r="K43" s="99">
        <f>VLOOKUP($D48,Résultats!$B$2:$AZ$212,K$2,FALSE)</f>
        <v>36603.426149999999</v>
      </c>
      <c r="L43" s="99">
        <f>VLOOKUP($D48,Résultats!$B$2:$AZ$212,L$2,FALSE)</f>
        <v>36183.036249999997</v>
      </c>
      <c r="M43" s="99">
        <f>VLOOKUP($D48,Résultats!$B$2:$AZ$212,M$2,FALSE)</f>
        <v>36278.930910000003</v>
      </c>
      <c r="N43" s="99">
        <f>VLOOKUP($D48,Résultats!$B$2:$AZ$212,N$2,FALSE)</f>
        <v>36555.954810000003</v>
      </c>
      <c r="O43" s="99">
        <f>VLOOKUP($D48,Résultats!$B$2:$AZ$212,O$2,FALSE)</f>
        <v>36392.123670000001</v>
      </c>
      <c r="P43" s="99">
        <f>VLOOKUP($D48,Résultats!$B$2:$AZ$212,P$2,FALSE)</f>
        <v>36058.343000000001</v>
      </c>
      <c r="Q43" s="99">
        <f>VLOOKUP($D48,Résultats!$B$2:$AZ$212,Q$2,FALSE)</f>
        <v>35640.85684</v>
      </c>
      <c r="R43" s="99">
        <f>VLOOKUP($D48,Résultats!$B$2:$AZ$212,R$2,FALSE)</f>
        <v>35152.549749999998</v>
      </c>
      <c r="S43" s="99">
        <f>VLOOKUP($D48,Résultats!$B$2:$AZ$212,S$2,FALSE)</f>
        <v>34621.628599999996</v>
      </c>
      <c r="T43" s="99">
        <f>VLOOKUP($D48,Résultats!$B$2:$AZ$212,T$2,FALSE)</f>
        <v>34061.71241</v>
      </c>
      <c r="U43" s="99">
        <f>VLOOKUP($D48,Résultats!$B$2:$AZ$212,U$2,FALSE)</f>
        <v>33515.403189999997</v>
      </c>
      <c r="V43" s="99">
        <f>VLOOKUP($D48,Résultats!$B$2:$AZ$212,V$2,FALSE)</f>
        <v>32985.303370000001</v>
      </c>
      <c r="W43" s="99">
        <f>VLOOKUP($D48,Résultats!$B$2:$AZ$212,W$2,FALSE)</f>
        <v>32473.954669999999</v>
      </c>
      <c r="X43" s="99">
        <f>VLOOKUP($D48,Résultats!$B$2:$AZ$212,X$2,FALSE)</f>
        <v>31978.765810000001</v>
      </c>
      <c r="Y43" s="99">
        <f>VLOOKUP($D48,Résultats!$B$2:$AZ$212,Y$2,FALSE)</f>
        <v>31541.146659999999</v>
      </c>
      <c r="Z43" s="99">
        <f>VLOOKUP($D48,Résultats!$B$2:$AZ$212,Z$2,FALSE)</f>
        <v>31142.726210000001</v>
      </c>
      <c r="AA43" s="99">
        <f>VLOOKUP($D48,Résultats!$B$2:$AZ$212,AA$2,FALSE)</f>
        <v>30768.049180000002</v>
      </c>
      <c r="AB43" s="99">
        <f>VLOOKUP($D48,Résultats!$B$2:$AZ$212,AB$2,FALSE)</f>
        <v>30409.827440000001</v>
      </c>
      <c r="AC43" s="99">
        <f>VLOOKUP($D48,Résultats!$B$2:$AZ$212,AC$2,FALSE)</f>
        <v>30062.7353</v>
      </c>
      <c r="AD43" s="99">
        <f>VLOOKUP($D48,Résultats!$B$2:$AZ$212,AD$2,FALSE)</f>
        <v>29722.441770000001</v>
      </c>
      <c r="AE43" s="99">
        <f>VLOOKUP($D48,Résultats!$B$2:$AZ$212,AE$2,FALSE)</f>
        <v>29384.676459999999</v>
      </c>
      <c r="AF43" s="99">
        <f>VLOOKUP($D48,Résultats!$B$2:$AZ$212,AF$2,FALSE)</f>
        <v>29053.800220000001</v>
      </c>
      <c r="AG43" s="99">
        <f>VLOOKUP($D48,Résultats!$B$2:$AZ$212,AG$2,FALSE)</f>
        <v>28733.805759999999</v>
      </c>
      <c r="AH43" s="99">
        <f>VLOOKUP($D48,Résultats!$B$2:$AZ$212,AH$2,FALSE)</f>
        <v>28348.402699999999</v>
      </c>
      <c r="AI43" s="99">
        <f>VLOOKUP($D48,Résultats!$B$2:$AZ$212,AI$2,FALSE)</f>
        <v>27995.959309999998</v>
      </c>
      <c r="AJ43" s="99">
        <f>VLOOKUP($D48,Résultats!$B$2:$AZ$212,AJ$2,FALSE)</f>
        <v>27661.09907</v>
      </c>
      <c r="AK43" s="99">
        <f>VLOOKUP($D48,Résultats!$B$2:$AZ$212,AK$2,FALSE)</f>
        <v>27340.989320000001</v>
      </c>
      <c r="AL43" s="99">
        <f>VLOOKUP($D48,Résultats!$B$2:$AZ$212,AL$2,FALSE)</f>
        <v>27030.64386</v>
      </c>
      <c r="AM43" s="104">
        <f>VLOOKUP($D48,Résultats!$B$2:$AZ$212,AM$2,FALSE)</f>
        <v>26716.756450000001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35763.475700000003</v>
      </c>
      <c r="G45" s="25">
        <f>VLOOKUP($D45,Résultats!$B$2:$AZ$212,G$2,FALSE)</f>
        <v>36363.712789999998</v>
      </c>
      <c r="H45" s="25">
        <f>VLOOKUP($D45,Résultats!$B$2:$AZ$212,H$2,FALSE)</f>
        <v>36658.777020000001</v>
      </c>
      <c r="I45" s="25">
        <f>VLOOKUP($D45,Résultats!$B$2:$AZ$212,I$2,FALSE)</f>
        <v>36577.133090000003</v>
      </c>
      <c r="J45" s="25">
        <f>VLOOKUP($D45,Résultats!$B$2:$AZ$212,J$2,FALSE)</f>
        <v>36284.554400000001</v>
      </c>
      <c r="K45" s="25">
        <f>VLOOKUP($D45,Résultats!$B$2:$AZ$212,K$2,FALSE)</f>
        <v>35768.904369999997</v>
      </c>
      <c r="L45" s="25">
        <f>VLOOKUP($D45,Résultats!$B$2:$AZ$212,L$2,FALSE)</f>
        <v>35167.2091</v>
      </c>
      <c r="M45" s="25">
        <f>VLOOKUP($D45,Résultats!$B$2:$AZ$212,M$2,FALSE)</f>
        <v>34968.478810000001</v>
      </c>
      <c r="N45" s="25">
        <f>VLOOKUP($D45,Résultats!$B$2:$AZ$212,N$2,FALSE)</f>
        <v>34869.130340000003</v>
      </c>
      <c r="O45" s="25">
        <f>VLOOKUP($D45,Résultats!$B$2:$AZ$212,O$2,FALSE)</f>
        <v>34342.45721</v>
      </c>
      <c r="P45" s="25">
        <f>VLOOKUP($D45,Résultats!$B$2:$AZ$212,P$2,FALSE)</f>
        <v>33576.930959999998</v>
      </c>
      <c r="Q45" s="25">
        <f>VLOOKUP($D45,Résultats!$B$2:$AZ$212,Q$2,FALSE)</f>
        <v>32599.552970000001</v>
      </c>
      <c r="R45" s="25">
        <f>VLOOKUP($D45,Résultats!$B$2:$AZ$212,R$2,FALSE)</f>
        <v>31422.26355</v>
      </c>
      <c r="S45" s="25">
        <f>VLOOKUP($D45,Résultats!$B$2:$AZ$212,S$2,FALSE)</f>
        <v>30081.192129999999</v>
      </c>
      <c r="T45" s="25">
        <f>VLOOKUP($D45,Résultats!$B$2:$AZ$212,T$2,FALSE)</f>
        <v>28622.651320000001</v>
      </c>
      <c r="U45" s="25">
        <f>VLOOKUP($D45,Résultats!$B$2:$AZ$212,U$2,FALSE)</f>
        <v>27107.360820000002</v>
      </c>
      <c r="V45" s="25">
        <f>VLOOKUP($D45,Résultats!$B$2:$AZ$212,V$2,FALSE)</f>
        <v>25583.725869999998</v>
      </c>
      <c r="W45" s="25">
        <f>VLOOKUP($D45,Résultats!$B$2:$AZ$212,W$2,FALSE)</f>
        <v>24089.72595</v>
      </c>
      <c r="X45" s="25">
        <f>VLOOKUP($D45,Résultats!$B$2:$AZ$212,X$2,FALSE)</f>
        <v>22649.09935</v>
      </c>
      <c r="Y45" s="25">
        <f>VLOOKUP($D45,Résultats!$B$2:$AZ$212,Y$2,FALSE)</f>
        <v>21274.655289999999</v>
      </c>
      <c r="Z45" s="25">
        <f>VLOOKUP($D45,Résultats!$B$2:$AZ$212,Z$2,FALSE)</f>
        <v>19970.581460000001</v>
      </c>
      <c r="AA45" s="25">
        <f>VLOOKUP($D45,Résultats!$B$2:$AZ$212,AA$2,FALSE)</f>
        <v>18737.36796</v>
      </c>
      <c r="AB45" s="25">
        <f>VLOOKUP($D45,Résultats!$B$2:$AZ$212,AB$2,FALSE)</f>
        <v>17573.464499999998</v>
      </c>
      <c r="AC45" s="25">
        <f>VLOOKUP($D45,Résultats!$B$2:$AZ$212,AC$2,FALSE)</f>
        <v>16476.282589999999</v>
      </c>
      <c r="AD45" s="25">
        <f>VLOOKUP($D45,Résultats!$B$2:$AZ$212,AD$2,FALSE)</f>
        <v>15447.08908</v>
      </c>
      <c r="AE45" s="25">
        <f>VLOOKUP($D45,Résultats!$B$2:$AZ$212,AE$2,FALSE)</f>
        <v>14481.92943</v>
      </c>
      <c r="AF45" s="25">
        <f>VLOOKUP($D45,Résultats!$B$2:$AZ$212,AF$2,FALSE)</f>
        <v>13576.94911</v>
      </c>
      <c r="AG45" s="25">
        <f>VLOOKUP($D45,Résultats!$B$2:$AZ$212,AG$2,FALSE)</f>
        <v>12728.4594</v>
      </c>
      <c r="AH45" s="25">
        <f>VLOOKUP($D45,Résultats!$B$2:$AZ$212,AH$2,FALSE)</f>
        <v>11879.93102</v>
      </c>
      <c r="AI45" s="25">
        <f>VLOOKUP($D45,Résultats!$B$2:$AZ$212,AI$2,FALSE)</f>
        <v>11087.95347</v>
      </c>
      <c r="AJ45" s="25">
        <f>VLOOKUP($D45,Résultats!$B$2:$AZ$212,AJ$2,FALSE)</f>
        <v>10348.765450000001</v>
      </c>
      <c r="AK45" s="25">
        <f>VLOOKUP($D45,Résultats!$B$2:$AZ$212,AK$2,FALSE)</f>
        <v>9658.8521700000001</v>
      </c>
      <c r="AL45" s="25">
        <f>VLOOKUP($D45,Résultats!$B$2:$AZ$212,AL$2,FALSE)</f>
        <v>9014.9308810000002</v>
      </c>
      <c r="AM45" s="102">
        <f>VLOOKUP($D45,Résultats!$B$2:$AZ$212,AM$2,FALSE)</f>
        <v>8413.9365639999996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147.83164769999999</v>
      </c>
      <c r="G46" s="25">
        <f>VLOOKUP($D46,Résultats!$B$2:$AZ$212,G$2,FALSE)</f>
        <v>345.17336369999998</v>
      </c>
      <c r="H46" s="25">
        <f>VLOOKUP($D46,Résultats!$B$2:$AZ$212,H$2,FALSE)</f>
        <v>454.96682859999999</v>
      </c>
      <c r="I46" s="25">
        <f>VLOOKUP($D46,Résultats!$B$2:$AZ$212,I$2,FALSE)</f>
        <v>566.8711045</v>
      </c>
      <c r="J46" s="25">
        <f>VLOOKUP($D46,Résultats!$B$2:$AZ$212,J$2,FALSE)</f>
        <v>688.43561490000002</v>
      </c>
      <c r="K46" s="25">
        <f>VLOOKUP($D46,Résultats!$B$2:$AZ$212,K$2,FALSE)</f>
        <v>834.52178200000003</v>
      </c>
      <c r="L46" s="25">
        <f>VLOOKUP($D46,Résultats!$B$2:$AZ$212,L$2,FALSE)</f>
        <v>1015.827149</v>
      </c>
      <c r="M46" s="25">
        <f>VLOOKUP($D46,Résultats!$B$2:$AZ$212,M$2,FALSE)</f>
        <v>1310.452094</v>
      </c>
      <c r="N46" s="25">
        <f>VLOOKUP($D46,Résultats!$B$2:$AZ$212,N$2,FALSE)</f>
        <v>1686.8244669999999</v>
      </c>
      <c r="O46" s="25">
        <f>VLOOKUP($D46,Résultats!$B$2:$AZ$212,O$2,FALSE)</f>
        <v>2049.666463</v>
      </c>
      <c r="P46" s="25">
        <f>VLOOKUP($D46,Résultats!$B$2:$AZ$212,P$2,FALSE)</f>
        <v>2481.4120480000001</v>
      </c>
      <c r="Q46" s="25">
        <f>VLOOKUP($D46,Résultats!$B$2:$AZ$212,Q$2,FALSE)</f>
        <v>3041.3038649999999</v>
      </c>
      <c r="R46" s="25">
        <f>VLOOKUP($D46,Résultats!$B$2:$AZ$212,R$2,FALSE)</f>
        <v>3730.2862060000002</v>
      </c>
      <c r="S46" s="25">
        <f>VLOOKUP($D46,Résultats!$B$2:$AZ$212,S$2,FALSE)</f>
        <v>4540.436471</v>
      </c>
      <c r="T46" s="25">
        <f>VLOOKUP($D46,Résultats!$B$2:$AZ$212,T$2,FALSE)</f>
        <v>5439.0610969999998</v>
      </c>
      <c r="U46" s="25">
        <f>VLOOKUP($D46,Résultats!$B$2:$AZ$212,U$2,FALSE)</f>
        <v>6408.0423680000004</v>
      </c>
      <c r="V46" s="25">
        <f>VLOOKUP($D46,Résultats!$B$2:$AZ$212,V$2,FALSE)</f>
        <v>7401.5775059999996</v>
      </c>
      <c r="W46" s="25">
        <f>VLOOKUP($D46,Résultats!$B$2:$AZ$212,W$2,FALSE)</f>
        <v>8384.2287149999902</v>
      </c>
      <c r="X46" s="25">
        <f>VLOOKUP($D46,Résultats!$B$2:$AZ$212,X$2,FALSE)</f>
        <v>9329.6664650000002</v>
      </c>
      <c r="Y46" s="25">
        <f>VLOOKUP($D46,Résultats!$B$2:$AZ$212,Y$2,FALSE)</f>
        <v>10266.49137</v>
      </c>
      <c r="Z46" s="25">
        <f>VLOOKUP($D46,Résultats!$B$2:$AZ$212,Z$2,FALSE)</f>
        <v>11172.144749999999</v>
      </c>
      <c r="AA46" s="25">
        <f>VLOOKUP($D46,Résultats!$B$2:$AZ$212,AA$2,FALSE)</f>
        <v>12030.681210000001</v>
      </c>
      <c r="AB46" s="25">
        <f>VLOOKUP($D46,Résultats!$B$2:$AZ$212,AB$2,FALSE)</f>
        <v>12836.362940000001</v>
      </c>
      <c r="AC46" s="25">
        <f>VLOOKUP($D46,Résultats!$B$2:$AZ$212,AC$2,FALSE)</f>
        <v>13586.45271</v>
      </c>
      <c r="AD46" s="25">
        <f>VLOOKUP($D46,Résultats!$B$2:$AZ$212,AD$2,FALSE)</f>
        <v>14275.35269</v>
      </c>
      <c r="AE46" s="25">
        <f>VLOOKUP($D46,Résultats!$B$2:$AZ$212,AE$2,FALSE)</f>
        <v>14902.74703</v>
      </c>
      <c r="AF46" s="25">
        <f>VLOOKUP($D46,Résultats!$B$2:$AZ$212,AF$2,FALSE)</f>
        <v>15476.85111</v>
      </c>
      <c r="AG46" s="25">
        <f>VLOOKUP($D46,Résultats!$B$2:$AZ$212,AG$2,FALSE)</f>
        <v>16005.34636</v>
      </c>
      <c r="AH46" s="25">
        <f>VLOOKUP($D46,Résultats!$B$2:$AZ$212,AH$2,FALSE)</f>
        <v>16468.471679999999</v>
      </c>
      <c r="AI46" s="25">
        <f>VLOOKUP($D46,Résultats!$B$2:$AZ$212,AI$2,FALSE)</f>
        <v>16908.005850000001</v>
      </c>
      <c r="AJ46" s="25">
        <f>VLOOKUP($D46,Résultats!$B$2:$AZ$212,AJ$2,FALSE)</f>
        <v>17312.333620000001</v>
      </c>
      <c r="AK46" s="25">
        <f>VLOOKUP($D46,Résultats!$B$2:$AZ$212,AK$2,FALSE)</f>
        <v>17682.137149999999</v>
      </c>
      <c r="AL46" s="25">
        <f>VLOOKUP($D46,Résultats!$B$2:$AZ$212,AL$2,FALSE)</f>
        <v>18015.71298</v>
      </c>
      <c r="AM46" s="102">
        <f>VLOOKUP($D46,Résultats!$B$2:$AZ$212,AM$2,FALSE)</f>
        <v>18302.819879999999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0.23433456529999999</v>
      </c>
      <c r="G47" s="25">
        <f>VLOOKUP($D47,Résultats!$B$2:$AZ$212,G$2,FALSE)</f>
        <v>0.31326612349999999</v>
      </c>
      <c r="H47" s="25">
        <f>VLOOKUP($D47,Résultats!$B$2:$AZ$212,H$2,FALSE)</f>
        <v>0.35878739700000001</v>
      </c>
      <c r="I47" s="25">
        <f>VLOOKUP($D47,Résultats!$B$2:$AZ$212,I$2,FALSE)</f>
        <v>0.41774718440000003</v>
      </c>
      <c r="J47" s="25">
        <f>VLOOKUP($D47,Résultats!$B$2:$AZ$212,J$2,FALSE)</f>
        <v>0.45844320150000001</v>
      </c>
      <c r="K47" s="25">
        <f>VLOOKUP($D47,Résultats!$B$2:$AZ$212,K$2,FALSE)</f>
        <v>0.52128478639999998</v>
      </c>
      <c r="L47" s="25">
        <f>VLOOKUP($D47,Résultats!$B$2:$AZ$212,L$2,FALSE)</f>
        <v>0.59403772489999995</v>
      </c>
      <c r="M47" s="25">
        <f>VLOOKUP($D47,Résultats!$B$2:$AZ$212,M$2,FALSE)</f>
        <v>0.69271701009999997</v>
      </c>
      <c r="N47" s="25">
        <f>VLOOKUP($D47,Résultats!$B$2:$AZ$212,N$2,FALSE)</f>
        <v>0.80110741460000001</v>
      </c>
      <c r="O47" s="25">
        <f>VLOOKUP($D47,Résultats!$B$2:$AZ$212,O$2,FALSE)</f>
        <v>0.87831332620000002</v>
      </c>
      <c r="P47" s="25">
        <f>VLOOKUP($D47,Résultats!$B$2:$AZ$212,P$2,FALSE)</f>
        <v>0.93328557010000002</v>
      </c>
      <c r="Q47" s="25">
        <f>VLOOKUP($D47,Résultats!$B$2:$AZ$212,Q$2,FALSE)</f>
        <v>0.96704275269999995</v>
      </c>
      <c r="R47" s="25">
        <f>VLOOKUP($D47,Résultats!$B$2:$AZ$212,R$2,FALSE)</f>
        <v>0.98029000789999998</v>
      </c>
      <c r="S47" s="25">
        <f>VLOOKUP($D47,Résultats!$B$2:$AZ$212,S$2,FALSE)</f>
        <v>0.9745571126</v>
      </c>
      <c r="T47" s="25">
        <f>VLOOKUP($D47,Résultats!$B$2:$AZ$212,T$2,FALSE)</f>
        <v>0.95184164429999996</v>
      </c>
      <c r="U47" s="25">
        <f>VLOOKUP($D47,Résultats!$B$2:$AZ$212,U$2,FALSE)</f>
        <v>0.91704308619999997</v>
      </c>
      <c r="V47" s="25">
        <f>VLOOKUP($D47,Résultats!$B$2:$AZ$212,V$2,FALSE)</f>
        <v>0.87476122649999999</v>
      </c>
      <c r="W47" s="25">
        <f>VLOOKUP($D47,Résultats!$B$2:$AZ$212,W$2,FALSE)</f>
        <v>0.82891107529999997</v>
      </c>
      <c r="X47" s="25">
        <f>VLOOKUP($D47,Résultats!$B$2:$AZ$212,X$2,FALSE)</f>
        <v>0.78219232630000002</v>
      </c>
      <c r="Y47" s="25">
        <f>VLOOKUP($D47,Résultats!$B$2:$AZ$212,Y$2,FALSE)</f>
        <v>0.73628026759999998</v>
      </c>
      <c r="Z47" s="25">
        <f>VLOOKUP($D47,Résultats!$B$2:$AZ$212,Z$2,FALSE)</f>
        <v>0.69197824669999997</v>
      </c>
      <c r="AA47" s="25">
        <f>VLOOKUP($D47,Résultats!$B$2:$AZ$212,AA$2,FALSE)</f>
        <v>0.64968397970000002</v>
      </c>
      <c r="AB47" s="25">
        <f>VLOOKUP($D47,Résultats!$B$2:$AZ$212,AB$2,FALSE)</f>
        <v>0.60955571880000003</v>
      </c>
      <c r="AC47" s="25">
        <f>VLOOKUP($D47,Résultats!$B$2:$AZ$212,AC$2,FALSE)</f>
        <v>0.57161720299999996</v>
      </c>
      <c r="AD47" s="25">
        <f>VLOOKUP($D47,Résultats!$B$2:$AZ$212,AD$2,FALSE)</f>
        <v>0.535972279</v>
      </c>
      <c r="AE47" s="25">
        <f>VLOOKUP($D47,Résultats!$B$2:$AZ$212,AE$2,FALSE)</f>
        <v>0.50251543590000003</v>
      </c>
      <c r="AF47" s="25">
        <f>VLOOKUP($D47,Résultats!$B$2:$AZ$212,AF$2,FALSE)</f>
        <v>0.47112941339999997</v>
      </c>
      <c r="AG47" s="25">
        <f>VLOOKUP($D47,Résultats!$B$2:$AZ$212,AG$2,FALSE)</f>
        <v>0.4416946819</v>
      </c>
      <c r="AH47" s="25">
        <f>VLOOKUP($D47,Résultats!$B$2:$AZ$212,AH$2,FALSE)</f>
        <v>0.41225442950000002</v>
      </c>
      <c r="AI47" s="25">
        <f>VLOOKUP($D47,Résultats!$B$2:$AZ$212,AI$2,FALSE)</f>
        <v>0.3847739328</v>
      </c>
      <c r="AJ47" s="25">
        <f>VLOOKUP($D47,Résultats!$B$2:$AZ$212,AJ$2,FALSE)</f>
        <v>0.35912394320000002</v>
      </c>
      <c r="AK47" s="25">
        <f>VLOOKUP($D47,Résultats!$B$2:$AZ$212,AK$2,FALSE)</f>
        <v>0.33518316860000003</v>
      </c>
      <c r="AL47" s="25">
        <f>VLOOKUP($D47,Résultats!$B$2:$AZ$212,AL$2,FALSE)</f>
        <v>0.31283804310000002</v>
      </c>
      <c r="AM47" s="102">
        <f>VLOOKUP($D47,Résultats!$B$2:$AZ$212,AM$2,FALSE)</f>
        <v>0.29198238560000001</v>
      </c>
    </row>
    <row r="48" spans="2:39" x14ac:dyDescent="0.25">
      <c r="B48" s="230"/>
      <c r="C48" s="220" t="s">
        <v>463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35911.307350000003</v>
      </c>
      <c r="G48" s="59">
        <f>VLOOKUP($D48,Résultats!$B$2:$AZ$212,G$2,FALSE)</f>
        <v>36708.886160000002</v>
      </c>
      <c r="H48" s="59">
        <f>VLOOKUP($D48,Résultats!$B$2:$AZ$212,H$2,FALSE)</f>
        <v>37113.743849999999</v>
      </c>
      <c r="I48" s="59">
        <f>VLOOKUP($D48,Résultats!$B$2:$AZ$212,I$2,FALSE)</f>
        <v>37144.004200000003</v>
      </c>
      <c r="J48" s="59">
        <f>VLOOKUP($D48,Résultats!$B$2:$AZ$212,J$2,FALSE)</f>
        <v>36972.990010000001</v>
      </c>
      <c r="K48" s="59">
        <f>VLOOKUP($D48,Résultats!$B$2:$AZ$212,K$2,FALSE)</f>
        <v>36603.426149999999</v>
      </c>
      <c r="L48" s="59">
        <f>VLOOKUP($D48,Résultats!$B$2:$AZ$212,L$2,FALSE)</f>
        <v>36183.036249999997</v>
      </c>
      <c r="M48" s="59">
        <f>VLOOKUP($D48,Résultats!$B$2:$AZ$212,M$2,FALSE)</f>
        <v>36278.930910000003</v>
      </c>
      <c r="N48" s="59">
        <f>VLOOKUP($D48,Résultats!$B$2:$AZ$212,N$2,FALSE)</f>
        <v>36555.954810000003</v>
      </c>
      <c r="O48" s="59">
        <f>VLOOKUP($D48,Résultats!$B$2:$AZ$212,O$2,FALSE)</f>
        <v>36392.123670000001</v>
      </c>
      <c r="P48" s="59">
        <f>VLOOKUP($D48,Résultats!$B$2:$AZ$212,P$2,FALSE)</f>
        <v>36058.343000000001</v>
      </c>
      <c r="Q48" s="59">
        <f>VLOOKUP($D48,Résultats!$B$2:$AZ$212,Q$2,FALSE)</f>
        <v>35640.85684</v>
      </c>
      <c r="R48" s="59">
        <f>VLOOKUP($D48,Résultats!$B$2:$AZ$212,R$2,FALSE)</f>
        <v>35152.549749999998</v>
      </c>
      <c r="S48" s="59">
        <f>VLOOKUP($D48,Résultats!$B$2:$AZ$212,S$2,FALSE)</f>
        <v>34621.628599999996</v>
      </c>
      <c r="T48" s="59">
        <f>VLOOKUP($D48,Résultats!$B$2:$AZ$212,T$2,FALSE)</f>
        <v>34061.71241</v>
      </c>
      <c r="U48" s="59">
        <f>VLOOKUP($D48,Résultats!$B$2:$AZ$212,U$2,FALSE)</f>
        <v>33515.403189999997</v>
      </c>
      <c r="V48" s="59">
        <f>VLOOKUP($D48,Résultats!$B$2:$AZ$212,V$2,FALSE)</f>
        <v>32985.303370000001</v>
      </c>
      <c r="W48" s="59">
        <f>VLOOKUP($D48,Résultats!$B$2:$AZ$212,W$2,FALSE)</f>
        <v>32473.954669999999</v>
      </c>
      <c r="X48" s="59">
        <f>VLOOKUP($D48,Résultats!$B$2:$AZ$212,X$2,FALSE)</f>
        <v>31978.765810000001</v>
      </c>
      <c r="Y48" s="59">
        <f>VLOOKUP($D48,Résultats!$B$2:$AZ$212,Y$2,FALSE)</f>
        <v>31541.146659999999</v>
      </c>
      <c r="Z48" s="59">
        <f>VLOOKUP($D48,Résultats!$B$2:$AZ$212,Z$2,FALSE)</f>
        <v>31142.726210000001</v>
      </c>
      <c r="AA48" s="59">
        <f>VLOOKUP($D48,Résultats!$B$2:$AZ$212,AA$2,FALSE)</f>
        <v>30768.049180000002</v>
      </c>
      <c r="AB48" s="59">
        <f>VLOOKUP($D48,Résultats!$B$2:$AZ$212,AB$2,FALSE)</f>
        <v>30409.827440000001</v>
      </c>
      <c r="AC48" s="59">
        <f>VLOOKUP($D48,Résultats!$B$2:$AZ$212,AC$2,FALSE)</f>
        <v>30062.7353</v>
      </c>
      <c r="AD48" s="59">
        <f>VLOOKUP($D48,Résultats!$B$2:$AZ$212,AD$2,FALSE)</f>
        <v>29722.441770000001</v>
      </c>
      <c r="AE48" s="59">
        <f>VLOOKUP($D48,Résultats!$B$2:$AZ$212,AE$2,FALSE)</f>
        <v>29384.676459999999</v>
      </c>
      <c r="AF48" s="59">
        <f>VLOOKUP($D48,Résultats!$B$2:$AZ$212,AF$2,FALSE)</f>
        <v>29053.800220000001</v>
      </c>
      <c r="AG48" s="59">
        <f>VLOOKUP($D48,Résultats!$B$2:$AZ$212,AG$2,FALSE)</f>
        <v>28733.805759999999</v>
      </c>
      <c r="AH48" s="59">
        <f>VLOOKUP($D48,Résultats!$B$2:$AZ$212,AH$2,FALSE)</f>
        <v>28348.402699999999</v>
      </c>
      <c r="AI48" s="59">
        <f>VLOOKUP($D48,Résultats!$B$2:$AZ$212,AI$2,FALSE)</f>
        <v>27995.959309999998</v>
      </c>
      <c r="AJ48" s="59">
        <f>VLOOKUP($D48,Résultats!$B$2:$AZ$212,AJ$2,FALSE)</f>
        <v>27661.09907</v>
      </c>
      <c r="AK48" s="59">
        <f>VLOOKUP($D48,Résultats!$B$2:$AZ$212,AK$2,FALSE)</f>
        <v>27340.989320000001</v>
      </c>
      <c r="AL48" s="59">
        <f>VLOOKUP($D48,Résultats!$B$2:$AZ$212,AL$2,FALSE)</f>
        <v>27030.64386</v>
      </c>
      <c r="AM48" s="103">
        <f>VLOOKUP($D48,Résultats!$B$2:$AZ$212,AM$2,FALSE)</f>
        <v>26716.756450000001</v>
      </c>
    </row>
    <row r="49" spans="2:40" x14ac:dyDescent="0.25">
      <c r="B49" s="230"/>
      <c r="C49" s="221" t="s">
        <v>462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147.83164769999999</v>
      </c>
      <c r="G49" s="61">
        <f>VLOOKUP($D49,Résultats!$B$2:$AZ$212,G$2,FALSE)</f>
        <v>345.17336369999998</v>
      </c>
      <c r="H49" s="61">
        <f>VLOOKUP($D49,Résultats!$B$2:$AZ$212,H$2,FALSE)</f>
        <v>454.96682859999999</v>
      </c>
      <c r="I49" s="61">
        <f>VLOOKUP($D49,Résultats!$B$2:$AZ$212,I$2,FALSE)</f>
        <v>566.8711045</v>
      </c>
      <c r="J49" s="61">
        <f>VLOOKUP($D49,Résultats!$B$2:$AZ$212,J$2,FALSE)</f>
        <v>688.43561490000002</v>
      </c>
      <c r="K49" s="61">
        <f>VLOOKUP($D49,Résultats!$B$2:$AZ$212,K$2,FALSE)</f>
        <v>834.52178200000003</v>
      </c>
      <c r="L49" s="61">
        <f>VLOOKUP($D49,Résultats!$B$2:$AZ$212,L$2,FALSE)</f>
        <v>1015.827149</v>
      </c>
      <c r="M49" s="61">
        <f>VLOOKUP($D49,Résultats!$B$2:$AZ$212,M$2,FALSE)</f>
        <v>1310.452094</v>
      </c>
      <c r="N49" s="61">
        <f>VLOOKUP($D49,Résultats!$B$2:$AZ$212,N$2,FALSE)</f>
        <v>1686.8244669999999</v>
      </c>
      <c r="O49" s="61">
        <f>VLOOKUP($D49,Résultats!$B$2:$AZ$212,O$2,FALSE)</f>
        <v>2049.666463</v>
      </c>
      <c r="P49" s="61">
        <f>VLOOKUP($D49,Résultats!$B$2:$AZ$212,P$2,FALSE)</f>
        <v>2481.4120480000001</v>
      </c>
      <c r="Q49" s="61">
        <f>VLOOKUP($D49,Résultats!$B$2:$AZ$212,Q$2,FALSE)</f>
        <v>3041.3038649999999</v>
      </c>
      <c r="R49" s="61">
        <f>VLOOKUP($D49,Résultats!$B$2:$AZ$212,R$2,FALSE)</f>
        <v>3730.2862060000002</v>
      </c>
      <c r="S49" s="61">
        <f>VLOOKUP($D49,Résultats!$B$2:$AZ$212,S$2,FALSE)</f>
        <v>4540.436471</v>
      </c>
      <c r="T49" s="61">
        <f>VLOOKUP($D49,Résultats!$B$2:$AZ$212,T$2,FALSE)</f>
        <v>5439.0610969999998</v>
      </c>
      <c r="U49" s="61">
        <f>VLOOKUP($D49,Résultats!$B$2:$AZ$212,U$2,FALSE)</f>
        <v>6408.0423680000004</v>
      </c>
      <c r="V49" s="61">
        <f>VLOOKUP($D49,Résultats!$B$2:$AZ$212,V$2,FALSE)</f>
        <v>7401.5775059999996</v>
      </c>
      <c r="W49" s="61">
        <f>VLOOKUP($D49,Résultats!$B$2:$AZ$212,W$2,FALSE)</f>
        <v>8384.2287149999902</v>
      </c>
      <c r="X49" s="61">
        <f>VLOOKUP($D49,Résultats!$B$2:$AZ$212,X$2,FALSE)</f>
        <v>9329.6664650000002</v>
      </c>
      <c r="Y49" s="61">
        <f>VLOOKUP($D49,Résultats!$B$2:$AZ$212,Y$2,FALSE)</f>
        <v>10266.49137</v>
      </c>
      <c r="Z49" s="61">
        <f>VLOOKUP($D49,Résultats!$B$2:$AZ$212,Z$2,FALSE)</f>
        <v>11172.144749999999</v>
      </c>
      <c r="AA49" s="61">
        <f>VLOOKUP($D49,Résultats!$B$2:$AZ$212,AA$2,FALSE)</f>
        <v>12030.681210000001</v>
      </c>
      <c r="AB49" s="61">
        <f>VLOOKUP($D49,Résultats!$B$2:$AZ$212,AB$2,FALSE)</f>
        <v>12836.362940000001</v>
      </c>
      <c r="AC49" s="61">
        <f>VLOOKUP($D49,Résultats!$B$2:$AZ$212,AC$2,FALSE)</f>
        <v>13586.45271</v>
      </c>
      <c r="AD49" s="61">
        <f>VLOOKUP($D49,Résultats!$B$2:$AZ$212,AD$2,FALSE)</f>
        <v>14275.35269</v>
      </c>
      <c r="AE49" s="61">
        <f>VLOOKUP($D49,Résultats!$B$2:$AZ$212,AE$2,FALSE)</f>
        <v>14902.74703</v>
      </c>
      <c r="AF49" s="61">
        <f>VLOOKUP($D49,Résultats!$B$2:$AZ$212,AF$2,FALSE)</f>
        <v>15476.85111</v>
      </c>
      <c r="AG49" s="61">
        <f>VLOOKUP($D49,Résultats!$B$2:$AZ$212,AG$2,FALSE)</f>
        <v>16005.34636</v>
      </c>
      <c r="AH49" s="61">
        <f>VLOOKUP($D49,Résultats!$B$2:$AZ$212,AH$2,FALSE)</f>
        <v>16468.471679999999</v>
      </c>
      <c r="AI49" s="61">
        <f>VLOOKUP($D49,Résultats!$B$2:$AZ$212,AI$2,FALSE)</f>
        <v>16908.005850000001</v>
      </c>
      <c r="AJ49" s="61">
        <f>VLOOKUP($D49,Résultats!$B$2:$AZ$212,AJ$2,FALSE)</f>
        <v>17312.333620000001</v>
      </c>
      <c r="AK49" s="61">
        <f>VLOOKUP($D49,Résultats!$B$2:$AZ$212,AK$2,FALSE)</f>
        <v>17682.137149999999</v>
      </c>
      <c r="AL49" s="61">
        <f>VLOOKUP($D49,Résultats!$B$2:$AZ$212,AL$2,FALSE)</f>
        <v>18015.71298</v>
      </c>
      <c r="AM49" s="225">
        <f>VLOOKUP($D49,Résultats!$B$2:$AZ$212,AM$2,FALSE)</f>
        <v>18302.819879999999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1.516830589</v>
      </c>
      <c r="G50" s="25">
        <f>VLOOKUP($D50,Résultats!$B$2:$AZ$212,G$2,FALSE)</f>
        <v>3.9528404460000002</v>
      </c>
      <c r="H50" s="25">
        <f>VLOOKUP($D50,Résultats!$B$2:$AZ$212,H$2,FALSE)</f>
        <v>5.4758867049999997</v>
      </c>
      <c r="I50" s="25">
        <f>VLOOKUP($D50,Résultats!$B$2:$AZ$212,I$2,FALSE)</f>
        <v>7.3589150999999999</v>
      </c>
      <c r="J50" s="25">
        <f>VLOOKUP($D50,Résultats!$B$2:$AZ$212,J$2,FALSE)</f>
        <v>9.6513090259999998</v>
      </c>
      <c r="K50" s="25">
        <f>VLOOKUP($D50,Résultats!$B$2:$AZ$212,K$2,FALSE)</f>
        <v>14.476065650000001</v>
      </c>
      <c r="L50" s="25">
        <f>VLOOKUP($D50,Résultats!$B$2:$AZ$212,L$2,FALSE)</f>
        <v>21.938148949999999</v>
      </c>
      <c r="M50" s="25">
        <f>VLOOKUP($D50,Résultats!$B$2:$AZ$212,M$2,FALSE)</f>
        <v>33.668118579999998</v>
      </c>
      <c r="N50" s="25">
        <f>VLOOKUP($D50,Résultats!$B$2:$AZ$212,N$2,FALSE)</f>
        <v>49.231795900000002</v>
      </c>
      <c r="O50" s="25">
        <f>VLOOKUP($D50,Résultats!$B$2:$AZ$212,O$2,FALSE)</f>
        <v>65.797668150000007</v>
      </c>
      <c r="P50" s="25">
        <f>VLOOKUP($D50,Résultats!$B$2:$AZ$212,P$2,FALSE)</f>
        <v>86.593100669999998</v>
      </c>
      <c r="Q50" s="25">
        <f>VLOOKUP($D50,Résultats!$B$2:$AZ$212,Q$2,FALSE)</f>
        <v>114.5743428</v>
      </c>
      <c r="R50" s="25">
        <f>VLOOKUP($D50,Résultats!$B$2:$AZ$212,R$2,FALSE)</f>
        <v>150.50226079999999</v>
      </c>
      <c r="S50" s="25">
        <f>VLOOKUP($D50,Résultats!$B$2:$AZ$212,S$2,FALSE)</f>
        <v>194.6998777</v>
      </c>
      <c r="T50" s="25">
        <f>VLOOKUP($D50,Résultats!$B$2:$AZ$212,T$2,FALSE)</f>
        <v>246.11400860000001</v>
      </c>
      <c r="U50" s="25">
        <f>VLOOKUP($D50,Résultats!$B$2:$AZ$212,U$2,FALSE)</f>
        <v>304.160662</v>
      </c>
      <c r="V50" s="25">
        <f>VLOOKUP($D50,Résultats!$B$2:$AZ$212,V$2,FALSE)</f>
        <v>366.740027</v>
      </c>
      <c r="W50" s="25">
        <f>VLOOKUP($D50,Résultats!$B$2:$AZ$212,W$2,FALSE)</f>
        <v>432.0167836</v>
      </c>
      <c r="X50" s="25">
        <f>VLOOKUP($D50,Résultats!$B$2:$AZ$212,X$2,FALSE)</f>
        <v>498.44911309999998</v>
      </c>
      <c r="Y50" s="25">
        <f>VLOOKUP($D50,Résultats!$B$2:$AZ$212,Y$2,FALSE)</f>
        <v>567.62819479999996</v>
      </c>
      <c r="Z50" s="25">
        <f>VLOOKUP($D50,Résultats!$B$2:$AZ$212,Z$2,FALSE)</f>
        <v>638.23027690000004</v>
      </c>
      <c r="AA50" s="25">
        <f>VLOOKUP($D50,Résultats!$B$2:$AZ$212,AA$2,FALSE)</f>
        <v>709.16776289999996</v>
      </c>
      <c r="AB50" s="25">
        <f>VLOOKUP($D50,Résultats!$B$2:$AZ$212,AB$2,FALSE)</f>
        <v>779.90172470000005</v>
      </c>
      <c r="AC50" s="25">
        <f>VLOOKUP($D50,Résultats!$B$2:$AZ$212,AC$2,FALSE)</f>
        <v>850.04507009999998</v>
      </c>
      <c r="AD50" s="25">
        <f>VLOOKUP($D50,Résultats!$B$2:$AZ$212,AD$2,FALSE)</f>
        <v>918.21966829999997</v>
      </c>
      <c r="AE50" s="25">
        <f>VLOOKUP($D50,Résultats!$B$2:$AZ$212,AE$2,FALSE)</f>
        <v>984.24540420000005</v>
      </c>
      <c r="AF50" s="25">
        <f>VLOOKUP($D50,Résultats!$B$2:$AZ$212,AF$2,FALSE)</f>
        <v>1048.5657799999999</v>
      </c>
      <c r="AG50" s="25">
        <f>VLOOKUP($D50,Résultats!$B$2:$AZ$212,AG$2,FALSE)</f>
        <v>1111.5386960000001</v>
      </c>
      <c r="AH50" s="25">
        <f>VLOOKUP($D50,Résultats!$B$2:$AZ$212,AH$2,FALSE)</f>
        <v>1185.0962400000001</v>
      </c>
      <c r="AI50" s="25">
        <f>VLOOKUP($D50,Résultats!$B$2:$AZ$212,AI$2,FALSE)</f>
        <v>1258.3320409999999</v>
      </c>
      <c r="AJ50" s="25">
        <f>VLOOKUP($D50,Résultats!$B$2:$AZ$212,AJ$2,FALSE)</f>
        <v>1330.131361</v>
      </c>
      <c r="AK50" s="25">
        <f>VLOOKUP($D50,Résultats!$B$2:$AZ$212,AK$2,FALSE)</f>
        <v>1400.4203520000001</v>
      </c>
      <c r="AL50" s="25">
        <f>VLOOKUP($D50,Résultats!$B$2:$AZ$212,AL$2,FALSE)</f>
        <v>1468.896659</v>
      </c>
      <c r="AM50" s="102">
        <f>VLOOKUP($D50,Résultats!$B$2:$AZ$212,AM$2,FALSE)</f>
        <v>1534.365059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1.7375505979999999</v>
      </c>
      <c r="G51" s="25">
        <f>VLOOKUP($D51,Résultats!$B$2:$AZ$212,G$2,FALSE)</f>
        <v>4.3315865960000002</v>
      </c>
      <c r="H51" s="25">
        <f>VLOOKUP($D51,Résultats!$B$2:$AZ$212,H$2,FALSE)</f>
        <v>5.8864388119999997</v>
      </c>
      <c r="I51" s="25">
        <f>VLOOKUP($D51,Résultats!$B$2:$AZ$212,I$2,FALSE)</f>
        <v>7.6880124639999998</v>
      </c>
      <c r="J51" s="25">
        <f>VLOOKUP($D51,Résultats!$B$2:$AZ$212,J$2,FALSE)</f>
        <v>9.8054788899999998</v>
      </c>
      <c r="K51" s="25">
        <f>VLOOKUP($D51,Résultats!$B$2:$AZ$212,K$2,FALSE)</f>
        <v>13.65925302</v>
      </c>
      <c r="L51" s="25">
        <f>VLOOKUP($D51,Résultats!$B$2:$AZ$212,L$2,FALSE)</f>
        <v>19.333007989999999</v>
      </c>
      <c r="M51" s="25">
        <f>VLOOKUP($D51,Résultats!$B$2:$AZ$212,M$2,FALSE)</f>
        <v>28.297599139999999</v>
      </c>
      <c r="N51" s="25">
        <f>VLOOKUP($D51,Résultats!$B$2:$AZ$212,N$2,FALSE)</f>
        <v>40.08270168</v>
      </c>
      <c r="O51" s="25">
        <f>VLOOKUP($D51,Résultats!$B$2:$AZ$212,O$2,FALSE)</f>
        <v>52.356816090000002</v>
      </c>
      <c r="P51" s="25">
        <f>VLOOKUP($D51,Résultats!$B$2:$AZ$212,P$2,FALSE)</f>
        <v>67.575110199999997</v>
      </c>
      <c r="Q51" s="25">
        <f>VLOOKUP($D51,Résultats!$B$2:$AZ$212,Q$2,FALSE)</f>
        <v>87.868486509999997</v>
      </c>
      <c r="R51" s="25">
        <f>VLOOKUP($D51,Résultats!$B$2:$AZ$212,R$2,FALSE)</f>
        <v>113.66411479999999</v>
      </c>
      <c r="S51" s="25">
        <f>VLOOKUP($D51,Résultats!$B$2:$AZ$212,S$2,FALSE)</f>
        <v>145.0634001</v>
      </c>
      <c r="T51" s="25">
        <f>VLOOKUP($D51,Résultats!$B$2:$AZ$212,T$2,FALSE)</f>
        <v>181.18801189999999</v>
      </c>
      <c r="U51" s="25">
        <f>VLOOKUP($D51,Résultats!$B$2:$AZ$212,U$2,FALSE)</f>
        <v>221.53828379999999</v>
      </c>
      <c r="V51" s="25">
        <f>VLOOKUP($D51,Résultats!$B$2:$AZ$212,V$2,FALSE)</f>
        <v>264.53617830000002</v>
      </c>
      <c r="W51" s="25">
        <f>VLOOKUP($D51,Résultats!$B$2:$AZ$212,W$2,FALSE)</f>
        <v>308.83752370000002</v>
      </c>
      <c r="X51" s="25">
        <f>VLOOKUP($D51,Résultats!$B$2:$AZ$212,X$2,FALSE)</f>
        <v>353.3397382</v>
      </c>
      <c r="Y51" s="25">
        <f>VLOOKUP($D51,Résultats!$B$2:$AZ$212,Y$2,FALSE)</f>
        <v>399.1393794</v>
      </c>
      <c r="Z51" s="25">
        <f>VLOOKUP($D51,Résultats!$B$2:$AZ$212,Z$2,FALSE)</f>
        <v>445.28423980000002</v>
      </c>
      <c r="AA51" s="25">
        <f>VLOOKUP($D51,Résultats!$B$2:$AZ$212,AA$2,FALSE)</f>
        <v>491.01293349999997</v>
      </c>
      <c r="AB51" s="25">
        <f>VLOOKUP($D51,Résultats!$B$2:$AZ$212,AB$2,FALSE)</f>
        <v>535.95687829999997</v>
      </c>
      <c r="AC51" s="25">
        <f>VLOOKUP($D51,Résultats!$B$2:$AZ$212,AC$2,FALSE)</f>
        <v>579.85958459999995</v>
      </c>
      <c r="AD51" s="25">
        <f>VLOOKUP($D51,Résultats!$B$2:$AZ$212,AD$2,FALSE)</f>
        <v>621.9597334</v>
      </c>
      <c r="AE51" s="25">
        <f>VLOOKUP($D51,Résultats!$B$2:$AZ$212,AE$2,FALSE)</f>
        <v>662.14438059999998</v>
      </c>
      <c r="AF51" s="25">
        <f>VLOOKUP($D51,Résultats!$B$2:$AZ$212,AF$2,FALSE)</f>
        <v>700.71319989999995</v>
      </c>
      <c r="AG51" s="25">
        <f>VLOOKUP($D51,Résultats!$B$2:$AZ$212,AG$2,FALSE)</f>
        <v>737.92139940000004</v>
      </c>
      <c r="AH51" s="25">
        <f>VLOOKUP($D51,Résultats!$B$2:$AZ$212,AH$2,FALSE)</f>
        <v>778.54475600000001</v>
      </c>
      <c r="AI51" s="25">
        <f>VLOOKUP($D51,Résultats!$B$2:$AZ$212,AI$2,FALSE)</f>
        <v>818.47383530000002</v>
      </c>
      <c r="AJ51" s="25">
        <f>VLOOKUP($D51,Résultats!$B$2:$AZ$212,AJ$2,FALSE)</f>
        <v>857.00445520000005</v>
      </c>
      <c r="AK51" s="25">
        <f>VLOOKUP($D51,Résultats!$B$2:$AZ$212,AK$2,FALSE)</f>
        <v>894.0954759</v>
      </c>
      <c r="AL51" s="25">
        <f>VLOOKUP($D51,Résultats!$B$2:$AZ$212,AL$2,FALSE)</f>
        <v>929.5673951</v>
      </c>
      <c r="AM51" s="102">
        <f>VLOOKUP($D51,Résultats!$B$2:$AZ$212,AM$2,FALSE)</f>
        <v>962.71225119999997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4.4142591400000004</v>
      </c>
      <c r="G52" s="25">
        <f>VLOOKUP($D52,Résultats!$B$2:$AZ$212,G$2,FALSE)</f>
        <v>10.40570441</v>
      </c>
      <c r="H52" s="25">
        <f>VLOOKUP($D52,Résultats!$B$2:$AZ$212,H$2,FALSE)</f>
        <v>13.77868243</v>
      </c>
      <c r="I52" s="25">
        <f>VLOOKUP($D52,Résultats!$B$2:$AZ$212,I$2,FALSE)</f>
        <v>17.28870628</v>
      </c>
      <c r="J52" s="25">
        <f>VLOOKUP($D52,Résultats!$B$2:$AZ$212,J$2,FALSE)</f>
        <v>21.15303432</v>
      </c>
      <c r="K52" s="25">
        <f>VLOOKUP($D52,Résultats!$B$2:$AZ$212,K$2,FALSE)</f>
        <v>26.16457467</v>
      </c>
      <c r="L52" s="25">
        <f>VLOOKUP($D52,Résultats!$B$2:$AZ$212,L$2,FALSE)</f>
        <v>32.575384339999999</v>
      </c>
      <c r="M52" s="25">
        <f>VLOOKUP($D52,Résultats!$B$2:$AZ$212,M$2,FALSE)</f>
        <v>42.914375759999999</v>
      </c>
      <c r="N52" s="25">
        <f>VLOOKUP($D52,Résultats!$B$2:$AZ$212,N$2,FALSE)</f>
        <v>56.168950809999998</v>
      </c>
      <c r="O52" s="25">
        <f>VLOOKUP($D52,Résultats!$B$2:$AZ$212,O$2,FALSE)</f>
        <v>69.098197999999996</v>
      </c>
      <c r="P52" s="25">
        <f>VLOOKUP($D52,Résultats!$B$2:$AZ$212,P$2,FALSE)</f>
        <v>84.55471043</v>
      </c>
      <c r="Q52" s="25">
        <f>VLOOKUP($D52,Résultats!$B$2:$AZ$212,Q$2,FALSE)</f>
        <v>104.6411217</v>
      </c>
      <c r="R52" s="25">
        <f>VLOOKUP($D52,Résultats!$B$2:$AZ$212,R$2,FALSE)</f>
        <v>129.42181859999999</v>
      </c>
      <c r="S52" s="25">
        <f>VLOOKUP($D52,Résultats!$B$2:$AZ$212,S$2,FALSE)</f>
        <v>158.63202999999999</v>
      </c>
      <c r="T52" s="25">
        <f>VLOOKUP($D52,Résultats!$B$2:$AZ$212,T$2,FALSE)</f>
        <v>191.10377209999999</v>
      </c>
      <c r="U52" s="25">
        <f>VLOOKUP($D52,Résultats!$B$2:$AZ$212,U$2,FALSE)</f>
        <v>226.17028640000001</v>
      </c>
      <c r="V52" s="25">
        <f>VLOOKUP($D52,Résultats!$B$2:$AZ$212,V$2,FALSE)</f>
        <v>262.16334460000002</v>
      </c>
      <c r="W52" s="25">
        <f>VLOOKUP($D52,Résultats!$B$2:$AZ$212,W$2,FALSE)</f>
        <v>297.77261979999997</v>
      </c>
      <c r="X52" s="25">
        <f>VLOOKUP($D52,Résultats!$B$2:$AZ$212,X$2,FALSE)</f>
        <v>332.00878290000003</v>
      </c>
      <c r="Y52" s="25">
        <f>VLOOKUP($D52,Résultats!$B$2:$AZ$212,Y$2,FALSE)</f>
        <v>365.86133940000002</v>
      </c>
      <c r="Z52" s="25">
        <f>VLOOKUP($D52,Résultats!$B$2:$AZ$212,Z$2,FALSE)</f>
        <v>398.47460139999998</v>
      </c>
      <c r="AA52" s="25">
        <f>VLOOKUP($D52,Résultats!$B$2:$AZ$212,AA$2,FALSE)</f>
        <v>429.23128550000001</v>
      </c>
      <c r="AB52" s="25">
        <f>VLOOKUP($D52,Résultats!$B$2:$AZ$212,AB$2,FALSE)</f>
        <v>457.8847963</v>
      </c>
      <c r="AC52" s="25">
        <f>VLOOKUP($D52,Résultats!$B$2:$AZ$212,AC$2,FALSE)</f>
        <v>484.30021399999998</v>
      </c>
      <c r="AD52" s="25">
        <f>VLOOKUP($D52,Résultats!$B$2:$AZ$212,AD$2,FALSE)</f>
        <v>508.30047919999998</v>
      </c>
      <c r="AE52" s="25">
        <f>VLOOKUP($D52,Résultats!$B$2:$AZ$212,AE$2,FALSE)</f>
        <v>529.85360230000003</v>
      </c>
      <c r="AF52" s="25">
        <f>VLOOKUP($D52,Résultats!$B$2:$AZ$212,AF$2,FALSE)</f>
        <v>549.23439080000003</v>
      </c>
      <c r="AG52" s="25">
        <f>VLOOKUP($D52,Résultats!$B$2:$AZ$212,AG$2,FALSE)</f>
        <v>566.70678529999998</v>
      </c>
      <c r="AH52" s="25">
        <f>VLOOKUP($D52,Résultats!$B$2:$AZ$212,AH$2,FALSE)</f>
        <v>579.83053080000002</v>
      </c>
      <c r="AI52" s="25">
        <f>VLOOKUP($D52,Résultats!$B$2:$AZ$212,AI$2,FALSE)</f>
        <v>591.7233718</v>
      </c>
      <c r="AJ52" s="25">
        <f>VLOOKUP($D52,Résultats!$B$2:$AZ$212,AJ$2,FALSE)</f>
        <v>601.96854180000003</v>
      </c>
      <c r="AK52" s="25">
        <f>VLOOKUP($D52,Résultats!$B$2:$AZ$212,AK$2,FALSE)</f>
        <v>610.58247700000004</v>
      </c>
      <c r="AL52" s="25">
        <f>VLOOKUP($D52,Résultats!$B$2:$AZ$212,AL$2,FALSE)</f>
        <v>617.50377019999996</v>
      </c>
      <c r="AM52" s="102">
        <f>VLOOKUP($D52,Résultats!$B$2:$AZ$212,AM$2,FALSE)</f>
        <v>622.39936299999999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96.760033849999999</v>
      </c>
      <c r="G53" s="25">
        <f>VLOOKUP($D53,Résultats!$B$2:$AZ$212,G$2,FALSE)</f>
        <v>225.7175024</v>
      </c>
      <c r="H53" s="25">
        <f>VLOOKUP($D53,Résultats!$B$2:$AZ$212,H$2,FALSE)</f>
        <v>297.37773559999999</v>
      </c>
      <c r="I53" s="25">
        <f>VLOOKUP($D53,Résultats!$B$2:$AZ$212,I$2,FALSE)</f>
        <v>370.24234209999997</v>
      </c>
      <c r="J53" s="25">
        <f>VLOOKUP($D53,Résultats!$B$2:$AZ$212,J$2,FALSE)</f>
        <v>449.26670050000001</v>
      </c>
      <c r="K53" s="25">
        <f>VLOOKUP($D53,Résultats!$B$2:$AZ$212,K$2,FALSE)</f>
        <v>543.11697059999995</v>
      </c>
      <c r="L53" s="25">
        <f>VLOOKUP($D53,Résultats!$B$2:$AZ$212,L$2,FALSE)</f>
        <v>658.77800019999995</v>
      </c>
      <c r="M53" s="25">
        <f>VLOOKUP($D53,Résultats!$B$2:$AZ$212,M$2,FALSE)</f>
        <v>846.9401934</v>
      </c>
      <c r="N53" s="25">
        <f>VLOOKUP($D53,Résultats!$B$2:$AZ$212,N$2,FALSE)</f>
        <v>1086.98262</v>
      </c>
      <c r="O53" s="25">
        <f>VLOOKUP($D53,Résultats!$B$2:$AZ$212,O$2,FALSE)</f>
        <v>1317.5201280000001</v>
      </c>
      <c r="P53" s="25">
        <f>VLOOKUP($D53,Résultats!$B$2:$AZ$212,P$2,FALSE)</f>
        <v>1591.2213380000001</v>
      </c>
      <c r="Q53" s="25">
        <f>VLOOKUP($D53,Résultats!$B$2:$AZ$212,Q$2,FALSE)</f>
        <v>1945.5788749999999</v>
      </c>
      <c r="R53" s="25">
        <f>VLOOKUP($D53,Résultats!$B$2:$AZ$212,R$2,FALSE)</f>
        <v>2380.7830130000002</v>
      </c>
      <c r="S53" s="25">
        <f>VLOOKUP($D53,Résultats!$B$2:$AZ$212,S$2,FALSE)</f>
        <v>2891.4075320000002</v>
      </c>
      <c r="T53" s="25">
        <f>VLOOKUP($D53,Résultats!$B$2:$AZ$212,T$2,FALSE)</f>
        <v>3456.4267530000002</v>
      </c>
      <c r="U53" s="25">
        <f>VLOOKUP($D53,Résultats!$B$2:$AZ$212,U$2,FALSE)</f>
        <v>4064.1866</v>
      </c>
      <c r="V53" s="25">
        <f>VLOOKUP($D53,Résultats!$B$2:$AZ$212,V$2,FALSE)</f>
        <v>4685.5870580000001</v>
      </c>
      <c r="W53" s="25">
        <f>VLOOKUP($D53,Résultats!$B$2:$AZ$212,W$2,FALSE)</f>
        <v>5298.2327699999996</v>
      </c>
      <c r="X53" s="25">
        <f>VLOOKUP($D53,Résultats!$B$2:$AZ$212,X$2,FALSE)</f>
        <v>5885.5858859999998</v>
      </c>
      <c r="Y53" s="25">
        <f>VLOOKUP($D53,Résultats!$B$2:$AZ$212,Y$2,FALSE)</f>
        <v>6465.6510580000004</v>
      </c>
      <c r="Z53" s="25">
        <f>VLOOKUP($D53,Résultats!$B$2:$AZ$212,Z$2,FALSE)</f>
        <v>7024.2608749999999</v>
      </c>
      <c r="AA53" s="25">
        <f>VLOOKUP($D53,Résultats!$B$2:$AZ$212,AA$2,FALSE)</f>
        <v>7551.4884709999997</v>
      </c>
      <c r="AB53" s="25">
        <f>VLOOKUP($D53,Résultats!$B$2:$AZ$212,AB$2,FALSE)</f>
        <v>8043.8459919999996</v>
      </c>
      <c r="AC53" s="25">
        <f>VLOOKUP($D53,Résultats!$B$2:$AZ$212,AC$2,FALSE)</f>
        <v>8499.7444410000007</v>
      </c>
      <c r="AD53" s="25">
        <f>VLOOKUP($D53,Résultats!$B$2:$AZ$212,AD$2,FALSE)</f>
        <v>8916.2765319999999</v>
      </c>
      <c r="AE53" s="25">
        <f>VLOOKUP($D53,Résultats!$B$2:$AZ$212,AE$2,FALSE)</f>
        <v>9293.3375300000007</v>
      </c>
      <c r="AF53" s="25">
        <f>VLOOKUP($D53,Résultats!$B$2:$AZ$212,AF$2,FALSE)</f>
        <v>9636.1086969999997</v>
      </c>
      <c r="AG53" s="25">
        <f>VLOOKUP($D53,Résultats!$B$2:$AZ$212,AG$2,FALSE)</f>
        <v>9949.4678459999996</v>
      </c>
      <c r="AH53" s="25">
        <f>VLOOKUP($D53,Résultats!$B$2:$AZ$212,AH$2,FALSE)</f>
        <v>10213.43311</v>
      </c>
      <c r="AI53" s="25">
        <f>VLOOKUP($D53,Résultats!$B$2:$AZ$212,AI$2,FALSE)</f>
        <v>10461.97493</v>
      </c>
      <c r="AJ53" s="25">
        <f>VLOOKUP($D53,Résultats!$B$2:$AZ$212,AJ$2,FALSE)</f>
        <v>10688.054260000001</v>
      </c>
      <c r="AK53" s="25">
        <f>VLOOKUP($D53,Résultats!$B$2:$AZ$212,AK$2,FALSE)</f>
        <v>10892.16871</v>
      </c>
      <c r="AL53" s="25">
        <f>VLOOKUP($D53,Résultats!$B$2:$AZ$212,AL$2,FALSE)</f>
        <v>11073.36951</v>
      </c>
      <c r="AM53" s="102">
        <f>VLOOKUP($D53,Résultats!$B$2:$AZ$212,AM$2,FALSE)</f>
        <v>11225.574130000001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37.552717489999999</v>
      </c>
      <c r="G54" s="25">
        <f>VLOOKUP($D54,Résultats!$B$2:$AZ$212,G$2,FALSE)</f>
        <v>87.376399259999999</v>
      </c>
      <c r="H54" s="25">
        <f>VLOOKUP($D54,Résultats!$B$2:$AZ$212,H$2,FALSE)</f>
        <v>114.9708543</v>
      </c>
      <c r="I54" s="25">
        <f>VLOOKUP($D54,Résultats!$B$2:$AZ$212,I$2,FALSE)</f>
        <v>142.84741159999999</v>
      </c>
      <c r="J54" s="25">
        <f>VLOOKUP($D54,Résultats!$B$2:$AZ$212,J$2,FALSE)</f>
        <v>172.94470530000001</v>
      </c>
      <c r="K54" s="25">
        <f>VLOOKUP($D54,Résultats!$B$2:$AZ$212,K$2,FALSE)</f>
        <v>207.55256259999999</v>
      </c>
      <c r="L54" s="25">
        <f>VLOOKUP($D54,Résultats!$B$2:$AZ$212,L$2,FALSE)</f>
        <v>249.39604600000001</v>
      </c>
      <c r="M54" s="25">
        <f>VLOOKUP($D54,Résultats!$B$2:$AZ$212,M$2,FALSE)</f>
        <v>317.69144970000002</v>
      </c>
      <c r="N54" s="25">
        <f>VLOOKUP($D54,Résultats!$B$2:$AZ$212,N$2,FALSE)</f>
        <v>404.5046926</v>
      </c>
      <c r="O54" s="25">
        <f>VLOOKUP($D54,Résultats!$B$2:$AZ$212,O$2,FALSE)</f>
        <v>487.03393080000001</v>
      </c>
      <c r="P54" s="25">
        <f>VLOOKUP($D54,Résultats!$B$2:$AZ$212,P$2,FALSE)</f>
        <v>584.43504380000002</v>
      </c>
      <c r="Q54" s="25">
        <f>VLOOKUP($D54,Résultats!$B$2:$AZ$212,Q$2,FALSE)</f>
        <v>710.00361539999994</v>
      </c>
      <c r="R54" s="25">
        <f>VLOOKUP($D54,Résultats!$B$2:$AZ$212,R$2,FALSE)</f>
        <v>863.43209899999999</v>
      </c>
      <c r="S54" s="25">
        <f>VLOOKUP($D54,Résultats!$B$2:$AZ$212,S$2,FALSE)</f>
        <v>1042.425424</v>
      </c>
      <c r="T54" s="25">
        <f>VLOOKUP($D54,Résultats!$B$2:$AZ$212,T$2,FALSE)</f>
        <v>1239.238603</v>
      </c>
      <c r="U54" s="25">
        <f>VLOOKUP($D54,Résultats!$B$2:$AZ$212,U$2,FALSE)</f>
        <v>1449.58896</v>
      </c>
      <c r="V54" s="25">
        <f>VLOOKUP($D54,Résultats!$B$2:$AZ$212,V$2,FALSE)</f>
        <v>1663.084517</v>
      </c>
      <c r="W54" s="25">
        <f>VLOOKUP($D54,Résultats!$B$2:$AZ$212,W$2,FALSE)</f>
        <v>1871.844683</v>
      </c>
      <c r="X54" s="25">
        <f>VLOOKUP($D54,Résultats!$B$2:$AZ$212,X$2,FALSE)</f>
        <v>2070.1498630000001</v>
      </c>
      <c r="Y54" s="25">
        <f>VLOOKUP($D54,Résultats!$B$2:$AZ$212,Y$2,FALSE)</f>
        <v>2264.3202970000002</v>
      </c>
      <c r="Z54" s="25">
        <f>VLOOKUP($D54,Résultats!$B$2:$AZ$212,Z$2,FALSE)</f>
        <v>2449.4649840000002</v>
      </c>
      <c r="AA54" s="25">
        <f>VLOOKUP($D54,Résultats!$B$2:$AZ$212,AA$2,FALSE)</f>
        <v>2622.2435420000002</v>
      </c>
      <c r="AB54" s="25">
        <f>VLOOKUP($D54,Résultats!$B$2:$AZ$212,AB$2,FALSE)</f>
        <v>2781.5762410000002</v>
      </c>
      <c r="AC54" s="25">
        <f>VLOOKUP($D54,Résultats!$B$2:$AZ$212,AC$2,FALSE)</f>
        <v>2927.0540030000002</v>
      </c>
      <c r="AD54" s="25">
        <f>VLOOKUP($D54,Résultats!$B$2:$AZ$212,AD$2,FALSE)</f>
        <v>3058.1863309999999</v>
      </c>
      <c r="AE54" s="25">
        <f>VLOOKUP($D54,Résultats!$B$2:$AZ$212,AE$2,FALSE)</f>
        <v>3175.0368490000001</v>
      </c>
      <c r="AF54" s="25">
        <f>VLOOKUP($D54,Résultats!$B$2:$AZ$212,AF$2,FALSE)</f>
        <v>3279.4429919999998</v>
      </c>
      <c r="AG54" s="25">
        <f>VLOOKUP($D54,Résultats!$B$2:$AZ$212,AG$2,FALSE)</f>
        <v>3373.1588529999999</v>
      </c>
      <c r="AH54" s="25">
        <f>VLOOKUP($D54,Résultats!$B$2:$AZ$212,AH$2,FALSE)</f>
        <v>3443.9457750000001</v>
      </c>
      <c r="AI54" s="25">
        <f>VLOOKUP($D54,Résultats!$B$2:$AZ$212,AI$2,FALSE)</f>
        <v>3509.1538569999998</v>
      </c>
      <c r="AJ54" s="25">
        <f>VLOOKUP($D54,Résultats!$B$2:$AZ$212,AJ$2,FALSE)</f>
        <v>3566.5680240000002</v>
      </c>
      <c r="AK54" s="25">
        <f>VLOOKUP($D54,Résultats!$B$2:$AZ$212,AK$2,FALSE)</f>
        <v>3616.4340109999998</v>
      </c>
      <c r="AL54" s="25">
        <f>VLOOKUP($D54,Résultats!$B$2:$AZ$212,AL$2,FALSE)</f>
        <v>3658.5347579999998</v>
      </c>
      <c r="AM54" s="102">
        <f>VLOOKUP($D54,Résultats!$B$2:$AZ$212,AM$2,FALSE)</f>
        <v>3691.0430179999998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0.15095960920000001</v>
      </c>
      <c r="G55" s="25">
        <f>VLOOKUP($D55,Résultats!$B$2:$AZ$212,G$2,FALSE)</f>
        <v>0.34690513740000001</v>
      </c>
      <c r="H55" s="25">
        <f>VLOOKUP($D55,Résultats!$B$2:$AZ$212,H$2,FALSE)</f>
        <v>0.45593917119999999</v>
      </c>
      <c r="I55" s="25">
        <f>VLOOKUP($D55,Résultats!$B$2:$AZ$212,I$2,FALSE)</f>
        <v>0.56684572440000003</v>
      </c>
      <c r="J55" s="25">
        <f>VLOOKUP($D55,Résultats!$B$2:$AZ$212,J$2,FALSE)</f>
        <v>0.68717419550000003</v>
      </c>
      <c r="K55" s="25">
        <f>VLOOKUP($D55,Résultats!$B$2:$AZ$212,K$2,FALSE)</f>
        <v>0.83042703309999999</v>
      </c>
      <c r="L55" s="25">
        <f>VLOOKUP($D55,Résultats!$B$2:$AZ$212,L$2,FALSE)</f>
        <v>1.007361349</v>
      </c>
      <c r="M55" s="25">
        <f>VLOOKUP($D55,Résultats!$B$2:$AZ$212,M$2,FALSE)</f>
        <v>1.2952537200000001</v>
      </c>
      <c r="N55" s="25">
        <f>VLOOKUP($D55,Résultats!$B$2:$AZ$212,N$2,FALSE)</f>
        <v>1.662755991</v>
      </c>
      <c r="O55" s="25">
        <f>VLOOKUP($D55,Résultats!$B$2:$AZ$212,O$2,FALSE)</f>
        <v>2.0161700219999998</v>
      </c>
      <c r="P55" s="25">
        <f>VLOOKUP($D55,Résultats!$B$2:$AZ$212,P$2,FALSE)</f>
        <v>2.4361572269999998</v>
      </c>
      <c r="Q55" s="25">
        <f>VLOOKUP($D55,Résultats!$B$2:$AZ$212,Q$2,FALSE)</f>
        <v>2.9803391229999998</v>
      </c>
      <c r="R55" s="25">
        <f>VLOOKUP($D55,Résultats!$B$2:$AZ$212,R$2,FALSE)</f>
        <v>3.64927965</v>
      </c>
      <c r="S55" s="25">
        <f>VLOOKUP($D55,Résultats!$B$2:$AZ$212,S$2,FALSE)</f>
        <v>4.4349345250000001</v>
      </c>
      <c r="T55" s="25">
        <f>VLOOKUP($D55,Résultats!$B$2:$AZ$212,T$2,FALSE)</f>
        <v>5.3052582739999998</v>
      </c>
      <c r="U55" s="25">
        <f>VLOOKUP($D55,Résultats!$B$2:$AZ$212,U$2,FALSE)</f>
        <v>6.2425168580000001</v>
      </c>
      <c r="V55" s="25">
        <f>VLOOKUP($D55,Résultats!$B$2:$AZ$212,V$2,FALSE)</f>
        <v>7.202131617</v>
      </c>
      <c r="W55" s="25">
        <f>VLOOKUP($D55,Résultats!$B$2:$AZ$212,W$2,FALSE)</f>
        <v>8.1497295360000006</v>
      </c>
      <c r="X55" s="25">
        <f>VLOOKUP($D55,Résultats!$B$2:$AZ$212,X$2,FALSE)</f>
        <v>9.0598706660000001</v>
      </c>
      <c r="Y55" s="25">
        <f>VLOOKUP($D55,Résultats!$B$2:$AZ$212,Y$2,FALSE)</f>
        <v>9.9603325419999997</v>
      </c>
      <c r="Z55" s="25">
        <f>VLOOKUP($D55,Résultats!$B$2:$AZ$212,Z$2,FALSE)</f>
        <v>10.82932976</v>
      </c>
      <c r="AA55" s="25">
        <f>VLOOKUP($D55,Résultats!$B$2:$AZ$212,AA$2,FALSE)</f>
        <v>11.651546039999999</v>
      </c>
      <c r="AB55" s="25">
        <f>VLOOKUP($D55,Résultats!$B$2:$AZ$212,AB$2,FALSE)</f>
        <v>12.421565259999999</v>
      </c>
      <c r="AC55" s="25">
        <f>VLOOKUP($D55,Résultats!$B$2:$AZ$212,AC$2,FALSE)</f>
        <v>13.13688226</v>
      </c>
      <c r="AD55" s="25">
        <f>VLOOKUP($D55,Résultats!$B$2:$AZ$212,AD$2,FALSE)</f>
        <v>13.79251041</v>
      </c>
      <c r="AE55" s="25">
        <f>VLOOKUP($D55,Résultats!$B$2:$AZ$212,AE$2,FALSE)</f>
        <v>14.388240140000001</v>
      </c>
      <c r="AF55" s="25">
        <f>VLOOKUP($D55,Résultats!$B$2:$AZ$212,AF$2,FALSE)</f>
        <v>14.932067050000001</v>
      </c>
      <c r="AG55" s="25">
        <f>VLOOKUP($D55,Résultats!$B$2:$AZ$212,AG$2,FALSE)</f>
        <v>15.4314833</v>
      </c>
      <c r="AH55" s="25">
        <f>VLOOKUP($D55,Résultats!$B$2:$AZ$212,AH$2,FALSE)</f>
        <v>15.86369015</v>
      </c>
      <c r="AI55" s="25">
        <f>VLOOKUP($D55,Résultats!$B$2:$AZ$212,AI$2,FALSE)</f>
        <v>16.273052960000001</v>
      </c>
      <c r="AJ55" s="25">
        <f>VLOOKUP($D55,Résultats!$B$2:$AZ$212,AJ$2,FALSE)</f>
        <v>16.648513130000001</v>
      </c>
      <c r="AK55" s="25">
        <f>VLOOKUP($D55,Résultats!$B$2:$AZ$212,AK$2,FALSE)</f>
        <v>16.990788250000001</v>
      </c>
      <c r="AL55" s="25">
        <f>VLOOKUP($D55,Résultats!$B$2:$AZ$212,AL$2,FALSE)</f>
        <v>17.298315150000001</v>
      </c>
      <c r="AM55" s="102">
        <f>VLOOKUP($D55,Résultats!$B$2:$AZ$212,AM$2,FALSE)</f>
        <v>17.561393970000001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5.6992963970000003</v>
      </c>
      <c r="G56" s="25">
        <f>VLOOKUP($D56,Résultats!$B$2:$AZ$212,G$2,FALSE)</f>
        <v>13.04242548</v>
      </c>
      <c r="H56" s="25">
        <f>VLOOKUP($D56,Résultats!$B$2:$AZ$212,H$2,FALSE)</f>
        <v>17.021291600000001</v>
      </c>
      <c r="I56" s="25">
        <f>VLOOKUP($D56,Résultats!$B$2:$AZ$212,I$2,FALSE)</f>
        <v>20.878871180000001</v>
      </c>
      <c r="J56" s="25">
        <f>VLOOKUP($D56,Résultats!$B$2:$AZ$212,J$2,FALSE)</f>
        <v>24.927212659999999</v>
      </c>
      <c r="K56" s="25">
        <f>VLOOKUP($D56,Résultats!$B$2:$AZ$212,K$2,FALSE)</f>
        <v>28.72192841</v>
      </c>
      <c r="L56" s="25">
        <f>VLOOKUP($D56,Résultats!$B$2:$AZ$212,L$2,FALSE)</f>
        <v>32.79919975</v>
      </c>
      <c r="M56" s="25">
        <f>VLOOKUP($D56,Résultats!$B$2:$AZ$212,M$2,FALSE)</f>
        <v>39.64510353</v>
      </c>
      <c r="N56" s="25">
        <f>VLOOKUP($D56,Résultats!$B$2:$AZ$212,N$2,FALSE)</f>
        <v>48.190950270000002</v>
      </c>
      <c r="O56" s="25">
        <f>VLOOKUP($D56,Résultats!$B$2:$AZ$212,O$2,FALSE)</f>
        <v>55.843551720000001</v>
      </c>
      <c r="P56" s="25">
        <f>VLOOKUP($D56,Résultats!$B$2:$AZ$212,P$2,FALSE)</f>
        <v>64.596588449999999</v>
      </c>
      <c r="Q56" s="25">
        <f>VLOOKUP($D56,Résultats!$B$2:$AZ$212,Q$2,FALSE)</f>
        <v>75.657084249999997</v>
      </c>
      <c r="R56" s="25">
        <f>VLOOKUP($D56,Résultats!$B$2:$AZ$212,R$2,FALSE)</f>
        <v>88.833619990000003</v>
      </c>
      <c r="S56" s="25">
        <f>VLOOKUP($D56,Résultats!$B$2:$AZ$212,S$2,FALSE)</f>
        <v>103.7732733</v>
      </c>
      <c r="T56" s="25">
        <f>VLOOKUP($D56,Résultats!$B$2:$AZ$212,T$2,FALSE)</f>
        <v>119.6846907</v>
      </c>
      <c r="U56" s="25">
        <f>VLOOKUP($D56,Résultats!$B$2:$AZ$212,U$2,FALSE)</f>
        <v>136.15505870000001</v>
      </c>
      <c r="V56" s="25">
        <f>VLOOKUP($D56,Résultats!$B$2:$AZ$212,V$2,FALSE)</f>
        <v>152.2642491</v>
      </c>
      <c r="W56" s="25">
        <f>VLOOKUP($D56,Résultats!$B$2:$AZ$212,W$2,FALSE)</f>
        <v>167.37460580000001</v>
      </c>
      <c r="X56" s="25">
        <f>VLOOKUP($D56,Résultats!$B$2:$AZ$212,X$2,FALSE)</f>
        <v>181.0732113</v>
      </c>
      <c r="Y56" s="25">
        <f>VLOOKUP($D56,Résultats!$B$2:$AZ$212,Y$2,FALSE)</f>
        <v>193.93077389999999</v>
      </c>
      <c r="Z56" s="25">
        <f>VLOOKUP($D56,Résultats!$B$2:$AZ$212,Z$2,FALSE)</f>
        <v>205.60044250000001</v>
      </c>
      <c r="AA56" s="25">
        <f>VLOOKUP($D56,Résultats!$B$2:$AZ$212,AA$2,FALSE)</f>
        <v>215.8856739</v>
      </c>
      <c r="AB56" s="25">
        <f>VLOOKUP($D56,Résultats!$B$2:$AZ$212,AB$2,FALSE)</f>
        <v>224.7757402</v>
      </c>
      <c r="AC56" s="25">
        <f>VLOOKUP($D56,Résultats!$B$2:$AZ$212,AC$2,FALSE)</f>
        <v>232.3125105</v>
      </c>
      <c r="AD56" s="25">
        <f>VLOOKUP($D56,Résultats!$B$2:$AZ$212,AD$2,FALSE)</f>
        <v>238.6174312</v>
      </c>
      <c r="AE56" s="25">
        <f>VLOOKUP($D56,Résultats!$B$2:$AZ$212,AE$2,FALSE)</f>
        <v>243.74102149999999</v>
      </c>
      <c r="AF56" s="25">
        <f>VLOOKUP($D56,Résultats!$B$2:$AZ$212,AF$2,FALSE)</f>
        <v>247.8539864</v>
      </c>
      <c r="AG56" s="25">
        <f>VLOOKUP($D56,Résultats!$B$2:$AZ$212,AG$2,FALSE)</f>
        <v>251.12129419999999</v>
      </c>
      <c r="AH56" s="25">
        <f>VLOOKUP($D56,Résultats!$B$2:$AZ$212,AH$2,FALSE)</f>
        <v>251.75757960000001</v>
      </c>
      <c r="AI56" s="25">
        <f>VLOOKUP($D56,Résultats!$B$2:$AZ$212,AI$2,FALSE)</f>
        <v>252.0747619</v>
      </c>
      <c r="AJ56" s="25">
        <f>VLOOKUP($D56,Résultats!$B$2:$AZ$212,AJ$2,FALSE)</f>
        <v>251.9584658</v>
      </c>
      <c r="AK56" s="25">
        <f>VLOOKUP($D56,Résultats!$B$2:$AZ$212,AK$2,FALSE)</f>
        <v>251.4453364</v>
      </c>
      <c r="AL56" s="25">
        <f>VLOOKUP($D56,Résultats!$B$2:$AZ$212,AL$2,FALSE)</f>
        <v>250.54257519999999</v>
      </c>
      <c r="AM56" s="102">
        <f>VLOOKUP($D56,Résultats!$B$2:$AZ$212,AM$2,FALSE)</f>
        <v>249.1646657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35763.475700000003</v>
      </c>
      <c r="G57" s="61">
        <f>VLOOKUP($D57,Résultats!$B$2:$AZ$212,G$2,FALSE)</f>
        <v>36363.712789999998</v>
      </c>
      <c r="H57" s="61">
        <f>VLOOKUP($D57,Résultats!$B$2:$AZ$212,H$2,FALSE)</f>
        <v>36658.777020000001</v>
      </c>
      <c r="I57" s="61">
        <f>VLOOKUP($D57,Résultats!$B$2:$AZ$212,I$2,FALSE)</f>
        <v>36577.133090000003</v>
      </c>
      <c r="J57" s="61">
        <f>VLOOKUP($D57,Résultats!$B$2:$AZ$212,J$2,FALSE)</f>
        <v>36284.554400000001</v>
      </c>
      <c r="K57" s="61">
        <f>VLOOKUP($D57,Résultats!$B$2:$AZ$212,K$2,FALSE)</f>
        <v>35768.904369999997</v>
      </c>
      <c r="L57" s="61">
        <f>VLOOKUP($D57,Résultats!$B$2:$AZ$212,L$2,FALSE)</f>
        <v>35167.2091</v>
      </c>
      <c r="M57" s="61">
        <f>VLOOKUP($D57,Résultats!$B$2:$AZ$212,M$2,FALSE)</f>
        <v>34968.478810000001</v>
      </c>
      <c r="N57" s="61">
        <f>VLOOKUP($D57,Résultats!$B$2:$AZ$212,N$2,FALSE)</f>
        <v>34869.130340000003</v>
      </c>
      <c r="O57" s="61">
        <f>VLOOKUP($D57,Résultats!$B$2:$AZ$212,O$2,FALSE)</f>
        <v>34342.45721</v>
      </c>
      <c r="P57" s="61">
        <f>VLOOKUP($D57,Résultats!$B$2:$AZ$212,P$2,FALSE)</f>
        <v>33576.930959999998</v>
      </c>
      <c r="Q57" s="61">
        <f>VLOOKUP($D57,Résultats!$B$2:$AZ$212,Q$2,FALSE)</f>
        <v>32599.552970000001</v>
      </c>
      <c r="R57" s="61">
        <f>VLOOKUP($D57,Résultats!$B$2:$AZ$212,R$2,FALSE)</f>
        <v>31422.26355</v>
      </c>
      <c r="S57" s="61">
        <f>VLOOKUP($D57,Résultats!$B$2:$AZ$212,S$2,FALSE)</f>
        <v>30081.192129999999</v>
      </c>
      <c r="T57" s="61">
        <f>VLOOKUP($D57,Résultats!$B$2:$AZ$212,T$2,FALSE)</f>
        <v>28622.651320000001</v>
      </c>
      <c r="U57" s="61">
        <f>VLOOKUP($D57,Résultats!$B$2:$AZ$212,U$2,FALSE)</f>
        <v>27107.360820000002</v>
      </c>
      <c r="V57" s="61">
        <f>VLOOKUP($D57,Résultats!$B$2:$AZ$212,V$2,FALSE)</f>
        <v>25583.725869999998</v>
      </c>
      <c r="W57" s="61">
        <f>VLOOKUP($D57,Résultats!$B$2:$AZ$212,W$2,FALSE)</f>
        <v>24089.72595</v>
      </c>
      <c r="X57" s="61">
        <f>VLOOKUP($D57,Résultats!$B$2:$AZ$212,X$2,FALSE)</f>
        <v>22649.09935</v>
      </c>
      <c r="Y57" s="61">
        <f>VLOOKUP($D57,Résultats!$B$2:$AZ$212,Y$2,FALSE)</f>
        <v>21274.655289999999</v>
      </c>
      <c r="Z57" s="61">
        <f>VLOOKUP($D57,Résultats!$B$2:$AZ$212,Z$2,FALSE)</f>
        <v>19970.581460000001</v>
      </c>
      <c r="AA57" s="61">
        <f>VLOOKUP($D57,Résultats!$B$2:$AZ$212,AA$2,FALSE)</f>
        <v>18737.36796</v>
      </c>
      <c r="AB57" s="61">
        <f>VLOOKUP($D57,Résultats!$B$2:$AZ$212,AB$2,FALSE)</f>
        <v>17573.464499999998</v>
      </c>
      <c r="AC57" s="61">
        <f>VLOOKUP($D57,Résultats!$B$2:$AZ$212,AC$2,FALSE)</f>
        <v>16476.282589999999</v>
      </c>
      <c r="AD57" s="61">
        <f>VLOOKUP($D57,Résultats!$B$2:$AZ$212,AD$2,FALSE)</f>
        <v>15447.08908</v>
      </c>
      <c r="AE57" s="61">
        <f>VLOOKUP($D57,Résultats!$B$2:$AZ$212,AE$2,FALSE)</f>
        <v>14481.92943</v>
      </c>
      <c r="AF57" s="61">
        <f>VLOOKUP($D57,Résultats!$B$2:$AZ$212,AF$2,FALSE)</f>
        <v>13576.94911</v>
      </c>
      <c r="AG57" s="61">
        <f>VLOOKUP($D57,Résultats!$B$2:$AZ$212,AG$2,FALSE)</f>
        <v>12728.4594</v>
      </c>
      <c r="AH57" s="61">
        <f>VLOOKUP($D57,Résultats!$B$2:$AZ$212,AH$2,FALSE)</f>
        <v>11879.93102</v>
      </c>
      <c r="AI57" s="61">
        <f>VLOOKUP($D57,Résultats!$B$2:$AZ$212,AI$2,FALSE)</f>
        <v>11087.95347</v>
      </c>
      <c r="AJ57" s="61">
        <f>VLOOKUP($D57,Résultats!$B$2:$AZ$212,AJ$2,FALSE)</f>
        <v>10348.765450000001</v>
      </c>
      <c r="AK57" s="61">
        <f>VLOOKUP($D57,Résultats!$B$2:$AZ$212,AK$2,FALSE)</f>
        <v>9658.8521700000001</v>
      </c>
      <c r="AL57" s="61">
        <f>VLOOKUP($D57,Résultats!$B$2:$AZ$212,AL$2,FALSE)</f>
        <v>9014.9308810000002</v>
      </c>
      <c r="AM57" s="225">
        <f>VLOOKUP($D57,Résultats!$B$2:$AZ$212,AM$2,FALSE)</f>
        <v>8413.9365639999996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203.83871629999999</v>
      </c>
      <c r="G58" s="65">
        <f>VLOOKUP($D58,Résultats!$B$2:$AZ$212,G$2,FALSE)</f>
        <v>273.23110630000002</v>
      </c>
      <c r="H58" s="65">
        <f>VLOOKUP($D58,Résultats!$B$2:$AZ$212,H$2,FALSE)</f>
        <v>313.35896309999998</v>
      </c>
      <c r="I58" s="65">
        <f>VLOOKUP($D58,Résultats!$B$2:$AZ$212,I$2,FALSE)</f>
        <v>365.43997839999997</v>
      </c>
      <c r="J58" s="65">
        <f>VLOOKUP($D58,Résultats!$B$2:$AZ$212,J$2,FALSE)</f>
        <v>401.40544829999999</v>
      </c>
      <c r="K58" s="65">
        <f>VLOOKUP($D58,Résultats!$B$2:$AZ$212,K$2,FALSE)</f>
        <v>456.99426519999997</v>
      </c>
      <c r="L58" s="65">
        <f>VLOOKUP($D58,Résultats!$B$2:$AZ$212,L$2,FALSE)</f>
        <v>521.36764119999998</v>
      </c>
      <c r="M58" s="65">
        <f>VLOOKUP($D58,Résultats!$B$2:$AZ$212,M$2,FALSE)</f>
        <v>608.62139960000002</v>
      </c>
      <c r="N58" s="65">
        <f>VLOOKUP($D58,Résultats!$B$2:$AZ$212,N$2,FALSE)</f>
        <v>704.45831109999995</v>
      </c>
      <c r="O58" s="65">
        <f>VLOOKUP($D58,Résultats!$B$2:$AZ$212,O$2,FALSE)</f>
        <v>772.77813530000003</v>
      </c>
      <c r="P58" s="65">
        <f>VLOOKUP($D58,Résultats!$B$2:$AZ$212,P$2,FALSE)</f>
        <v>821.46924909999996</v>
      </c>
      <c r="Q58" s="65">
        <f>VLOOKUP($D58,Résultats!$B$2:$AZ$212,Q$2,FALSE)</f>
        <v>851.42809369999998</v>
      </c>
      <c r="R58" s="65">
        <f>VLOOKUP($D58,Résultats!$B$2:$AZ$212,R$2,FALSE)</f>
        <v>863.27669089999995</v>
      </c>
      <c r="S58" s="65">
        <f>VLOOKUP($D58,Résultats!$B$2:$AZ$212,S$2,FALSE)</f>
        <v>858.36212399999999</v>
      </c>
      <c r="T58" s="65">
        <f>VLOOKUP($D58,Résultats!$B$2:$AZ$212,T$2,FALSE)</f>
        <v>838.44362450000006</v>
      </c>
      <c r="U58" s="65">
        <f>VLOOKUP($D58,Résultats!$B$2:$AZ$212,U$2,FALSE)</f>
        <v>807.84615650000001</v>
      </c>
      <c r="V58" s="65">
        <f>VLOOKUP($D58,Résultats!$B$2:$AZ$212,V$2,FALSE)</f>
        <v>770.63160589999995</v>
      </c>
      <c r="W58" s="65">
        <f>VLOOKUP($D58,Résultats!$B$2:$AZ$212,W$2,FALSE)</f>
        <v>730.25771810000003</v>
      </c>
      <c r="X58" s="65">
        <f>VLOOKUP($D58,Résultats!$B$2:$AZ$212,X$2,FALSE)</f>
        <v>689.10924910000006</v>
      </c>
      <c r="Y58" s="65">
        <f>VLOOKUP($D58,Résultats!$B$2:$AZ$212,Y$2,FALSE)</f>
        <v>648.66632589999995</v>
      </c>
      <c r="Z58" s="65">
        <f>VLOOKUP($D58,Résultats!$B$2:$AZ$212,Z$2,FALSE)</f>
        <v>609.63896999999997</v>
      </c>
      <c r="AA58" s="65">
        <f>VLOOKUP($D58,Résultats!$B$2:$AZ$212,AA$2,FALSE)</f>
        <v>572.37889259999997</v>
      </c>
      <c r="AB58" s="65">
        <f>VLOOKUP($D58,Résultats!$B$2:$AZ$212,AB$2,FALSE)</f>
        <v>537.02625469999998</v>
      </c>
      <c r="AC58" s="65">
        <f>VLOOKUP($D58,Résultats!$B$2:$AZ$212,AC$2,FALSE)</f>
        <v>503.60236859999998</v>
      </c>
      <c r="AD58" s="65">
        <f>VLOOKUP($D58,Résultats!$B$2:$AZ$212,AD$2,FALSE)</f>
        <v>472.19893589999998</v>
      </c>
      <c r="AE58" s="65">
        <f>VLOOKUP($D58,Résultats!$B$2:$AZ$212,AE$2,FALSE)</f>
        <v>442.72311189999999</v>
      </c>
      <c r="AF58" s="65">
        <f>VLOOKUP($D58,Résultats!$B$2:$AZ$212,AF$2,FALSE)</f>
        <v>415.07164740000002</v>
      </c>
      <c r="AG58" s="65">
        <f>VLOOKUP($D58,Résultats!$B$2:$AZ$212,AG$2,FALSE)</f>
        <v>389.13926520000001</v>
      </c>
      <c r="AH58" s="65">
        <f>VLOOKUP($D58,Résultats!$B$2:$AZ$212,AH$2,FALSE)</f>
        <v>363.20200399999999</v>
      </c>
      <c r="AI58" s="65">
        <f>VLOOKUP($D58,Résultats!$B$2:$AZ$212,AI$2,FALSE)</f>
        <v>338.9913057</v>
      </c>
      <c r="AJ58" s="65">
        <f>VLOOKUP($D58,Résultats!$B$2:$AZ$212,AJ$2,FALSE)</f>
        <v>316.39330489999998</v>
      </c>
      <c r="AK58" s="65">
        <f>VLOOKUP($D58,Résultats!$B$2:$AZ$212,AK$2,FALSE)</f>
        <v>295.30114429999998</v>
      </c>
      <c r="AL58" s="65">
        <f>VLOOKUP($D58,Résultats!$B$2:$AZ$212,AL$2,FALSE)</f>
        <v>275.61477180000003</v>
      </c>
      <c r="AM58" s="226">
        <f>VLOOKUP($D58,Résultats!$B$2:$AZ$212,AM$2,FALSE)</f>
        <v>257.2406411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4039.280409</v>
      </c>
      <c r="G59" s="65">
        <f>VLOOKUP($D59,Résultats!$B$2:$AZ$212,G$2,FALSE)</f>
        <v>4571.8940860000002</v>
      </c>
      <c r="H59" s="65">
        <f>VLOOKUP($D59,Résultats!$B$2:$AZ$212,H$2,FALSE)</f>
        <v>4757.049008</v>
      </c>
      <c r="I59" s="65">
        <f>VLOOKUP($D59,Résultats!$B$2:$AZ$212,I$2,FALSE)</f>
        <v>4876.1389120000003</v>
      </c>
      <c r="J59" s="65">
        <f>VLOOKUP($D59,Résultats!$B$2:$AZ$212,J$2,FALSE)</f>
        <v>4938.6675009999999</v>
      </c>
      <c r="K59" s="65">
        <f>VLOOKUP($D59,Résultats!$B$2:$AZ$212,K$2,FALSE)</f>
        <v>4976.4697260000003</v>
      </c>
      <c r="L59" s="65">
        <f>VLOOKUP($D59,Résultats!$B$2:$AZ$212,L$2,FALSE)</f>
        <v>5000.903875</v>
      </c>
      <c r="M59" s="65">
        <f>VLOOKUP($D59,Résultats!$B$2:$AZ$212,M$2,FALSE)</f>
        <v>5101.6192330000003</v>
      </c>
      <c r="N59" s="65">
        <f>VLOOKUP($D59,Résultats!$B$2:$AZ$212,N$2,FALSE)</f>
        <v>5216.2788929999997</v>
      </c>
      <c r="O59" s="65">
        <f>VLOOKUP($D59,Résultats!$B$2:$AZ$212,O$2,FALSE)</f>
        <v>5235.0217860000002</v>
      </c>
      <c r="P59" s="65">
        <f>VLOOKUP($D59,Résultats!$B$2:$AZ$212,P$2,FALSE)</f>
        <v>5196.4506309999997</v>
      </c>
      <c r="Q59" s="65">
        <f>VLOOKUP($D59,Résultats!$B$2:$AZ$212,Q$2,FALSE)</f>
        <v>5106.3801169999997</v>
      </c>
      <c r="R59" s="65">
        <f>VLOOKUP($D59,Résultats!$B$2:$AZ$212,R$2,FALSE)</f>
        <v>4967.1887559999996</v>
      </c>
      <c r="S59" s="65">
        <f>VLOOKUP($D59,Résultats!$B$2:$AZ$212,S$2,FALSE)</f>
        <v>4786.7302289999998</v>
      </c>
      <c r="T59" s="65">
        <f>VLOOKUP($D59,Résultats!$B$2:$AZ$212,T$2,FALSE)</f>
        <v>4575.016885</v>
      </c>
      <c r="U59" s="65">
        <f>VLOOKUP($D59,Résultats!$B$2:$AZ$212,U$2,FALSE)</f>
        <v>4345.2234179999996</v>
      </c>
      <c r="V59" s="65">
        <f>VLOOKUP($D59,Résultats!$B$2:$AZ$212,V$2,FALSE)</f>
        <v>4108.0531970000002</v>
      </c>
      <c r="W59" s="65">
        <f>VLOOKUP($D59,Résultats!$B$2:$AZ$212,W$2,FALSE)</f>
        <v>3871.9842659999999</v>
      </c>
      <c r="X59" s="65">
        <f>VLOOKUP($D59,Résultats!$B$2:$AZ$212,X$2,FALSE)</f>
        <v>3642.4330759999998</v>
      </c>
      <c r="Y59" s="65">
        <f>VLOOKUP($D59,Résultats!$B$2:$AZ$212,Y$2,FALSE)</f>
        <v>3422.4523880000002</v>
      </c>
      <c r="Z59" s="65">
        <f>VLOOKUP($D59,Résultats!$B$2:$AZ$212,Z$2,FALSE)</f>
        <v>3213.2132430000001</v>
      </c>
      <c r="AA59" s="65">
        <f>VLOOKUP($D59,Résultats!$B$2:$AZ$212,AA$2,FALSE)</f>
        <v>3015.0715260000002</v>
      </c>
      <c r="AB59" s="65">
        <f>VLOOKUP($D59,Résultats!$B$2:$AZ$212,AB$2,FALSE)</f>
        <v>2827.9266010000001</v>
      </c>
      <c r="AC59" s="65">
        <f>VLOOKUP($D59,Résultats!$B$2:$AZ$212,AC$2,FALSE)</f>
        <v>2651.4390969999999</v>
      </c>
      <c r="AD59" s="65">
        <f>VLOOKUP($D59,Résultats!$B$2:$AZ$212,AD$2,FALSE)</f>
        <v>2485.8520149999999</v>
      </c>
      <c r="AE59" s="65">
        <f>VLOOKUP($D59,Résultats!$B$2:$AZ$212,AE$2,FALSE)</f>
        <v>2330.5494629999998</v>
      </c>
      <c r="AF59" s="65">
        <f>VLOOKUP($D59,Résultats!$B$2:$AZ$212,AF$2,FALSE)</f>
        <v>2184.9214339999999</v>
      </c>
      <c r="AG59" s="65">
        <f>VLOOKUP($D59,Résultats!$B$2:$AZ$212,AG$2,FALSE)</f>
        <v>2048.379398</v>
      </c>
      <c r="AH59" s="65">
        <f>VLOOKUP($D59,Résultats!$B$2:$AZ$212,AH$2,FALSE)</f>
        <v>1911.8287929999999</v>
      </c>
      <c r="AI59" s="65">
        <f>VLOOKUP($D59,Résultats!$B$2:$AZ$212,AI$2,FALSE)</f>
        <v>1784.377567</v>
      </c>
      <c r="AJ59" s="65">
        <f>VLOOKUP($D59,Résultats!$B$2:$AZ$212,AJ$2,FALSE)</f>
        <v>1665.421067</v>
      </c>
      <c r="AK59" s="65">
        <f>VLOOKUP($D59,Résultats!$B$2:$AZ$212,AK$2,FALSE)</f>
        <v>1554.393992</v>
      </c>
      <c r="AL59" s="65">
        <f>VLOOKUP($D59,Résultats!$B$2:$AZ$212,AL$2,FALSE)</f>
        <v>1450.768219</v>
      </c>
      <c r="AM59" s="226">
        <f>VLOOKUP($D59,Résultats!$B$2:$AZ$212,AM$2,FALSE)</f>
        <v>1354.0505800000001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7001.0141880000001</v>
      </c>
      <c r="G60" s="65">
        <f>VLOOKUP($D60,Résultats!$B$2:$AZ$212,G$2,FALSE)</f>
        <v>7677.2375849999999</v>
      </c>
      <c r="H60" s="65">
        <f>VLOOKUP($D60,Résultats!$B$2:$AZ$212,H$2,FALSE)</f>
        <v>7911.3610090000002</v>
      </c>
      <c r="I60" s="65">
        <f>VLOOKUP($D60,Résultats!$B$2:$AZ$212,I$2,FALSE)</f>
        <v>8034.4169920000004</v>
      </c>
      <c r="J60" s="65">
        <f>VLOOKUP($D60,Résultats!$B$2:$AZ$212,J$2,FALSE)</f>
        <v>8085.7029560000001</v>
      </c>
      <c r="K60" s="65">
        <f>VLOOKUP($D60,Résultats!$B$2:$AZ$212,K$2,FALSE)</f>
        <v>8081.9659760000004</v>
      </c>
      <c r="L60" s="65">
        <f>VLOOKUP($D60,Résultats!$B$2:$AZ$212,L$2,FALSE)</f>
        <v>8051.6776120000004</v>
      </c>
      <c r="M60" s="65">
        <f>VLOOKUP($D60,Résultats!$B$2:$AZ$212,M$2,FALSE)</f>
        <v>8131.2390400000004</v>
      </c>
      <c r="N60" s="65">
        <f>VLOOKUP($D60,Résultats!$B$2:$AZ$212,N$2,FALSE)</f>
        <v>8230.8411419999902</v>
      </c>
      <c r="O60" s="65">
        <f>VLOOKUP($D60,Résultats!$B$2:$AZ$212,O$2,FALSE)</f>
        <v>8196.4281559999999</v>
      </c>
      <c r="P60" s="65">
        <f>VLOOKUP($D60,Résultats!$B$2:$AZ$212,P$2,FALSE)</f>
        <v>8084.4905859999999</v>
      </c>
      <c r="Q60" s="65">
        <f>VLOOKUP($D60,Résultats!$B$2:$AZ$212,Q$2,FALSE)</f>
        <v>7903.5025889999997</v>
      </c>
      <c r="R60" s="65">
        <f>VLOOKUP($D60,Résultats!$B$2:$AZ$212,R$2,FALSE)</f>
        <v>7657.2541730000003</v>
      </c>
      <c r="S60" s="65">
        <f>VLOOKUP($D60,Résultats!$B$2:$AZ$212,S$2,FALSE)</f>
        <v>7356.9679679999999</v>
      </c>
      <c r="T60" s="65">
        <f>VLOOKUP($D60,Résultats!$B$2:$AZ$212,T$2,FALSE)</f>
        <v>7016.9377679999998</v>
      </c>
      <c r="U60" s="65">
        <f>VLOOKUP($D60,Résultats!$B$2:$AZ$212,U$2,FALSE)</f>
        <v>6655.3927169999997</v>
      </c>
      <c r="V60" s="65">
        <f>VLOOKUP($D60,Résultats!$B$2:$AZ$212,V$2,FALSE)</f>
        <v>6286.8235590000004</v>
      </c>
      <c r="W60" s="65">
        <f>VLOOKUP($D60,Résultats!$B$2:$AZ$212,W$2,FALSE)</f>
        <v>5922.6028759999999</v>
      </c>
      <c r="X60" s="65">
        <f>VLOOKUP($D60,Résultats!$B$2:$AZ$212,X$2,FALSE)</f>
        <v>5569.8962890000003</v>
      </c>
      <c r="Y60" s="65">
        <f>VLOOKUP($D60,Résultats!$B$2:$AZ$212,Y$2,FALSE)</f>
        <v>5232.6526910000002</v>
      </c>
      <c r="Z60" s="65">
        <f>VLOOKUP($D60,Résultats!$B$2:$AZ$212,Z$2,FALSE)</f>
        <v>4912.28982</v>
      </c>
      <c r="AA60" s="65">
        <f>VLOOKUP($D60,Résultats!$B$2:$AZ$212,AA$2,FALSE)</f>
        <v>4609.1385909999999</v>
      </c>
      <c r="AB60" s="65">
        <f>VLOOKUP($D60,Résultats!$B$2:$AZ$212,AB$2,FALSE)</f>
        <v>4322.9275879999996</v>
      </c>
      <c r="AC60" s="65">
        <f>VLOOKUP($D60,Résultats!$B$2:$AZ$212,AC$2,FALSE)</f>
        <v>4053.0755770000001</v>
      </c>
      <c r="AD60" s="65">
        <f>VLOOKUP($D60,Résultats!$B$2:$AZ$212,AD$2,FALSE)</f>
        <v>3799.921652</v>
      </c>
      <c r="AE60" s="65">
        <f>VLOOKUP($D60,Résultats!$B$2:$AZ$212,AE$2,FALSE)</f>
        <v>3562.5068470000001</v>
      </c>
      <c r="AF60" s="65">
        <f>VLOOKUP($D60,Résultats!$B$2:$AZ$212,AF$2,FALSE)</f>
        <v>3339.8897510000002</v>
      </c>
      <c r="AG60" s="65">
        <f>VLOOKUP($D60,Résultats!$B$2:$AZ$212,AG$2,FALSE)</f>
        <v>3131.166205</v>
      </c>
      <c r="AH60" s="65">
        <f>VLOOKUP($D60,Résultats!$B$2:$AZ$212,AH$2,FALSE)</f>
        <v>2922.4316650000001</v>
      </c>
      <c r="AI60" s="65">
        <f>VLOOKUP($D60,Résultats!$B$2:$AZ$212,AI$2,FALSE)</f>
        <v>2727.6078200000002</v>
      </c>
      <c r="AJ60" s="65">
        <f>VLOOKUP($D60,Résultats!$B$2:$AZ$212,AJ$2,FALSE)</f>
        <v>2545.7697400000002</v>
      </c>
      <c r="AK60" s="65">
        <f>VLOOKUP($D60,Résultats!$B$2:$AZ$212,AK$2,FALSE)</f>
        <v>2376.052964</v>
      </c>
      <c r="AL60" s="65">
        <f>VLOOKUP($D60,Résultats!$B$2:$AZ$212,AL$2,FALSE)</f>
        <v>2217.650028</v>
      </c>
      <c r="AM60" s="226">
        <f>VLOOKUP($D60,Résultats!$B$2:$AZ$212,AM$2,FALSE)</f>
        <v>2069.8069839999998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7834.9736560000001</v>
      </c>
      <c r="G61" s="65">
        <f>VLOOKUP($D61,Résultats!$B$2:$AZ$212,G$2,FALSE)</f>
        <v>8316.7639830000007</v>
      </c>
      <c r="H61" s="65">
        <f>VLOOKUP($D61,Résultats!$B$2:$AZ$212,H$2,FALSE)</f>
        <v>8489.6407799999997</v>
      </c>
      <c r="I61" s="65">
        <f>VLOOKUP($D61,Résultats!$B$2:$AZ$212,I$2,FALSE)</f>
        <v>8547.6110919999901</v>
      </c>
      <c r="J61" s="65">
        <f>VLOOKUP($D61,Résultats!$B$2:$AZ$212,J$2,FALSE)</f>
        <v>8554.2898060000007</v>
      </c>
      <c r="K61" s="65">
        <f>VLOOKUP($D61,Résultats!$B$2:$AZ$212,K$2,FALSE)</f>
        <v>8497.9795809999996</v>
      </c>
      <c r="L61" s="65">
        <f>VLOOKUP($D61,Résultats!$B$2:$AZ$212,L$2,FALSE)</f>
        <v>8413.0435500000003</v>
      </c>
      <c r="M61" s="65">
        <f>VLOOKUP($D61,Résultats!$B$2:$AZ$212,M$2,FALSE)</f>
        <v>8433.1696570000004</v>
      </c>
      <c r="N61" s="65">
        <f>VLOOKUP($D61,Résultats!$B$2:$AZ$212,N$2,FALSE)</f>
        <v>8473.4040779999996</v>
      </c>
      <c r="O61" s="65">
        <f>VLOOKUP($D61,Résultats!$B$2:$AZ$212,O$2,FALSE)</f>
        <v>8390.3060750000004</v>
      </c>
      <c r="P61" s="65">
        <f>VLOOKUP($D61,Résultats!$B$2:$AZ$212,P$2,FALSE)</f>
        <v>8237.5726520000007</v>
      </c>
      <c r="Q61" s="65">
        <f>VLOOKUP($D61,Résultats!$B$2:$AZ$212,Q$2,FALSE)</f>
        <v>8023.2093560000003</v>
      </c>
      <c r="R61" s="65">
        <f>VLOOKUP($D61,Résultats!$B$2:$AZ$212,R$2,FALSE)</f>
        <v>7750.8669220000002</v>
      </c>
      <c r="S61" s="65">
        <f>VLOOKUP($D61,Résultats!$B$2:$AZ$212,S$2,FALSE)</f>
        <v>7431.0819680000004</v>
      </c>
      <c r="T61" s="65">
        <f>VLOOKUP($D61,Résultats!$B$2:$AZ$212,T$2,FALSE)</f>
        <v>7077.2799260000002</v>
      </c>
      <c r="U61" s="65">
        <f>VLOOKUP($D61,Résultats!$B$2:$AZ$212,U$2,FALSE)</f>
        <v>6706.2587729999996</v>
      </c>
      <c r="V61" s="65">
        <f>VLOOKUP($D61,Résultats!$B$2:$AZ$212,V$2,FALSE)</f>
        <v>6331.2045049999997</v>
      </c>
      <c r="W61" s="65">
        <f>VLOOKUP($D61,Résultats!$B$2:$AZ$212,W$2,FALSE)</f>
        <v>5962.3997010000003</v>
      </c>
      <c r="X61" s="65">
        <f>VLOOKUP($D61,Résultats!$B$2:$AZ$212,X$2,FALSE)</f>
        <v>5606.2555810000003</v>
      </c>
      <c r="Y61" s="65">
        <f>VLOOKUP($D61,Résultats!$B$2:$AZ$212,Y$2,FALSE)</f>
        <v>5266.2407199999998</v>
      </c>
      <c r="Z61" s="65">
        <f>VLOOKUP($D61,Résultats!$B$2:$AZ$212,Z$2,FALSE)</f>
        <v>4943.523475</v>
      </c>
      <c r="AA61" s="65">
        <f>VLOOKUP($D61,Résultats!$B$2:$AZ$212,AA$2,FALSE)</f>
        <v>4638.2910780000002</v>
      </c>
      <c r="AB61" s="65">
        <f>VLOOKUP($D61,Résultats!$B$2:$AZ$212,AB$2,FALSE)</f>
        <v>4350.1911069999996</v>
      </c>
      <c r="AC61" s="65">
        <f>VLOOKUP($D61,Résultats!$B$2:$AZ$212,AC$2,FALSE)</f>
        <v>4078.5970819999998</v>
      </c>
      <c r="AD61" s="65">
        <f>VLOOKUP($D61,Résultats!$B$2:$AZ$212,AD$2,FALSE)</f>
        <v>3823.8288680000001</v>
      </c>
      <c r="AE61" s="65">
        <f>VLOOKUP($D61,Résultats!$B$2:$AZ$212,AE$2,FALSE)</f>
        <v>3584.910202</v>
      </c>
      <c r="AF61" s="65">
        <f>VLOOKUP($D61,Résultats!$B$2:$AZ$212,AF$2,FALSE)</f>
        <v>3360.8880250000002</v>
      </c>
      <c r="AG61" s="65">
        <f>VLOOKUP($D61,Résultats!$B$2:$AZ$212,AG$2,FALSE)</f>
        <v>3150.8496270000001</v>
      </c>
      <c r="AH61" s="65">
        <f>VLOOKUP($D61,Résultats!$B$2:$AZ$212,AH$2,FALSE)</f>
        <v>2940.801516</v>
      </c>
      <c r="AI61" s="65">
        <f>VLOOKUP($D61,Résultats!$B$2:$AZ$212,AI$2,FALSE)</f>
        <v>2744.7523289999999</v>
      </c>
      <c r="AJ61" s="65">
        <f>VLOOKUP($D61,Résultats!$B$2:$AZ$212,AJ$2,FALSE)</f>
        <v>2561.7709369999998</v>
      </c>
      <c r="AK61" s="65">
        <f>VLOOKUP($D61,Résultats!$B$2:$AZ$212,AK$2,FALSE)</f>
        <v>2390.9872409999998</v>
      </c>
      <c r="AL61" s="65">
        <f>VLOOKUP($D61,Résultats!$B$2:$AZ$212,AL$2,FALSE)</f>
        <v>2231.5885990000002</v>
      </c>
      <c r="AM61" s="226">
        <f>VLOOKUP($D61,Résultats!$B$2:$AZ$212,AM$2,FALSE)</f>
        <v>2082.8162729999999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11291.477650000001</v>
      </c>
      <c r="G62" s="65">
        <f>VLOOKUP($D62,Résultats!$B$2:$AZ$212,G$2,FALSE)</f>
        <v>10608.96423</v>
      </c>
      <c r="H62" s="65">
        <f>VLOOKUP($D62,Résultats!$B$2:$AZ$212,H$2,FALSE)</f>
        <v>10417.42194</v>
      </c>
      <c r="I62" s="65">
        <f>VLOOKUP($D62,Résultats!$B$2:$AZ$212,I$2,FALSE)</f>
        <v>10157.04646</v>
      </c>
      <c r="J62" s="65">
        <f>VLOOKUP($D62,Résultats!$B$2:$AZ$212,J$2,FALSE)</f>
        <v>9897.2518820000005</v>
      </c>
      <c r="K62" s="65">
        <f>VLOOKUP($D62,Résultats!$B$2:$AZ$212,K$2,FALSE)</f>
        <v>9565.9980009999999</v>
      </c>
      <c r="L62" s="65">
        <f>VLOOKUP($D62,Résultats!$B$2:$AZ$212,L$2,FALSE)</f>
        <v>9214.019644</v>
      </c>
      <c r="M62" s="65">
        <f>VLOOKUP($D62,Résultats!$B$2:$AZ$212,M$2,FALSE)</f>
        <v>8932.735498</v>
      </c>
      <c r="N62" s="65">
        <f>VLOOKUP($D62,Résultats!$B$2:$AZ$212,N$2,FALSE)</f>
        <v>8676.3708299999998</v>
      </c>
      <c r="O62" s="65">
        <f>VLOOKUP($D62,Résultats!$B$2:$AZ$212,O$2,FALSE)</f>
        <v>8370.6577120000002</v>
      </c>
      <c r="P62" s="65">
        <f>VLOOKUP($D62,Résultats!$B$2:$AZ$212,P$2,FALSE)</f>
        <v>8043.9005630000001</v>
      </c>
      <c r="Q62" s="65">
        <f>VLOOKUP($D62,Résultats!$B$2:$AZ$212,Q$2,FALSE)</f>
        <v>7699.7794880000001</v>
      </c>
      <c r="R62" s="65">
        <f>VLOOKUP($D62,Résultats!$B$2:$AZ$212,R$2,FALSE)</f>
        <v>7339.8614429999998</v>
      </c>
      <c r="S62" s="65">
        <f>VLOOKUP($D62,Résultats!$B$2:$AZ$212,S$2,FALSE)</f>
        <v>6969.0715570000002</v>
      </c>
      <c r="T62" s="65">
        <f>VLOOKUP($D62,Résultats!$B$2:$AZ$212,T$2,FALSE)</f>
        <v>6593.8258180000003</v>
      </c>
      <c r="U62" s="65">
        <f>VLOOKUP($D62,Résultats!$B$2:$AZ$212,U$2,FALSE)</f>
        <v>6221.9101140000002</v>
      </c>
      <c r="V62" s="65">
        <f>VLOOKUP($D62,Résultats!$B$2:$AZ$212,V$2,FALSE)</f>
        <v>5859.137788</v>
      </c>
      <c r="W62" s="65">
        <f>VLOOKUP($D62,Résultats!$B$2:$AZ$212,W$2,FALSE)</f>
        <v>5509.8819460000004</v>
      </c>
      <c r="X62" s="65">
        <f>VLOOKUP($D62,Résultats!$B$2:$AZ$212,X$2,FALSE)</f>
        <v>5176.6434650000001</v>
      </c>
      <c r="Y62" s="65">
        <f>VLOOKUP($D62,Résultats!$B$2:$AZ$212,Y$2,FALSE)</f>
        <v>4860.526202</v>
      </c>
      <c r="Z62" s="65">
        <f>VLOOKUP($D62,Résultats!$B$2:$AZ$212,Z$2,FALSE)</f>
        <v>4561.5652369999998</v>
      </c>
      <c r="AA62" s="65">
        <f>VLOOKUP($D62,Résultats!$B$2:$AZ$212,AA$2,FALSE)</f>
        <v>4279.3575780000001</v>
      </c>
      <c r="AB62" s="65">
        <f>VLOOKUP($D62,Résultats!$B$2:$AZ$212,AB$2,FALSE)</f>
        <v>4013.271757</v>
      </c>
      <c r="AC62" s="65">
        <f>VLOOKUP($D62,Résultats!$B$2:$AZ$212,AC$2,FALSE)</f>
        <v>3762.5724359999999</v>
      </c>
      <c r="AD62" s="65">
        <f>VLOOKUP($D62,Résultats!$B$2:$AZ$212,AD$2,FALSE)</f>
        <v>3527.4753179999998</v>
      </c>
      <c r="AE62" s="65">
        <f>VLOOKUP($D62,Résultats!$B$2:$AZ$212,AE$2,FALSE)</f>
        <v>3307.0391239999999</v>
      </c>
      <c r="AF62" s="65">
        <f>VLOOKUP($D62,Résultats!$B$2:$AZ$212,AF$2,FALSE)</f>
        <v>3100.364329</v>
      </c>
      <c r="AG62" s="65">
        <f>VLOOKUP($D62,Résultats!$B$2:$AZ$212,AG$2,FALSE)</f>
        <v>2906.5989840000002</v>
      </c>
      <c r="AH62" s="65">
        <f>VLOOKUP($D62,Résultats!$B$2:$AZ$212,AH$2,FALSE)</f>
        <v>2712.8293440000002</v>
      </c>
      <c r="AI62" s="65">
        <f>VLOOKUP($D62,Résultats!$B$2:$AZ$212,AI$2,FALSE)</f>
        <v>2531.975852</v>
      </c>
      <c r="AJ62" s="65">
        <f>VLOOKUP($D62,Résultats!$B$2:$AZ$212,AJ$2,FALSE)</f>
        <v>2363.1783449999998</v>
      </c>
      <c r="AK62" s="65">
        <f>VLOOKUP($D62,Résultats!$B$2:$AZ$212,AK$2,FALSE)</f>
        <v>2205.6335560000002</v>
      </c>
      <c r="AL62" s="65">
        <f>VLOOKUP($D62,Résultats!$B$2:$AZ$212,AL$2,FALSE)</f>
        <v>2058.591531</v>
      </c>
      <c r="AM62" s="226">
        <f>VLOOKUP($D62,Résultats!$B$2:$AZ$212,AM$2,FALSE)</f>
        <v>1921.3521989999999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3852.2895779999999</v>
      </c>
      <c r="G63" s="65">
        <f>VLOOKUP($D63,Résultats!$B$2:$AZ$212,G$2,FALSE)</f>
        <v>3555.8518469999999</v>
      </c>
      <c r="H63" s="65">
        <f>VLOOKUP($D63,Résultats!$B$2:$AZ$212,H$2,FALSE)</f>
        <v>3467.5869859999998</v>
      </c>
      <c r="I63" s="65">
        <f>VLOOKUP($D63,Résultats!$B$2:$AZ$212,I$2,FALSE)</f>
        <v>3354.6543409999999</v>
      </c>
      <c r="J63" s="65">
        <f>VLOOKUP($D63,Résultats!$B$2:$AZ$212,J$2,FALSE)</f>
        <v>3226.8151499999999</v>
      </c>
      <c r="K63" s="65">
        <f>VLOOKUP($D63,Résultats!$B$2:$AZ$212,K$2,FALSE)</f>
        <v>3074.6541470000002</v>
      </c>
      <c r="L63" s="65">
        <f>VLOOKUP($D63,Résultats!$B$2:$AZ$212,L$2,FALSE)</f>
        <v>2916.9330869999999</v>
      </c>
      <c r="M63" s="65">
        <f>VLOOKUP($D63,Résultats!$B$2:$AZ$212,M$2,FALSE)</f>
        <v>2773.5516870000001</v>
      </c>
      <c r="N63" s="65">
        <f>VLOOKUP($D63,Résultats!$B$2:$AZ$212,N$2,FALSE)</f>
        <v>2638.3255140000001</v>
      </c>
      <c r="O63" s="65">
        <f>VLOOKUP($D63,Résultats!$B$2:$AZ$212,O$2,FALSE)</f>
        <v>2502.7026449999998</v>
      </c>
      <c r="P63" s="65">
        <f>VLOOKUP($D63,Résultats!$B$2:$AZ$212,P$2,FALSE)</f>
        <v>2370.3361159999999</v>
      </c>
      <c r="Q63" s="65">
        <f>VLOOKUP($D63,Résultats!$B$2:$AZ$212,Q$2,FALSE)</f>
        <v>2241.5130709999999</v>
      </c>
      <c r="R63" s="65">
        <f>VLOOKUP($D63,Résultats!$B$2:$AZ$212,R$2,FALSE)</f>
        <v>2116.3147650000001</v>
      </c>
      <c r="S63" s="65">
        <f>VLOOKUP($D63,Résultats!$B$2:$AZ$212,S$2,FALSE)</f>
        <v>1995.127532</v>
      </c>
      <c r="T63" s="65">
        <f>VLOOKUP($D63,Résultats!$B$2:$AZ$212,T$2,FALSE)</f>
        <v>1878.4923719999999</v>
      </c>
      <c r="U63" s="65">
        <f>VLOOKUP($D63,Résultats!$B$2:$AZ$212,U$2,FALSE)</f>
        <v>1766.9449770000001</v>
      </c>
      <c r="V63" s="65">
        <f>VLOOKUP($D63,Résultats!$B$2:$AZ$212,V$2,FALSE)</f>
        <v>1660.7576309999999</v>
      </c>
      <c r="W63" s="65">
        <f>VLOOKUP($D63,Résultats!$B$2:$AZ$212,W$2,FALSE)</f>
        <v>1560.0622040000001</v>
      </c>
      <c r="X63" s="65">
        <f>VLOOKUP($D63,Résultats!$B$2:$AZ$212,X$2,FALSE)</f>
        <v>1464.828771</v>
      </c>
      <c r="Y63" s="65">
        <f>VLOOKUP($D63,Résultats!$B$2:$AZ$212,Y$2,FALSE)</f>
        <v>1374.9176210000001</v>
      </c>
      <c r="Z63" s="65">
        <f>VLOOKUP($D63,Résultats!$B$2:$AZ$212,Z$2,FALSE)</f>
        <v>1290.1142990000001</v>
      </c>
      <c r="AA63" s="65">
        <f>VLOOKUP($D63,Résultats!$B$2:$AZ$212,AA$2,FALSE)</f>
        <v>1210.1812629999999</v>
      </c>
      <c r="AB63" s="65">
        <f>VLOOKUP($D63,Résultats!$B$2:$AZ$212,AB$2,FALSE)</f>
        <v>1134.874384</v>
      </c>
      <c r="AC63" s="65">
        <f>VLOOKUP($D63,Résultats!$B$2:$AZ$212,AC$2,FALSE)</f>
        <v>1063.952145</v>
      </c>
      <c r="AD63" s="65">
        <f>VLOOKUP($D63,Résultats!$B$2:$AZ$212,AD$2,FALSE)</f>
        <v>997.45864830000005</v>
      </c>
      <c r="AE63" s="65">
        <f>VLOOKUP($D63,Résultats!$B$2:$AZ$212,AE$2,FALSE)</f>
        <v>935.11913900000002</v>
      </c>
      <c r="AF63" s="65">
        <f>VLOOKUP($D63,Résultats!$B$2:$AZ$212,AF$2,FALSE)</f>
        <v>876.67497679999997</v>
      </c>
      <c r="AG63" s="65">
        <f>VLOOKUP($D63,Résultats!$B$2:$AZ$212,AG$2,FALSE)</f>
        <v>821.8831639</v>
      </c>
      <c r="AH63" s="65">
        <f>VLOOKUP($D63,Résultats!$B$2:$AZ$212,AH$2,FALSE)</f>
        <v>767.09111719999999</v>
      </c>
      <c r="AI63" s="65">
        <f>VLOOKUP($D63,Résultats!$B$2:$AZ$212,AI$2,FALSE)</f>
        <v>715.95178899999996</v>
      </c>
      <c r="AJ63" s="65">
        <f>VLOOKUP($D63,Résultats!$B$2:$AZ$212,AJ$2,FALSE)</f>
        <v>668.22170800000004</v>
      </c>
      <c r="AK63" s="65">
        <f>VLOOKUP($D63,Résultats!$B$2:$AZ$212,AK$2,FALSE)</f>
        <v>623.67361259999996</v>
      </c>
      <c r="AL63" s="65">
        <f>VLOOKUP($D63,Résultats!$B$2:$AZ$212,AL$2,FALSE)</f>
        <v>582.0953806</v>
      </c>
      <c r="AM63" s="226">
        <f>VLOOKUP($D63,Résultats!$B$2:$AZ$212,AM$2,FALSE)</f>
        <v>543.2890261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1540.6015070000001</v>
      </c>
      <c r="G64" s="224">
        <f>VLOOKUP($D64,Résultats!$B$2:$AZ$212,G$2,FALSE)</f>
        <v>1359.7699560000001</v>
      </c>
      <c r="H64" s="224">
        <f>VLOOKUP($D64,Résultats!$B$2:$AZ$212,H$2,FALSE)</f>
        <v>1302.35833</v>
      </c>
      <c r="I64" s="224">
        <f>VLOOKUP($D64,Résultats!$B$2:$AZ$212,I$2,FALSE)</f>
        <v>1241.8253239999999</v>
      </c>
      <c r="J64" s="224">
        <f>VLOOKUP($D64,Résultats!$B$2:$AZ$212,J$2,FALSE)</f>
        <v>1180.421652</v>
      </c>
      <c r="K64" s="224">
        <f>VLOOKUP($D64,Résultats!$B$2:$AZ$212,K$2,FALSE)</f>
        <v>1114.842672</v>
      </c>
      <c r="L64" s="224">
        <f>VLOOKUP($D64,Résultats!$B$2:$AZ$212,L$2,FALSE)</f>
        <v>1049.2636910000001</v>
      </c>
      <c r="M64" s="224">
        <f>VLOOKUP($D64,Résultats!$B$2:$AZ$212,M$2,FALSE)</f>
        <v>987.54229750000002</v>
      </c>
      <c r="N64" s="224">
        <f>VLOOKUP($D64,Résultats!$B$2:$AZ$212,N$2,FALSE)</f>
        <v>929.45157410000002</v>
      </c>
      <c r="O64" s="224">
        <f>VLOOKUP($D64,Résultats!$B$2:$AZ$212,O$2,FALSE)</f>
        <v>874.56270159999997</v>
      </c>
      <c r="P64" s="224">
        <f>VLOOKUP($D64,Résultats!$B$2:$AZ$212,P$2,FALSE)</f>
        <v>822.71115799999995</v>
      </c>
      <c r="Q64" s="224">
        <f>VLOOKUP($D64,Résultats!$B$2:$AZ$212,Q$2,FALSE)</f>
        <v>773.7402558</v>
      </c>
      <c r="R64" s="224">
        <f>VLOOKUP($D64,Résultats!$B$2:$AZ$212,R$2,FALSE)</f>
        <v>727.50079830000004</v>
      </c>
      <c r="S64" s="224">
        <f>VLOOKUP($D64,Résultats!$B$2:$AZ$212,S$2,FALSE)</f>
        <v>683.85075040000004</v>
      </c>
      <c r="T64" s="224">
        <f>VLOOKUP($D64,Résultats!$B$2:$AZ$212,T$2,FALSE)</f>
        <v>642.65492200000006</v>
      </c>
      <c r="U64" s="224">
        <f>VLOOKUP($D64,Résultats!$B$2:$AZ$212,U$2,FALSE)</f>
        <v>603.78466460000004</v>
      </c>
      <c r="V64" s="224">
        <f>VLOOKUP($D64,Résultats!$B$2:$AZ$212,V$2,FALSE)</f>
        <v>567.11757980000004</v>
      </c>
      <c r="W64" s="224">
        <f>VLOOKUP($D64,Résultats!$B$2:$AZ$212,W$2,FALSE)</f>
        <v>532.53723950000006</v>
      </c>
      <c r="X64" s="224">
        <f>VLOOKUP($D64,Résultats!$B$2:$AZ$212,X$2,FALSE)</f>
        <v>499.93291870000002</v>
      </c>
      <c r="Y64" s="224">
        <f>VLOOKUP($D64,Résultats!$B$2:$AZ$212,Y$2,FALSE)</f>
        <v>469.1993377</v>
      </c>
      <c r="Z64" s="224">
        <f>VLOOKUP($D64,Résultats!$B$2:$AZ$212,Z$2,FALSE)</f>
        <v>440.23641559999999</v>
      </c>
      <c r="AA64" s="224">
        <f>VLOOKUP($D64,Résultats!$B$2:$AZ$212,AA$2,FALSE)</f>
        <v>412.94903449999998</v>
      </c>
      <c r="AB64" s="224">
        <f>VLOOKUP($D64,Résultats!$B$2:$AZ$212,AB$2,FALSE)</f>
        <v>387.24681240000001</v>
      </c>
      <c r="AC64" s="224">
        <f>VLOOKUP($D64,Résultats!$B$2:$AZ$212,AC$2,FALSE)</f>
        <v>363.04388660000001</v>
      </c>
      <c r="AD64" s="224">
        <f>VLOOKUP($D64,Résultats!$B$2:$AZ$212,AD$2,FALSE)</f>
        <v>340.35364370000002</v>
      </c>
      <c r="AE64" s="224">
        <f>VLOOKUP($D64,Résultats!$B$2:$AZ$212,AE$2,FALSE)</f>
        <v>319.08154100000002</v>
      </c>
      <c r="AF64" s="224">
        <f>VLOOKUP($D64,Résultats!$B$2:$AZ$212,AF$2,FALSE)</f>
        <v>299.13894470000002</v>
      </c>
      <c r="AG64" s="224">
        <f>VLOOKUP($D64,Résultats!$B$2:$AZ$212,AG$2,FALSE)</f>
        <v>280.44276059999999</v>
      </c>
      <c r="AH64" s="224">
        <f>VLOOKUP($D64,Résultats!$B$2:$AZ$212,AH$2,FALSE)</f>
        <v>261.74657660000003</v>
      </c>
      <c r="AI64" s="224">
        <f>VLOOKUP($D64,Résultats!$B$2:$AZ$212,AI$2,FALSE)</f>
        <v>244.29680479999999</v>
      </c>
      <c r="AJ64" s="224">
        <f>VLOOKUP($D64,Résultats!$B$2:$AZ$212,AJ$2,FALSE)</f>
        <v>228.0103512</v>
      </c>
      <c r="AK64" s="224">
        <f>VLOOKUP($D64,Résultats!$B$2:$AZ$212,AK$2,FALSE)</f>
        <v>212.8096611</v>
      </c>
      <c r="AL64" s="224">
        <f>VLOOKUP($D64,Résultats!$B$2:$AZ$212,AL$2,FALSE)</f>
        <v>198.62235029999999</v>
      </c>
      <c r="AM64" s="227">
        <f>VLOOKUP($D64,Résultats!$B$2:$AZ$212,AM$2,FALSE)</f>
        <v>185.38086029999999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1940.3869999999999</v>
      </c>
      <c r="G68" s="51">
        <f t="shared" si="11"/>
        <v>2203.7420000000002</v>
      </c>
      <c r="H68" s="51">
        <f t="shared" si="11"/>
        <v>2240.3020000000001</v>
      </c>
      <c r="I68" s="51">
        <f t="shared" si="11"/>
        <v>1885.947539</v>
      </c>
      <c r="J68" s="51">
        <f t="shared" si="11"/>
        <v>1686.186021</v>
      </c>
      <c r="K68" s="51">
        <f t="shared" si="11"/>
        <v>1684.491141</v>
      </c>
      <c r="L68" s="51">
        <f t="shared" si="11"/>
        <v>1732.7528130000001</v>
      </c>
      <c r="M68" s="51">
        <f t="shared" si="11"/>
        <v>2224.3085550000001</v>
      </c>
      <c r="N68" s="51">
        <f t="shared" si="11"/>
        <v>2411.078661</v>
      </c>
      <c r="O68" s="51">
        <f t="shared" si="11"/>
        <v>1994.9850939999999</v>
      </c>
      <c r="P68" s="51">
        <f t="shared" si="11"/>
        <v>1823.8551219999999</v>
      </c>
      <c r="Q68" s="51">
        <f t="shared" si="11"/>
        <v>1728.8437719999999</v>
      </c>
      <c r="R68" s="51">
        <f t="shared" si="11"/>
        <v>1641.6246000000001</v>
      </c>
      <c r="S68" s="51">
        <f t="shared" si="11"/>
        <v>1578.2318310000001</v>
      </c>
      <c r="T68" s="51">
        <f t="shared" si="11"/>
        <v>1525.724091</v>
      </c>
      <c r="U68" s="51">
        <f t="shared" si="11"/>
        <v>1513.874994</v>
      </c>
      <c r="V68" s="51">
        <f t="shared" si="11"/>
        <v>1505.2485549999999</v>
      </c>
      <c r="W68" s="51">
        <f t="shared" si="11"/>
        <v>1499.95028</v>
      </c>
      <c r="X68" s="51">
        <f t="shared" si="11"/>
        <v>1493.0124539999999</v>
      </c>
      <c r="Y68" s="51">
        <f t="shared" si="11"/>
        <v>1528.288581</v>
      </c>
      <c r="Z68" s="51">
        <f t="shared" si="11"/>
        <v>1548.5639100000001</v>
      </c>
      <c r="AA68" s="51">
        <f t="shared" si="11"/>
        <v>1555.657238</v>
      </c>
      <c r="AB68" s="51">
        <f t="shared" si="11"/>
        <v>1556.80207</v>
      </c>
      <c r="AC68" s="51">
        <f t="shared" si="11"/>
        <v>1553.5220730000001</v>
      </c>
      <c r="AD68" s="51">
        <f t="shared" si="11"/>
        <v>1538.627424</v>
      </c>
      <c r="AE68" s="51">
        <f t="shared" si="11"/>
        <v>1519.8873000000001</v>
      </c>
      <c r="AF68" s="51">
        <f t="shared" si="11"/>
        <v>1505.6660449999999</v>
      </c>
      <c r="AG68" s="51">
        <f t="shared" si="11"/>
        <v>1495.8680529999999</v>
      </c>
      <c r="AH68" s="51">
        <f t="shared" si="11"/>
        <v>1530.1839869999999</v>
      </c>
      <c r="AI68" s="51">
        <f t="shared" si="11"/>
        <v>1537.4501299999999</v>
      </c>
      <c r="AJ68" s="51">
        <f t="shared" si="11"/>
        <v>1531.5370439999999</v>
      </c>
      <c r="AK68" s="51">
        <f t="shared" si="11"/>
        <v>1523.9635229999999</v>
      </c>
      <c r="AL68" s="51">
        <f t="shared" si="11"/>
        <v>1512.387158</v>
      </c>
      <c r="AM68" s="100">
        <f t="shared" si="11"/>
        <v>1488.1555129999999</v>
      </c>
    </row>
    <row r="69" spans="2:39" x14ac:dyDescent="0.25">
      <c r="B69" s="230"/>
      <c r="C69" s="52" t="s">
        <v>45</v>
      </c>
      <c r="D69" s="52" t="s">
        <v>425</v>
      </c>
      <c r="E69" s="124">
        <f t="shared" ref="E69:AM69" si="12">E27/E$26</f>
        <v>9.182286451748841E-4</v>
      </c>
      <c r="F69" s="124">
        <f t="shared" si="12"/>
        <v>2.088318528726486E-2</v>
      </c>
      <c r="G69" s="124">
        <f t="shared" si="12"/>
        <v>4.462830601767357E-2</v>
      </c>
      <c r="H69" s="124">
        <f t="shared" si="12"/>
        <v>5.6712056276341315E-2</v>
      </c>
      <c r="I69" s="124">
        <f t="shared" si="12"/>
        <v>7.1397859227514807E-2</v>
      </c>
      <c r="J69" s="123">
        <f t="shared" si="12"/>
        <v>8.8903634375462531E-2</v>
      </c>
      <c r="K69" s="67">
        <f t="shared" si="12"/>
        <v>0.10942924288136699</v>
      </c>
      <c r="L69" s="67">
        <f t="shared" si="12"/>
        <v>0.13296465685783884</v>
      </c>
      <c r="M69" s="67">
        <f t="shared" si="12"/>
        <v>0.15932118891661592</v>
      </c>
      <c r="N69" s="124">
        <f t="shared" si="12"/>
        <v>0.18807258238183214</v>
      </c>
      <c r="O69" s="123">
        <f t="shared" si="12"/>
        <v>0.23181005982995079</v>
      </c>
      <c r="P69" s="67">
        <f t="shared" si="12"/>
        <v>0.30335047237375912</v>
      </c>
      <c r="Q69" s="67">
        <f t="shared" si="12"/>
        <v>0.40928794513423511</v>
      </c>
      <c r="R69" s="67">
        <f t="shared" si="12"/>
        <v>0.5304096731372081</v>
      </c>
      <c r="S69" s="124">
        <f t="shared" si="12"/>
        <v>0.65514293761573472</v>
      </c>
      <c r="T69" s="124">
        <f t="shared" si="12"/>
        <v>0.76825482530838529</v>
      </c>
      <c r="U69" s="124">
        <f t="shared" si="12"/>
        <v>0.85737378921261187</v>
      </c>
      <c r="V69" s="124">
        <f t="shared" si="12"/>
        <v>0.91857753552203214</v>
      </c>
      <c r="W69" s="124">
        <f t="shared" si="12"/>
        <v>0.95600962919917587</v>
      </c>
      <c r="X69" s="118">
        <f t="shared" si="12"/>
        <v>0.97705673592458864</v>
      </c>
      <c r="Y69" s="118">
        <f t="shared" si="12"/>
        <v>0.98827538056439879</v>
      </c>
      <c r="Z69" s="118">
        <f t="shared" si="12"/>
        <v>0.99407418709635298</v>
      </c>
      <c r="AA69" s="118">
        <f t="shared" si="12"/>
        <v>0.9970221833660764</v>
      </c>
      <c r="AB69" s="118">
        <f t="shared" si="12"/>
        <v>0.99850799209176289</v>
      </c>
      <c r="AC69" s="118">
        <f t="shared" si="12"/>
        <v>0.9992535535734226</v>
      </c>
      <c r="AD69" s="118">
        <f t="shared" si="12"/>
        <v>0.99962684273590596</v>
      </c>
      <c r="AE69" s="118">
        <f t="shared" si="12"/>
        <v>0.9998135289373099</v>
      </c>
      <c r="AF69" s="118">
        <f t="shared" si="12"/>
        <v>0.99990683857123186</v>
      </c>
      <c r="AG69" s="118">
        <f t="shared" si="12"/>
        <v>0.99995346247293648</v>
      </c>
      <c r="AH69" s="118">
        <f t="shared" si="12"/>
        <v>0.9999767524687867</v>
      </c>
      <c r="AI69" s="118">
        <f t="shared" si="12"/>
        <v>0.99998838791603617</v>
      </c>
      <c r="AJ69" s="118">
        <f t="shared" si="12"/>
        <v>0.99999419994440564</v>
      </c>
      <c r="AK69" s="118">
        <f t="shared" si="12"/>
        <v>0.99999710294903177</v>
      </c>
      <c r="AL69" s="118">
        <f t="shared" si="12"/>
        <v>0.99999855328049547</v>
      </c>
      <c r="AM69" s="118">
        <f t="shared" si="12"/>
        <v>0.99999927695728663</v>
      </c>
    </row>
    <row r="70" spans="2:39" x14ac:dyDescent="0.25">
      <c r="B70" s="230"/>
      <c r="C70" s="35" t="s">
        <v>27</v>
      </c>
      <c r="D70" s="54" t="s">
        <v>426</v>
      </c>
      <c r="E70" s="111">
        <f t="shared" ref="E70:AM70" si="13">E28/E$26</f>
        <v>2.734701576064054E-6</v>
      </c>
      <c r="F70" s="111">
        <f t="shared" si="13"/>
        <v>2.9496088254559534E-4</v>
      </c>
      <c r="G70" s="111">
        <f t="shared" si="13"/>
        <v>5.2258668256084423E-4</v>
      </c>
      <c r="H70" s="111">
        <f t="shared" si="13"/>
        <v>7.6806086009832599E-4</v>
      </c>
      <c r="I70" s="111">
        <f t="shared" si="13"/>
        <v>1.1436281685457848E-3</v>
      </c>
      <c r="J70" s="110">
        <f t="shared" si="13"/>
        <v>1.5777260918236494E-3</v>
      </c>
      <c r="K70" s="68">
        <f t="shared" si="13"/>
        <v>3.1825281424854939E-3</v>
      </c>
      <c r="L70" s="68">
        <f t="shared" si="13"/>
        <v>4.7979241526125288E-3</v>
      </c>
      <c r="M70" s="68">
        <f t="shared" si="13"/>
        <v>5.8537062903127662E-3</v>
      </c>
      <c r="N70" s="111">
        <f t="shared" si="13"/>
        <v>7.2764755309656821E-3</v>
      </c>
      <c r="O70" s="110">
        <f t="shared" si="13"/>
        <v>9.7611064005273217E-3</v>
      </c>
      <c r="P70" s="68">
        <f t="shared" si="13"/>
        <v>1.3540812393540545E-2</v>
      </c>
      <c r="Q70" s="68">
        <f t="shared" si="13"/>
        <v>1.9166331780035472E-2</v>
      </c>
      <c r="R70" s="68">
        <f t="shared" si="13"/>
        <v>2.6056499329992981E-2</v>
      </c>
      <c r="S70" s="111">
        <f t="shared" si="13"/>
        <v>3.3726193810369294E-2</v>
      </c>
      <c r="T70" s="111">
        <f t="shared" si="13"/>
        <v>4.138562111096665E-2</v>
      </c>
      <c r="U70" s="111">
        <f t="shared" si="13"/>
        <v>4.8176092265911352E-2</v>
      </c>
      <c r="V70" s="111">
        <f t="shared" si="13"/>
        <v>5.384536656140488E-2</v>
      </c>
      <c r="W70" s="111">
        <f t="shared" si="13"/>
        <v>5.8427905596977525E-2</v>
      </c>
      <c r="X70" s="116">
        <f t="shared" si="13"/>
        <v>6.2211360944213534E-2</v>
      </c>
      <c r="Y70" s="116">
        <f t="shared" si="13"/>
        <v>6.5315835314744136E-2</v>
      </c>
      <c r="Z70" s="116">
        <f t="shared" si="13"/>
        <v>6.8218598417420173E-2</v>
      </c>
      <c r="AA70" s="116">
        <f t="shared" si="13"/>
        <v>7.1029280230173686E-2</v>
      </c>
      <c r="AB70" s="116">
        <f t="shared" si="13"/>
        <v>7.3787822108946716E-2</v>
      </c>
      <c r="AC70" s="116">
        <f t="shared" si="13"/>
        <v>7.6527527459212347E-2</v>
      </c>
      <c r="AD70" s="116">
        <f t="shared" si="13"/>
        <v>7.8838069052901527E-2</v>
      </c>
      <c r="AE70" s="116">
        <f t="shared" si="13"/>
        <v>8.11997476391835E-2</v>
      </c>
      <c r="AF70" s="116">
        <f t="shared" si="13"/>
        <v>8.3574783676548942E-2</v>
      </c>
      <c r="AG70" s="116">
        <f t="shared" si="13"/>
        <v>8.5908831960328003E-2</v>
      </c>
      <c r="AH70" s="116">
        <f t="shared" si="13"/>
        <v>9.6498280699888153E-2</v>
      </c>
      <c r="AI70" s="116">
        <f t="shared" si="13"/>
        <v>9.9022539742476073E-2</v>
      </c>
      <c r="AJ70" s="116">
        <f t="shared" si="13"/>
        <v>0.101654820306129</v>
      </c>
      <c r="AK70" s="116">
        <f t="shared" si="13"/>
        <v>0.10430985532191114</v>
      </c>
      <c r="AL70" s="116">
        <f t="shared" si="13"/>
        <v>0.10700809203776643</v>
      </c>
      <c r="AM70" s="116">
        <f t="shared" si="13"/>
        <v>0.10979688794124032</v>
      </c>
    </row>
    <row r="71" spans="2:39" x14ac:dyDescent="0.25">
      <c r="B71" s="230"/>
      <c r="C71" s="35" t="s">
        <v>28</v>
      </c>
      <c r="D71" s="54" t="s">
        <v>427</v>
      </c>
      <c r="E71" s="111">
        <f t="shared" ref="E71:AM71" si="14">E29/E$26</f>
        <v>6.2687774546986935E-6</v>
      </c>
      <c r="F71" s="111">
        <f t="shared" si="14"/>
        <v>2.9915325045983096E-4</v>
      </c>
      <c r="G71" s="111">
        <f t="shared" si="14"/>
        <v>5.6812210367638313E-4</v>
      </c>
      <c r="H71" s="111">
        <f t="shared" si="14"/>
        <v>7.9071104967098189E-4</v>
      </c>
      <c r="I71" s="111">
        <f t="shared" si="14"/>
        <v>1.1113223187063424E-3</v>
      </c>
      <c r="J71" s="110">
        <f t="shared" si="14"/>
        <v>1.4837432037992206E-3</v>
      </c>
      <c r="K71" s="68">
        <f t="shared" si="14"/>
        <v>2.6111879409403196E-3</v>
      </c>
      <c r="L71" s="68">
        <f t="shared" si="14"/>
        <v>3.7381214454851384E-3</v>
      </c>
      <c r="M71" s="68">
        <f t="shared" si="14"/>
        <v>4.5415582686548625E-3</v>
      </c>
      <c r="N71" s="111">
        <f t="shared" si="14"/>
        <v>5.5782780618288588E-3</v>
      </c>
      <c r="O71" s="110">
        <f t="shared" si="14"/>
        <v>7.3390037519749009E-3</v>
      </c>
      <c r="P71" s="68">
        <f t="shared" si="14"/>
        <v>1.0046002530018939E-2</v>
      </c>
      <c r="Q71" s="68">
        <f t="shared" si="14"/>
        <v>1.4064720418242627E-2</v>
      </c>
      <c r="R71" s="68">
        <f t="shared" si="14"/>
        <v>1.8912200188764227E-2</v>
      </c>
      <c r="S71" s="111">
        <f t="shared" si="14"/>
        <v>2.4216424602071025E-2</v>
      </c>
      <c r="T71" s="111">
        <f t="shared" si="14"/>
        <v>2.940464209396822E-2</v>
      </c>
      <c r="U71" s="111">
        <f t="shared" si="14"/>
        <v>3.3892642690681762E-2</v>
      </c>
      <c r="V71" s="111">
        <f t="shared" si="14"/>
        <v>3.7503199257347901E-2</v>
      </c>
      <c r="W71" s="111">
        <f t="shared" si="14"/>
        <v>4.0289068861669199E-2</v>
      </c>
      <c r="X71" s="116">
        <f t="shared" si="14"/>
        <v>4.2471604413019858E-2</v>
      </c>
      <c r="Y71" s="116">
        <f t="shared" si="14"/>
        <v>4.4181018709057544E-2</v>
      </c>
      <c r="Z71" s="116">
        <f t="shared" si="14"/>
        <v>4.5708861806032917E-2</v>
      </c>
      <c r="AA71" s="116">
        <f t="shared" si="14"/>
        <v>4.7136962242578524E-2</v>
      </c>
      <c r="AB71" s="116">
        <f t="shared" si="14"/>
        <v>4.8500009882438043E-2</v>
      </c>
      <c r="AC71" s="116">
        <f t="shared" si="14"/>
        <v>4.9822279622028905E-2</v>
      </c>
      <c r="AD71" s="116">
        <f t="shared" si="14"/>
        <v>5.091640228687358E-2</v>
      </c>
      <c r="AE71" s="116">
        <f t="shared" si="14"/>
        <v>5.2015126707092033E-2</v>
      </c>
      <c r="AF71" s="116">
        <f t="shared" si="14"/>
        <v>5.310131243611859E-2</v>
      </c>
      <c r="AG71" s="116">
        <f t="shared" si="14"/>
        <v>5.4151015798182836E-2</v>
      </c>
      <c r="AH71" s="116">
        <f t="shared" si="14"/>
        <v>5.8697592794767633E-2</v>
      </c>
      <c r="AI71" s="116">
        <f t="shared" si="14"/>
        <v>5.9730108442606851E-2</v>
      </c>
      <c r="AJ71" s="116">
        <f t="shared" si="14"/>
        <v>6.0785694074272749E-2</v>
      </c>
      <c r="AK71" s="116">
        <f t="shared" si="14"/>
        <v>6.1828678717003649E-2</v>
      </c>
      <c r="AL71" s="116">
        <f t="shared" si="14"/>
        <v>6.2866365762939122E-2</v>
      </c>
      <c r="AM71" s="116">
        <f t="shared" si="14"/>
        <v>6.391537374897989E-2</v>
      </c>
    </row>
    <row r="72" spans="2:39" x14ac:dyDescent="0.25">
      <c r="B72" s="230"/>
      <c r="C72" s="35" t="s">
        <v>29</v>
      </c>
      <c r="D72" s="54" t="s">
        <v>428</v>
      </c>
      <c r="E72" s="111">
        <f t="shared" ref="E72:AM72" si="15">E30/E$26</f>
        <v>2.5664122503160556E-5</v>
      </c>
      <c r="F72" s="111">
        <f t="shared" si="15"/>
        <v>6.4262890186339116E-4</v>
      </c>
      <c r="G72" s="111">
        <f t="shared" si="15"/>
        <v>1.348855642811182E-3</v>
      </c>
      <c r="H72" s="111">
        <f t="shared" si="15"/>
        <v>1.7378296510916829E-3</v>
      </c>
      <c r="I72" s="111">
        <f t="shared" si="15"/>
        <v>2.2264447319814869E-3</v>
      </c>
      <c r="J72" s="110">
        <f t="shared" si="15"/>
        <v>2.8044138079116481E-3</v>
      </c>
      <c r="K72" s="68">
        <f t="shared" si="15"/>
        <v>3.6727464890834948E-3</v>
      </c>
      <c r="L72" s="68">
        <f t="shared" si="15"/>
        <v>4.5880186921964617E-3</v>
      </c>
      <c r="M72" s="68">
        <f t="shared" si="15"/>
        <v>5.5096629792893096E-3</v>
      </c>
      <c r="N72" s="111">
        <f t="shared" si="15"/>
        <v>6.5443530960767769E-3</v>
      </c>
      <c r="O72" s="110">
        <f t="shared" si="15"/>
        <v>8.1435752371591397E-3</v>
      </c>
      <c r="P72" s="68">
        <f t="shared" si="15"/>
        <v>1.072083155297902E-2</v>
      </c>
      <c r="Q72" s="68">
        <f t="shared" si="15"/>
        <v>1.4529612314790465E-2</v>
      </c>
      <c r="R72" s="68">
        <f t="shared" si="15"/>
        <v>1.8904535421801063E-2</v>
      </c>
      <c r="S72" s="111">
        <f t="shared" si="15"/>
        <v>2.3428446780579475E-2</v>
      </c>
      <c r="T72" s="111">
        <f t="shared" si="15"/>
        <v>2.7546191875658075E-2</v>
      </c>
      <c r="U72" s="111">
        <f t="shared" si="15"/>
        <v>3.0798586636803911E-2</v>
      </c>
      <c r="V72" s="111">
        <f t="shared" si="15"/>
        <v>3.3036468046966506E-2</v>
      </c>
      <c r="W72" s="111">
        <f t="shared" si="15"/>
        <v>3.4397703529212981E-2</v>
      </c>
      <c r="X72" s="116">
        <f t="shared" si="15"/>
        <v>3.5141796452824503E-2</v>
      </c>
      <c r="Y72" s="116">
        <f t="shared" si="15"/>
        <v>3.5505684740832336E-2</v>
      </c>
      <c r="Z72" s="116">
        <f t="shared" si="15"/>
        <v>3.5644182951415936E-2</v>
      </c>
      <c r="AA72" s="116">
        <f t="shared" si="15"/>
        <v>3.5647648894235405E-2</v>
      </c>
      <c r="AB72" s="116">
        <f t="shared" si="15"/>
        <v>3.5565954071476794E-2</v>
      </c>
      <c r="AC72" s="116">
        <f t="shared" si="15"/>
        <v>3.5424805644200204E-2</v>
      </c>
      <c r="AD72" s="116">
        <f t="shared" si="15"/>
        <v>3.5271065440206271E-2</v>
      </c>
      <c r="AE72" s="116">
        <f t="shared" si="15"/>
        <v>3.5082800566857815E-2</v>
      </c>
      <c r="AF72" s="116">
        <f t="shared" si="15"/>
        <v>3.4866057373300202E-2</v>
      </c>
      <c r="AG72" s="116">
        <f t="shared" si="15"/>
        <v>3.4628417804708607E-2</v>
      </c>
      <c r="AH72" s="116">
        <f t="shared" si="15"/>
        <v>3.3266717108836143E-2</v>
      </c>
      <c r="AI72" s="116">
        <f t="shared" si="15"/>
        <v>3.2877950811972027E-2</v>
      </c>
      <c r="AJ72" s="116">
        <f t="shared" si="15"/>
        <v>3.2446746844733851E-2</v>
      </c>
      <c r="AK72" s="116">
        <f t="shared" si="15"/>
        <v>3.1985786171602484E-2</v>
      </c>
      <c r="AL72" s="116">
        <f t="shared" si="15"/>
        <v>3.1491137264734695E-2</v>
      </c>
      <c r="AM72" s="116">
        <f t="shared" si="15"/>
        <v>3.0952753544649204E-2</v>
      </c>
    </row>
    <row r="73" spans="2:39" x14ac:dyDescent="0.25">
      <c r="B73" s="230"/>
      <c r="C73" s="35" t="s">
        <v>30</v>
      </c>
      <c r="D73" s="54" t="s">
        <v>429</v>
      </c>
      <c r="E73" s="111">
        <f t="shared" ref="E73:AM73" si="16">E31/E$26</f>
        <v>6.0289651706700381E-4</v>
      </c>
      <c r="F73" s="111">
        <f t="shared" si="16"/>
        <v>1.3627269091165834E-2</v>
      </c>
      <c r="G73" s="111">
        <f t="shared" si="16"/>
        <v>2.9178183748369817E-2</v>
      </c>
      <c r="H73" s="111">
        <f t="shared" si="16"/>
        <v>3.7024520961906025E-2</v>
      </c>
      <c r="I73" s="111">
        <f t="shared" si="16"/>
        <v>4.651958310914607E-2</v>
      </c>
      <c r="J73" s="110">
        <f t="shared" si="16"/>
        <v>5.7844433695492012E-2</v>
      </c>
      <c r="K73" s="68">
        <f t="shared" si="16"/>
        <v>7.0531407621098316E-2</v>
      </c>
      <c r="L73" s="68">
        <f t="shared" si="16"/>
        <v>8.5187619141380663E-2</v>
      </c>
      <c r="M73" s="68">
        <f t="shared" si="16"/>
        <v>0.10201545095437535</v>
      </c>
      <c r="N73" s="111">
        <f t="shared" si="16"/>
        <v>0.12022106208670061</v>
      </c>
      <c r="O73" s="110">
        <f t="shared" si="16"/>
        <v>0.14773513656137624</v>
      </c>
      <c r="P73" s="68">
        <f t="shared" si="16"/>
        <v>0.19289638034089421</v>
      </c>
      <c r="Q73" s="68">
        <f t="shared" si="16"/>
        <v>0.25975342652303002</v>
      </c>
      <c r="R73" s="68">
        <f t="shared" si="16"/>
        <v>0.33593172958056305</v>
      </c>
      <c r="S73" s="111">
        <f t="shared" si="16"/>
        <v>0.4140529210375557</v>
      </c>
      <c r="T73" s="111">
        <f t="shared" si="16"/>
        <v>0.48449152914371851</v>
      </c>
      <c r="U73" s="111">
        <f t="shared" si="16"/>
        <v>0.53955440180815883</v>
      </c>
      <c r="V73" s="111">
        <f t="shared" si="16"/>
        <v>0.57679072769480255</v>
      </c>
      <c r="W73" s="111">
        <f t="shared" si="16"/>
        <v>0.59892134524619045</v>
      </c>
      <c r="X73" s="116">
        <f t="shared" si="16"/>
        <v>0.61066785582218597</v>
      </c>
      <c r="Y73" s="116">
        <f t="shared" si="16"/>
        <v>0.61629981942526857</v>
      </c>
      <c r="Z73" s="116">
        <f t="shared" si="16"/>
        <v>0.61845951201329497</v>
      </c>
      <c r="AA73" s="116">
        <f t="shared" si="16"/>
        <v>0.61878390906827763</v>
      </c>
      <c r="AB73" s="116">
        <f t="shared" si="16"/>
        <v>0.6181692556459667</v>
      </c>
      <c r="AC73" s="116">
        <f t="shared" si="16"/>
        <v>0.61707447905698343</v>
      </c>
      <c r="AD73" s="116">
        <f t="shared" si="16"/>
        <v>0.61598155824889289</v>
      </c>
      <c r="AE73" s="116">
        <f t="shared" si="16"/>
        <v>0.61473523813245878</v>
      </c>
      <c r="AF73" s="116">
        <f t="shared" si="16"/>
        <v>0.6134194004487894</v>
      </c>
      <c r="AG73" s="116">
        <f t="shared" si="16"/>
        <v>0.61209672956362016</v>
      </c>
      <c r="AH73" s="116">
        <f t="shared" si="16"/>
        <v>0.60598145541827586</v>
      </c>
      <c r="AI73" s="116">
        <f t="shared" si="16"/>
        <v>0.60453171115215298</v>
      </c>
      <c r="AJ73" s="116">
        <f t="shared" si="16"/>
        <v>0.60301794763509486</v>
      </c>
      <c r="AK73" s="116">
        <f t="shared" si="16"/>
        <v>0.60149169633373178</v>
      </c>
      <c r="AL73" s="116">
        <f t="shared" si="16"/>
        <v>0.59994252834035233</v>
      </c>
      <c r="AM73" s="116">
        <f t="shared" si="16"/>
        <v>0.59834422714664237</v>
      </c>
    </row>
    <row r="74" spans="2:39" x14ac:dyDescent="0.25">
      <c r="B74" s="230"/>
      <c r="C74" s="35" t="s">
        <v>31</v>
      </c>
      <c r="D74" s="54" t="s">
        <v>430</v>
      </c>
      <c r="E74" s="111">
        <f t="shared" ref="E74:AM74" si="17">E32/E$26</f>
        <v>2.3762453093131058E-4</v>
      </c>
      <c r="F74" s="111">
        <f t="shared" si="17"/>
        <v>5.2446013243749824E-3</v>
      </c>
      <c r="G74" s="111">
        <f t="shared" si="17"/>
        <v>1.1288742030600677E-2</v>
      </c>
      <c r="H74" s="111">
        <f t="shared" si="17"/>
        <v>1.4267395632374563E-2</v>
      </c>
      <c r="I74" s="111">
        <f t="shared" si="17"/>
        <v>1.7829287069050334E-2</v>
      </c>
      <c r="J74" s="110">
        <f t="shared" si="17"/>
        <v>2.2085145865409831E-2</v>
      </c>
      <c r="K74" s="68">
        <f t="shared" si="17"/>
        <v>2.6248815101367163E-2</v>
      </c>
      <c r="L74" s="68">
        <f t="shared" si="17"/>
        <v>3.1194557731761132E-2</v>
      </c>
      <c r="M74" s="68">
        <f t="shared" si="17"/>
        <v>3.7299573039676591E-2</v>
      </c>
      <c r="N74" s="111">
        <f t="shared" si="17"/>
        <v>4.3756753732888683E-2</v>
      </c>
      <c r="O74" s="110">
        <f t="shared" si="17"/>
        <v>5.3342408883181362E-2</v>
      </c>
      <c r="P74" s="68">
        <f t="shared" si="17"/>
        <v>6.9236114797061168E-2</v>
      </c>
      <c r="Q74" s="68">
        <f t="shared" si="17"/>
        <v>9.2753535280109753E-2</v>
      </c>
      <c r="R74" s="68">
        <f t="shared" si="17"/>
        <v>0.11930801877603442</v>
      </c>
      <c r="S74" s="111">
        <f t="shared" si="17"/>
        <v>0.14623913069460831</v>
      </c>
      <c r="T74" s="111">
        <f t="shared" si="17"/>
        <v>0.17015520199975656</v>
      </c>
      <c r="U74" s="111">
        <f t="shared" si="17"/>
        <v>0.18845961947370671</v>
      </c>
      <c r="V74" s="111">
        <f t="shared" si="17"/>
        <v>0.20031726580863585</v>
      </c>
      <c r="W74" s="111">
        <f t="shared" si="17"/>
        <v>0.20678536024540758</v>
      </c>
      <c r="X74" s="116">
        <f t="shared" si="17"/>
        <v>0.20958158444135791</v>
      </c>
      <c r="Y74" s="116">
        <f t="shared" si="17"/>
        <v>0.21032267661757789</v>
      </c>
      <c r="Z74" s="116">
        <f t="shared" si="17"/>
        <v>0.20981862162860296</v>
      </c>
      <c r="AA74" s="116">
        <f t="shared" si="17"/>
        <v>0.20866093839367975</v>
      </c>
      <c r="AB74" s="116">
        <f t="shared" si="17"/>
        <v>0.20718297085768908</v>
      </c>
      <c r="AC74" s="116">
        <f t="shared" si="17"/>
        <v>0.20554988116992143</v>
      </c>
      <c r="AD74" s="116">
        <f t="shared" si="17"/>
        <v>0.20412557224769706</v>
      </c>
      <c r="AE74" s="116">
        <f t="shared" si="17"/>
        <v>0.20263815856609893</v>
      </c>
      <c r="AF74" s="116">
        <f t="shared" si="17"/>
        <v>0.20113752794365503</v>
      </c>
      <c r="AG74" s="116">
        <f t="shared" si="17"/>
        <v>0.19967071754824087</v>
      </c>
      <c r="AH74" s="116">
        <f t="shared" si="17"/>
        <v>0.19322132620121324</v>
      </c>
      <c r="AI74" s="116">
        <f t="shared" si="17"/>
        <v>0.19174896202974728</v>
      </c>
      <c r="AJ74" s="116">
        <f t="shared" si="17"/>
        <v>0.1902387924872159</v>
      </c>
      <c r="AK74" s="116">
        <f t="shared" si="17"/>
        <v>0.18874283036235115</v>
      </c>
      <c r="AL74" s="116">
        <f t="shared" si="17"/>
        <v>0.18725122446457587</v>
      </c>
      <c r="AM74" s="116">
        <f t="shared" si="17"/>
        <v>0.18574038498354173</v>
      </c>
    </row>
    <row r="75" spans="2:39" x14ac:dyDescent="0.25">
      <c r="B75" s="230"/>
      <c r="C75" s="35" t="s">
        <v>32</v>
      </c>
      <c r="D75" s="54" t="s">
        <v>431</v>
      </c>
      <c r="E75" s="111">
        <f t="shared" ref="E75:AM75" si="18">E33/E$26</f>
        <v>3.239569561736199E-6</v>
      </c>
      <c r="F75" s="111">
        <f t="shared" si="18"/>
        <v>2.0763935132527688E-5</v>
      </c>
      <c r="G75" s="111">
        <f t="shared" si="18"/>
        <v>4.445084283913452E-5</v>
      </c>
      <c r="H75" s="111">
        <f t="shared" si="18"/>
        <v>5.6411720651947817E-5</v>
      </c>
      <c r="I75" s="111">
        <f t="shared" si="18"/>
        <v>7.0894608113486869E-5</v>
      </c>
      <c r="J75" s="110">
        <f t="shared" si="18"/>
        <v>8.8169843331894175E-5</v>
      </c>
      <c r="K75" s="68">
        <f t="shared" si="18"/>
        <v>1.0770563132335286E-4</v>
      </c>
      <c r="L75" s="68">
        <f t="shared" si="18"/>
        <v>1.3030304311501353E-4</v>
      </c>
      <c r="M75" s="68">
        <f t="shared" si="18"/>
        <v>1.560704879813763E-4</v>
      </c>
      <c r="N75" s="111">
        <f t="shared" si="18"/>
        <v>1.8402289132117206E-4</v>
      </c>
      <c r="O75" s="110">
        <f t="shared" si="18"/>
        <v>2.2637175734206263E-4</v>
      </c>
      <c r="P75" s="68">
        <f t="shared" si="18"/>
        <v>2.9581460248244434E-4</v>
      </c>
      <c r="Q75" s="68">
        <f t="shared" si="18"/>
        <v>3.986428768533054E-4</v>
      </c>
      <c r="R75" s="68">
        <f t="shared" si="18"/>
        <v>5.1598181569647531E-4</v>
      </c>
      <c r="S75" s="111">
        <f t="shared" si="18"/>
        <v>6.365425118586396E-4</v>
      </c>
      <c r="T75" s="111">
        <f t="shared" si="18"/>
        <v>7.4554009188808172E-4</v>
      </c>
      <c r="U75" s="111">
        <f t="shared" si="18"/>
        <v>8.3107333563632406E-4</v>
      </c>
      <c r="V75" s="111">
        <f t="shared" si="18"/>
        <v>8.893647288703095E-4</v>
      </c>
      <c r="W75" s="111">
        <f t="shared" si="18"/>
        <v>9.2453216915963361E-4</v>
      </c>
      <c r="X75" s="116">
        <f t="shared" si="18"/>
        <v>9.4379933618423794E-4</v>
      </c>
      <c r="Y75" s="116">
        <f t="shared" si="18"/>
        <v>9.5362954099046553E-4</v>
      </c>
      <c r="Z75" s="116">
        <f t="shared" si="18"/>
        <v>9.5819911300916211E-4</v>
      </c>
      <c r="AA75" s="116">
        <f t="shared" si="18"/>
        <v>9.6001592286487983E-4</v>
      </c>
      <c r="AB75" s="116">
        <f t="shared" si="18"/>
        <v>9.6044270419039213E-4</v>
      </c>
      <c r="AC75" s="116">
        <f t="shared" si="18"/>
        <v>9.6018257347283917E-4</v>
      </c>
      <c r="AD75" s="116">
        <f t="shared" si="18"/>
        <v>9.5974065778772961E-4</v>
      </c>
      <c r="AE75" s="116">
        <f t="shared" si="18"/>
        <v>9.5912481603076748E-4</v>
      </c>
      <c r="AF75" s="116">
        <f t="shared" si="18"/>
        <v>9.5844090314197133E-4</v>
      </c>
      <c r="AG75" s="116">
        <f t="shared" si="18"/>
        <v>9.5775187799936263E-4</v>
      </c>
      <c r="AH75" s="116">
        <f t="shared" si="18"/>
        <v>9.5476910842878934E-4</v>
      </c>
      <c r="AI75" s="116">
        <f t="shared" si="18"/>
        <v>9.5413966370408389E-4</v>
      </c>
      <c r="AJ75" s="116">
        <f t="shared" si="18"/>
        <v>9.5350639980994146E-4</v>
      </c>
      <c r="AK75" s="116">
        <f t="shared" si="18"/>
        <v>9.5289419207443852E-4</v>
      </c>
      <c r="AL75" s="116">
        <f t="shared" si="18"/>
        <v>9.5229988986722134E-4</v>
      </c>
      <c r="AM75" s="116">
        <f t="shared" si="18"/>
        <v>9.5171493209392829E-4</v>
      </c>
    </row>
    <row r="76" spans="2:39" x14ac:dyDescent="0.25">
      <c r="B76" s="230"/>
      <c r="C76" s="35" t="s">
        <v>33</v>
      </c>
      <c r="D76" s="54" t="s">
        <v>432</v>
      </c>
      <c r="E76" s="126">
        <f t="shared" ref="E76:AM76" si="19">E34/E$26</f>
        <v>3.9800426042983565E-5</v>
      </c>
      <c r="F76" s="126">
        <f t="shared" si="19"/>
        <v>7.5380790378414204E-4</v>
      </c>
      <c r="G76" s="126">
        <f t="shared" si="19"/>
        <v>1.6773649651365722E-3</v>
      </c>
      <c r="H76" s="126">
        <f t="shared" si="19"/>
        <v>2.0671263936737098E-3</v>
      </c>
      <c r="I76" s="126">
        <f t="shared" si="19"/>
        <v>2.4966994392095865E-3</v>
      </c>
      <c r="J76" s="125">
        <f t="shared" si="19"/>
        <v>3.0200019277706962E-3</v>
      </c>
      <c r="K76" s="69">
        <f t="shared" si="19"/>
        <v>3.0748519650421837E-3</v>
      </c>
      <c r="L76" s="69">
        <f t="shared" si="19"/>
        <v>3.3281126417654817E-3</v>
      </c>
      <c r="M76" s="69">
        <f t="shared" si="19"/>
        <v>3.9451668943475335E-3</v>
      </c>
      <c r="N76" s="126">
        <f t="shared" si="19"/>
        <v>4.511636980557226E-3</v>
      </c>
      <c r="O76" s="125">
        <f t="shared" si="19"/>
        <v>5.2624572191415087E-3</v>
      </c>
      <c r="P76" s="69">
        <f t="shared" si="19"/>
        <v>6.6145161940115993E-3</v>
      </c>
      <c r="Q76" s="69">
        <f t="shared" si="19"/>
        <v>8.6216759844972273E-3</v>
      </c>
      <c r="R76" s="69">
        <f t="shared" si="19"/>
        <v>1.0780707988903187E-2</v>
      </c>
      <c r="S76" s="126">
        <f t="shared" si="19"/>
        <v>1.2843278238252692E-2</v>
      </c>
      <c r="T76" s="126">
        <f t="shared" si="19"/>
        <v>1.452609915563036E-2</v>
      </c>
      <c r="U76" s="126">
        <f t="shared" si="19"/>
        <v>1.5661373233568317E-2</v>
      </c>
      <c r="V76" s="126">
        <f t="shared" si="19"/>
        <v>1.6195143465857705E-2</v>
      </c>
      <c r="W76" s="126">
        <f t="shared" si="19"/>
        <v>1.6263713821234128E-2</v>
      </c>
      <c r="X76" s="119">
        <f t="shared" si="19"/>
        <v>1.6038734463229065E-2</v>
      </c>
      <c r="Y76" s="119">
        <f t="shared" si="19"/>
        <v>1.5696716463263295E-2</v>
      </c>
      <c r="Z76" s="119">
        <f t="shared" si="19"/>
        <v>1.5266211402279161E-2</v>
      </c>
      <c r="AA76" s="119">
        <f t="shared" si="19"/>
        <v>1.4803428337213187E-2</v>
      </c>
      <c r="AB76" s="119">
        <f t="shared" si="19"/>
        <v>1.4341536673316474E-2</v>
      </c>
      <c r="AC76" s="119">
        <f t="shared" si="19"/>
        <v>1.3894398036016832E-2</v>
      </c>
      <c r="AD76" s="119">
        <f t="shared" si="19"/>
        <v>1.3534434857440835E-2</v>
      </c>
      <c r="AE76" s="119">
        <f t="shared" si="19"/>
        <v>1.3183332553670261E-2</v>
      </c>
      <c r="AF76" s="119">
        <f t="shared" si="19"/>
        <v>1.2849316004864811E-2</v>
      </c>
      <c r="AG76" s="119">
        <f t="shared" si="19"/>
        <v>1.2539997670503096E-2</v>
      </c>
      <c r="AH76" s="119">
        <f t="shared" si="19"/>
        <v>1.1356611458253353E-2</v>
      </c>
      <c r="AI76" s="119">
        <f t="shared" si="19"/>
        <v>1.1122976073376768E-2</v>
      </c>
      <c r="AJ76" s="119">
        <f t="shared" si="19"/>
        <v>1.0896692355813498E-2</v>
      </c>
      <c r="AK76" s="119">
        <f t="shared" si="19"/>
        <v>1.0685361850357098E-2</v>
      </c>
      <c r="AL76" s="119">
        <f t="shared" si="19"/>
        <v>1.0486905496456219E-2</v>
      </c>
      <c r="AM76" s="119">
        <f t="shared" si="19"/>
        <v>1.0297935051899378E-2</v>
      </c>
    </row>
    <row r="77" spans="2:39" x14ac:dyDescent="0.25">
      <c r="B77" s="230"/>
      <c r="C77" s="52" t="s">
        <v>46</v>
      </c>
      <c r="D77" s="52" t="s">
        <v>433</v>
      </c>
      <c r="E77" s="124">
        <f t="shared" ref="E77:AM77" si="20">E35/E$26</f>
        <v>0.99908177117572694</v>
      </c>
      <c r="F77" s="124">
        <f t="shared" si="20"/>
        <v>0.97911681484157542</v>
      </c>
      <c r="G77" s="124">
        <f t="shared" si="20"/>
        <v>0.95537169414568479</v>
      </c>
      <c r="H77" s="124">
        <f t="shared" si="20"/>
        <v>0.9432879437682955</v>
      </c>
      <c r="I77" s="124">
        <f t="shared" si="20"/>
        <v>0.92860214124969886</v>
      </c>
      <c r="J77" s="123">
        <f t="shared" si="20"/>
        <v>0.9110963653280103</v>
      </c>
      <c r="K77" s="67">
        <f t="shared" si="20"/>
        <v>0.89057075723736323</v>
      </c>
      <c r="L77" s="67">
        <f t="shared" si="20"/>
        <v>0.86703534325758436</v>
      </c>
      <c r="M77" s="67">
        <f t="shared" si="20"/>
        <v>0.84067881085859508</v>
      </c>
      <c r="N77" s="124">
        <f t="shared" si="20"/>
        <v>0.81192741724489093</v>
      </c>
      <c r="O77" s="123">
        <f t="shared" si="20"/>
        <v>0.76818994017004927</v>
      </c>
      <c r="P77" s="67">
        <f t="shared" si="20"/>
        <v>0.69664952751658316</v>
      </c>
      <c r="Q77" s="67">
        <f t="shared" si="20"/>
        <v>0.59071205480792288</v>
      </c>
      <c r="R77" s="67">
        <f t="shared" si="20"/>
        <v>0.46959032710645293</v>
      </c>
      <c r="S77" s="124">
        <f t="shared" si="20"/>
        <v>0.34485706244762721</v>
      </c>
      <c r="T77" s="124">
        <f t="shared" si="20"/>
        <v>0.23174517475715731</v>
      </c>
      <c r="U77" s="124">
        <f t="shared" si="20"/>
        <v>0.14262621039105425</v>
      </c>
      <c r="V77" s="124">
        <f t="shared" si="20"/>
        <v>8.1422464743704751E-2</v>
      </c>
      <c r="W77" s="124">
        <f t="shared" si="20"/>
        <v>4.3990370794157255E-2</v>
      </c>
      <c r="X77" s="118">
        <f t="shared" si="20"/>
        <v>2.2943264303138894E-2</v>
      </c>
      <c r="Y77" s="118">
        <f t="shared" si="20"/>
        <v>1.1724619147697473E-2</v>
      </c>
      <c r="Z77" s="118">
        <f t="shared" si="20"/>
        <v>5.9258124283679062E-3</v>
      </c>
      <c r="AA77" s="118">
        <f t="shared" si="20"/>
        <v>2.9778166712068482E-3</v>
      </c>
      <c r="AB77" s="118">
        <f t="shared" si="20"/>
        <v>1.492008292357936E-3</v>
      </c>
      <c r="AC77" s="118">
        <f t="shared" si="20"/>
        <v>7.4644646326824354E-4</v>
      </c>
      <c r="AD77" s="118">
        <f t="shared" si="20"/>
        <v>3.7315740304912179E-4</v>
      </c>
      <c r="AE77" s="118">
        <f t="shared" si="20"/>
        <v>1.8647077306323961E-4</v>
      </c>
      <c r="AF77" s="118">
        <f t="shared" si="20"/>
        <v>9.3161233771463584E-5</v>
      </c>
      <c r="AG77" s="118">
        <f t="shared" si="20"/>
        <v>4.6537809976211853E-5</v>
      </c>
      <c r="AH77" s="118">
        <f t="shared" si="20"/>
        <v>2.3247017615013116E-5</v>
      </c>
      <c r="AI77" s="118">
        <f t="shared" si="20"/>
        <v>1.1611991993522419E-5</v>
      </c>
      <c r="AJ77" s="118">
        <f t="shared" si="20"/>
        <v>5.8000096927462898E-6</v>
      </c>
      <c r="AK77" s="118">
        <f t="shared" si="20"/>
        <v>2.8969192000798302E-6</v>
      </c>
      <c r="AL77" s="118">
        <f t="shared" si="20"/>
        <v>1.4468741607762315E-6</v>
      </c>
      <c r="AM77" s="118">
        <f t="shared" si="20"/>
        <v>7.2262378535434688E-7</v>
      </c>
    </row>
    <row r="78" spans="2:39" x14ac:dyDescent="0.25">
      <c r="B78" s="230"/>
      <c r="C78" s="35" t="s">
        <v>27</v>
      </c>
      <c r="D78" s="3" t="s">
        <v>434</v>
      </c>
      <c r="E78" s="111">
        <f t="shared" ref="E78:AM78" si="21">E36/E$26</f>
        <v>4.9979078086809941E-4</v>
      </c>
      <c r="F78" s="111">
        <f t="shared" si="21"/>
        <v>1.4658042880105877E-2</v>
      </c>
      <c r="G78" s="111">
        <f t="shared" si="21"/>
        <v>2.1763251061149624E-2</v>
      </c>
      <c r="H78" s="111">
        <f t="shared" si="21"/>
        <v>2.4009893358127608E-2</v>
      </c>
      <c r="I78" s="111">
        <f t="shared" si="21"/>
        <v>3.5923037104161989E-2</v>
      </c>
      <c r="J78" s="110">
        <f t="shared" si="21"/>
        <v>3.2165768274982041E-2</v>
      </c>
      <c r="K78" s="68">
        <f t="shared" si="21"/>
        <v>4.6238960677324213E-2</v>
      </c>
      <c r="L78" s="68">
        <f t="shared" si="21"/>
        <v>5.2664979629728638E-2</v>
      </c>
      <c r="M78" s="68">
        <f t="shared" si="21"/>
        <v>5.3015326014425192E-2</v>
      </c>
      <c r="N78" s="111">
        <f t="shared" si="21"/>
        <v>5.4597210961753857E-2</v>
      </c>
      <c r="O78" s="110">
        <f t="shared" si="21"/>
        <v>5.5099004614417434E-2</v>
      </c>
      <c r="P78" s="68">
        <f t="shared" si="21"/>
        <v>5.1817711944337208E-2</v>
      </c>
      <c r="Q78" s="68">
        <f t="shared" si="21"/>
        <v>4.561188519005175E-2</v>
      </c>
      <c r="R78" s="68">
        <f t="shared" si="21"/>
        <v>3.8212606122008649E-2</v>
      </c>
      <c r="S78" s="111">
        <f t="shared" si="21"/>
        <v>2.9705416922363417E-2</v>
      </c>
      <c r="T78" s="111">
        <f t="shared" si="21"/>
        <v>2.0836049143829111E-2</v>
      </c>
      <c r="U78" s="111">
        <f t="shared" si="21"/>
        <v>1.3286994044899325E-2</v>
      </c>
      <c r="V78" s="111">
        <f t="shared" si="21"/>
        <v>7.8690875076109952E-3</v>
      </c>
      <c r="W78" s="111">
        <f t="shared" si="21"/>
        <v>4.4107090609696743E-3</v>
      </c>
      <c r="X78" s="116">
        <f t="shared" si="21"/>
        <v>2.3852360818954026E-3</v>
      </c>
      <c r="Y78" s="116">
        <f t="shared" si="21"/>
        <v>1.2565364256948537E-3</v>
      </c>
      <c r="Z78" s="116">
        <f t="shared" si="21"/>
        <v>6.5465519598735837E-4</v>
      </c>
      <c r="AA78" s="116">
        <f t="shared" si="21"/>
        <v>3.3906058642977239E-4</v>
      </c>
      <c r="AB78" s="116">
        <f t="shared" si="21"/>
        <v>1.7510534232524497E-4</v>
      </c>
      <c r="AC78" s="116">
        <f t="shared" si="21"/>
        <v>9.0281859097859107E-5</v>
      </c>
      <c r="AD78" s="116">
        <f t="shared" si="21"/>
        <v>4.6609910288457202E-5</v>
      </c>
      <c r="AE78" s="116">
        <f t="shared" si="21"/>
        <v>2.4086966579693108E-5</v>
      </c>
      <c r="AF78" s="116">
        <f t="shared" si="21"/>
        <v>1.2439657095408564E-5</v>
      </c>
      <c r="AG78" s="116">
        <f t="shared" si="21"/>
        <v>6.4149071843303818E-6</v>
      </c>
      <c r="AH78" s="116">
        <f t="shared" si="21"/>
        <v>3.5005127654626285E-6</v>
      </c>
      <c r="AI78" s="116">
        <f t="shared" si="21"/>
        <v>1.8007912750965132E-6</v>
      </c>
      <c r="AJ78" s="116">
        <f t="shared" si="21"/>
        <v>9.2692813769119643E-7</v>
      </c>
      <c r="AK78" s="116">
        <f t="shared" si="21"/>
        <v>4.7659726629821711E-7</v>
      </c>
      <c r="AL78" s="116">
        <f t="shared" si="21"/>
        <v>2.4499609642943031E-7</v>
      </c>
      <c r="AM78" s="116">
        <f t="shared" si="21"/>
        <v>1.2594768245837222E-7</v>
      </c>
    </row>
    <row r="79" spans="2:39" x14ac:dyDescent="0.25">
      <c r="B79" s="230"/>
      <c r="C79" s="35" t="s">
        <v>28</v>
      </c>
      <c r="D79" s="3" t="s">
        <v>435</v>
      </c>
      <c r="E79" s="111">
        <f t="shared" ref="E79:AM79" si="22">E37/E$26</f>
        <v>0.17992468120522545</v>
      </c>
      <c r="F79" s="111">
        <f t="shared" si="22"/>
        <v>0.18668258914329977</v>
      </c>
      <c r="G79" s="111">
        <f t="shared" si="22"/>
        <v>0.18570547500569484</v>
      </c>
      <c r="H79" s="111">
        <f t="shared" si="22"/>
        <v>0.18468475491250733</v>
      </c>
      <c r="I79" s="111">
        <f t="shared" si="22"/>
        <v>0.18926420121381754</v>
      </c>
      <c r="J79" s="110">
        <f t="shared" si="22"/>
        <v>0.18167362959059902</v>
      </c>
      <c r="K79" s="68">
        <f t="shared" si="22"/>
        <v>0.18532162894883397</v>
      </c>
      <c r="L79" s="68">
        <f t="shared" si="22"/>
        <v>0.18304264741078219</v>
      </c>
      <c r="M79" s="68">
        <f t="shared" si="22"/>
        <v>0.17753210228515262</v>
      </c>
      <c r="N79" s="111">
        <f t="shared" si="22"/>
        <v>0.17202048021443628</v>
      </c>
      <c r="O79" s="110">
        <f t="shared" si="22"/>
        <v>0.16380616566150646</v>
      </c>
      <c r="P79" s="68">
        <f t="shared" si="22"/>
        <v>0.14902808239611917</v>
      </c>
      <c r="Q79" s="68">
        <f t="shared" si="22"/>
        <v>0.12681424843054009</v>
      </c>
      <c r="R79" s="68">
        <f t="shared" si="22"/>
        <v>0.10110155299817022</v>
      </c>
      <c r="S79" s="111">
        <f t="shared" si="22"/>
        <v>7.44965326960257E-2</v>
      </c>
      <c r="T79" s="111">
        <f t="shared" si="22"/>
        <v>5.0234441719908575E-2</v>
      </c>
      <c r="U79" s="111">
        <f t="shared" si="22"/>
        <v>3.0994147433549588E-2</v>
      </c>
      <c r="V79" s="111">
        <f t="shared" si="22"/>
        <v>1.7744407255052972E-2</v>
      </c>
      <c r="W79" s="111">
        <f t="shared" si="22"/>
        <v>9.6150640473229559E-3</v>
      </c>
      <c r="X79" s="116">
        <f t="shared" si="22"/>
        <v>5.0294765967169889E-3</v>
      </c>
      <c r="Y79" s="116">
        <f t="shared" si="22"/>
        <v>2.5776399961206014E-3</v>
      </c>
      <c r="Z79" s="116">
        <f t="shared" si="22"/>
        <v>1.3065963102549638E-3</v>
      </c>
      <c r="AA79" s="116">
        <f t="shared" si="22"/>
        <v>6.5849523402532445E-4</v>
      </c>
      <c r="AB79" s="116">
        <f t="shared" si="22"/>
        <v>3.3088921136904711E-4</v>
      </c>
      <c r="AC79" s="116">
        <f t="shared" si="22"/>
        <v>1.6601550778223153E-4</v>
      </c>
      <c r="AD79" s="116">
        <f t="shared" si="22"/>
        <v>8.3101020822569203E-5</v>
      </c>
      <c r="AE79" s="116">
        <f t="shared" si="22"/>
        <v>4.1580908531836533E-5</v>
      </c>
      <c r="AF79" s="116">
        <f t="shared" si="22"/>
        <v>2.0796866147034617E-5</v>
      </c>
      <c r="AG79" s="116">
        <f t="shared" si="22"/>
        <v>1.0397387502733171E-5</v>
      </c>
      <c r="AH79" s="116">
        <f t="shared" si="22"/>
        <v>5.2421349707928946E-6</v>
      </c>
      <c r="AI79" s="116">
        <f t="shared" si="22"/>
        <v>2.6193527851209068E-6</v>
      </c>
      <c r="AJ79" s="116">
        <f t="shared" si="22"/>
        <v>1.3086367370948165E-6</v>
      </c>
      <c r="AK79" s="116">
        <f t="shared" si="22"/>
        <v>6.5355724199968214E-7</v>
      </c>
      <c r="AL79" s="116">
        <f t="shared" si="22"/>
        <v>3.2631580041490939E-7</v>
      </c>
      <c r="AM79" s="116">
        <f t="shared" si="22"/>
        <v>1.6288965022972031E-7</v>
      </c>
    </row>
    <row r="80" spans="2:39" x14ac:dyDescent="0.25">
      <c r="B80" s="230"/>
      <c r="C80" s="35" t="s">
        <v>29</v>
      </c>
      <c r="D80" s="3" t="s">
        <v>436</v>
      </c>
      <c r="E80" s="111">
        <f t="shared" ref="E80:AM80" si="23">E38/E$26</f>
        <v>0.28388116363253263</v>
      </c>
      <c r="F80" s="111">
        <f t="shared" si="23"/>
        <v>0.28403783363834123</v>
      </c>
      <c r="G80" s="111">
        <f t="shared" si="23"/>
        <v>0.27851589818590378</v>
      </c>
      <c r="H80" s="111">
        <f t="shared" si="23"/>
        <v>0.2758491057009278</v>
      </c>
      <c r="I80" s="111">
        <f t="shared" si="23"/>
        <v>0.27499388088758497</v>
      </c>
      <c r="J80" s="110">
        <f t="shared" si="23"/>
        <v>0.26865767368379811</v>
      </c>
      <c r="K80" s="68">
        <f t="shared" si="23"/>
        <v>0.26445300260561</v>
      </c>
      <c r="L80" s="68">
        <f t="shared" si="23"/>
        <v>0.25688684269358619</v>
      </c>
      <c r="M80" s="68">
        <f t="shared" si="23"/>
        <v>0.24870179173500503</v>
      </c>
      <c r="N80" s="111">
        <f t="shared" si="23"/>
        <v>0.23968951716420173</v>
      </c>
      <c r="O80" s="110">
        <f t="shared" si="23"/>
        <v>0.22639783713591999</v>
      </c>
      <c r="P80" s="68">
        <f t="shared" si="23"/>
        <v>0.20506928647373121</v>
      </c>
      <c r="Q80" s="68">
        <f t="shared" si="23"/>
        <v>0.17366038803649633</v>
      </c>
      <c r="R80" s="68">
        <f t="shared" si="23"/>
        <v>0.13771263887005591</v>
      </c>
      <c r="S80" s="111">
        <f t="shared" si="23"/>
        <v>0.10084009362500305</v>
      </c>
      <c r="T80" s="111">
        <f t="shared" si="23"/>
        <v>6.7614218460944522E-2</v>
      </c>
      <c r="U80" s="111">
        <f t="shared" si="23"/>
        <v>4.1526881208264414E-2</v>
      </c>
      <c r="V80" s="111">
        <f t="shared" si="23"/>
        <v>2.3653561334925185E-2</v>
      </c>
      <c r="W80" s="111">
        <f t="shared" si="23"/>
        <v>1.274856698583369E-2</v>
      </c>
      <c r="X80" s="116">
        <f t="shared" si="23"/>
        <v>6.6320625641613038E-3</v>
      </c>
      <c r="Y80" s="116">
        <f t="shared" si="23"/>
        <v>3.3815993119692095E-3</v>
      </c>
      <c r="Z80" s="116">
        <f t="shared" si="23"/>
        <v>1.7050518489740601E-3</v>
      </c>
      <c r="AA80" s="116">
        <f t="shared" si="23"/>
        <v>8.5465163888499189E-4</v>
      </c>
      <c r="AB80" s="116">
        <f t="shared" si="23"/>
        <v>4.2705654907049294E-4</v>
      </c>
      <c r="AC80" s="116">
        <f t="shared" si="23"/>
        <v>2.1304076095995063E-4</v>
      </c>
      <c r="AD80" s="116">
        <f t="shared" si="23"/>
        <v>1.0613221385036224E-4</v>
      </c>
      <c r="AE80" s="116">
        <f t="shared" si="23"/>
        <v>5.2832096761384873E-5</v>
      </c>
      <c r="AF80" s="116">
        <f t="shared" si="23"/>
        <v>2.6288707068505355E-5</v>
      </c>
      <c r="AG80" s="116">
        <f t="shared" si="23"/>
        <v>1.3078362734443664E-5</v>
      </c>
      <c r="AH80" s="116">
        <f t="shared" si="23"/>
        <v>6.4527669638984411E-6</v>
      </c>
      <c r="AI80" s="116">
        <f t="shared" si="23"/>
        <v>3.2078394959061214E-6</v>
      </c>
      <c r="AJ80" s="116">
        <f t="shared" si="23"/>
        <v>1.5940613970549184E-6</v>
      </c>
      <c r="AK80" s="116">
        <f t="shared" si="23"/>
        <v>7.9203866220097186E-7</v>
      </c>
      <c r="AL80" s="116">
        <f t="shared" si="23"/>
        <v>3.9343580170759425E-7</v>
      </c>
      <c r="AM80" s="116">
        <f t="shared" si="23"/>
        <v>1.9537124276338989E-7</v>
      </c>
    </row>
    <row r="81" spans="2:39" x14ac:dyDescent="0.25">
      <c r="B81" s="230"/>
      <c r="C81" s="35" t="s">
        <v>30</v>
      </c>
      <c r="D81" s="3" t="s">
        <v>437</v>
      </c>
      <c r="E81" s="111">
        <f t="shared" ref="E81:AM81" si="24">E39/E$26</f>
        <v>0.27988283737884534</v>
      </c>
      <c r="F81" s="111">
        <f t="shared" si="24"/>
        <v>0.27309497790904602</v>
      </c>
      <c r="G81" s="111">
        <f t="shared" si="24"/>
        <v>0.26466577966023241</v>
      </c>
      <c r="H81" s="111">
        <f t="shared" si="24"/>
        <v>0.26278376580478879</v>
      </c>
      <c r="I81" s="111">
        <f t="shared" si="24"/>
        <v>0.25581430094063712</v>
      </c>
      <c r="J81" s="110">
        <f t="shared" si="24"/>
        <v>0.25742074924958708</v>
      </c>
      <c r="K81" s="68">
        <f t="shared" si="24"/>
        <v>0.24869712140563879</v>
      </c>
      <c r="L81" s="68">
        <f t="shared" si="24"/>
        <v>0.23947161850603788</v>
      </c>
      <c r="M81" s="68">
        <f t="shared" si="24"/>
        <v>0.23153758076518299</v>
      </c>
      <c r="N81" s="111">
        <f t="shared" si="24"/>
        <v>0.2224329021590557</v>
      </c>
      <c r="O81" s="110">
        <f t="shared" si="24"/>
        <v>0.20917443321007592</v>
      </c>
      <c r="P81" s="68">
        <f t="shared" si="24"/>
        <v>0.18900380284701143</v>
      </c>
      <c r="Q81" s="68">
        <f t="shared" si="24"/>
        <v>0.1596259961539197</v>
      </c>
      <c r="R81" s="68">
        <f t="shared" si="24"/>
        <v>0.12617514881295028</v>
      </c>
      <c r="S81" s="111">
        <f t="shared" si="24"/>
        <v>9.2044184160166007E-2</v>
      </c>
      <c r="T81" s="111">
        <f t="shared" si="24"/>
        <v>6.1514070174041709E-2</v>
      </c>
      <c r="U81" s="111">
        <f t="shared" si="24"/>
        <v>3.767823174705269E-2</v>
      </c>
      <c r="V81" s="111">
        <f t="shared" si="24"/>
        <v>2.1397403460719482E-2</v>
      </c>
      <c r="W81" s="111">
        <f t="shared" si="24"/>
        <v>1.1496548252252735E-2</v>
      </c>
      <c r="X81" s="116">
        <f t="shared" si="24"/>
        <v>5.9616112445368798E-3</v>
      </c>
      <c r="Y81" s="116">
        <f t="shared" si="24"/>
        <v>3.0308402022929202E-3</v>
      </c>
      <c r="Z81" s="116">
        <f t="shared" si="24"/>
        <v>1.5235677899790394E-3</v>
      </c>
      <c r="AA81" s="116">
        <f t="shared" si="24"/>
        <v>7.6131667636672538E-4</v>
      </c>
      <c r="AB81" s="116">
        <f t="shared" si="24"/>
        <v>3.7920345384689783E-4</v>
      </c>
      <c r="AC81" s="116">
        <f t="shared" si="24"/>
        <v>1.8855175416616045E-4</v>
      </c>
      <c r="AD81" s="116">
        <f t="shared" si="24"/>
        <v>9.3657499828886452E-5</v>
      </c>
      <c r="AE81" s="116">
        <f t="shared" si="24"/>
        <v>4.6475717903557718E-5</v>
      </c>
      <c r="AF81" s="116">
        <f t="shared" si="24"/>
        <v>2.3053160835542388E-5</v>
      </c>
      <c r="AG81" s="116">
        <f t="shared" si="24"/>
        <v>1.1433982941007431E-5</v>
      </c>
      <c r="AH81" s="116">
        <f t="shared" si="24"/>
        <v>5.5749696719313531E-6</v>
      </c>
      <c r="AI81" s="116">
        <f t="shared" si="24"/>
        <v>2.7630159294987992E-6</v>
      </c>
      <c r="AJ81" s="116">
        <f t="shared" si="24"/>
        <v>1.3686586153511282E-6</v>
      </c>
      <c r="AK81" s="116">
        <f t="shared" si="24"/>
        <v>6.7798308450720053E-7</v>
      </c>
      <c r="AL81" s="116">
        <f t="shared" si="24"/>
        <v>3.3576372314052667E-7</v>
      </c>
      <c r="AM81" s="116">
        <f t="shared" si="24"/>
        <v>1.6622454497468908E-7</v>
      </c>
    </row>
    <row r="82" spans="2:39" x14ac:dyDescent="0.25">
      <c r="B82" s="230"/>
      <c r="C82" s="35" t="s">
        <v>31</v>
      </c>
      <c r="D82" s="3" t="s">
        <v>438</v>
      </c>
      <c r="E82" s="111">
        <f t="shared" ref="E82:AM82" si="25">E40/E$26</f>
        <v>0.17992468120522545</v>
      </c>
      <c r="F82" s="111">
        <f t="shared" si="25"/>
        <v>0.16668471346179911</v>
      </c>
      <c r="G82" s="111">
        <f t="shared" si="25"/>
        <v>0.15558221987873352</v>
      </c>
      <c r="H82" s="111">
        <f t="shared" si="25"/>
        <v>0.15127689329385055</v>
      </c>
      <c r="I82" s="111">
        <f t="shared" si="25"/>
        <v>0.13812452547758805</v>
      </c>
      <c r="J82" s="110">
        <f t="shared" si="25"/>
        <v>0.14711173346870013</v>
      </c>
      <c r="K82" s="68">
        <f t="shared" si="25"/>
        <v>0.12976823693488335</v>
      </c>
      <c r="L82" s="68">
        <f t="shared" si="25"/>
        <v>0.12161423529023582</v>
      </c>
      <c r="M82" s="68">
        <f t="shared" si="25"/>
        <v>0.11721260929107022</v>
      </c>
      <c r="N82" s="111">
        <f t="shared" si="25"/>
        <v>0.11160579928503626</v>
      </c>
      <c r="O82" s="110">
        <f t="shared" si="25"/>
        <v>0.10359525312824218</v>
      </c>
      <c r="P82" s="68">
        <f t="shared" si="25"/>
        <v>9.2949764844315302E-2</v>
      </c>
      <c r="Q82" s="68">
        <f t="shared" si="25"/>
        <v>7.7903239425846746E-2</v>
      </c>
      <c r="R82" s="68">
        <f t="shared" si="25"/>
        <v>6.105423816139207E-2</v>
      </c>
      <c r="S82" s="111">
        <f t="shared" si="25"/>
        <v>4.4101125806022351E-2</v>
      </c>
      <c r="T82" s="111">
        <f t="shared" si="25"/>
        <v>2.9217503402454957E-2</v>
      </c>
      <c r="U82" s="111">
        <f t="shared" si="25"/>
        <v>1.7771881064573555E-2</v>
      </c>
      <c r="V82" s="111">
        <f t="shared" si="25"/>
        <v>1.0015931408749967E-2</v>
      </c>
      <c r="W82" s="111">
        <f t="shared" si="25"/>
        <v>5.339282010067694E-3</v>
      </c>
      <c r="X82" s="116">
        <f t="shared" si="25"/>
        <v>2.7469492113158219E-3</v>
      </c>
      <c r="Y82" s="116">
        <f t="shared" si="25"/>
        <v>1.3865288953565768E-3</v>
      </c>
      <c r="Z82" s="116">
        <f t="shared" si="25"/>
        <v>6.9194185663283342E-4</v>
      </c>
      <c r="AA82" s="116">
        <f t="shared" si="25"/>
        <v>3.4325543715948048E-4</v>
      </c>
      <c r="AB82" s="116">
        <f t="shared" si="25"/>
        <v>1.6972958148751691E-4</v>
      </c>
      <c r="AC82" s="116">
        <f t="shared" si="25"/>
        <v>8.3786549841960306E-5</v>
      </c>
      <c r="AD82" s="116">
        <f t="shared" si="25"/>
        <v>4.1373926726526354E-5</v>
      </c>
      <c r="AE82" s="116">
        <f t="shared" si="25"/>
        <v>2.0405382162216893E-5</v>
      </c>
      <c r="AF82" s="116">
        <f t="shared" si="25"/>
        <v>1.0062168334280263E-5</v>
      </c>
      <c r="AG82" s="116">
        <f t="shared" si="25"/>
        <v>4.9637141358215776E-6</v>
      </c>
      <c r="AH82" s="116">
        <f t="shared" si="25"/>
        <v>2.3692736303611572E-6</v>
      </c>
      <c r="AI82" s="116">
        <f t="shared" si="25"/>
        <v>1.1692109584068266E-6</v>
      </c>
      <c r="AJ82" s="116">
        <f t="shared" si="25"/>
        <v>5.7674668494665552E-7</v>
      </c>
      <c r="AK82" s="116">
        <f t="shared" si="25"/>
        <v>2.8465732706385787E-7</v>
      </c>
      <c r="AL82" s="116">
        <f t="shared" si="25"/>
        <v>1.4050583203907368E-7</v>
      </c>
      <c r="AM82" s="116">
        <f t="shared" si="25"/>
        <v>6.9348820804321407E-8</v>
      </c>
    </row>
    <row r="83" spans="2:39" x14ac:dyDescent="0.25">
      <c r="B83" s="230"/>
      <c r="C83" s="35" t="s">
        <v>32</v>
      </c>
      <c r="D83" s="3" t="s">
        <v>439</v>
      </c>
      <c r="E83" s="111">
        <f t="shared" ref="E83:AM83" si="26">E41/E$26</f>
        <v>5.9974893721028232E-2</v>
      </c>
      <c r="F83" s="111">
        <f t="shared" si="26"/>
        <v>4.5660866868310293E-2</v>
      </c>
      <c r="G83" s="111">
        <f t="shared" si="26"/>
        <v>4.2593062445603881E-2</v>
      </c>
      <c r="H83" s="111">
        <f t="shared" si="26"/>
        <v>3.9962349709994453E-2</v>
      </c>
      <c r="I83" s="111">
        <f t="shared" si="26"/>
        <v>3.20511054788147E-2</v>
      </c>
      <c r="J83" s="110">
        <f t="shared" si="26"/>
        <v>2.3659030547733381E-2</v>
      </c>
      <c r="K83" s="68">
        <f t="shared" si="26"/>
        <v>1.6091806427612432E-2</v>
      </c>
      <c r="L83" s="68">
        <f t="shared" si="26"/>
        <v>1.3355019790696481E-2</v>
      </c>
      <c r="M83" s="68">
        <f t="shared" si="26"/>
        <v>1.2679400938598647E-2</v>
      </c>
      <c r="N83" s="111">
        <f t="shared" si="26"/>
        <v>1.1581507622160486E-2</v>
      </c>
      <c r="O83" s="110">
        <f t="shared" si="26"/>
        <v>1.0117246334673617E-2</v>
      </c>
      <c r="P83" s="68">
        <f t="shared" si="26"/>
        <v>8.780879000102949E-3</v>
      </c>
      <c r="Q83" s="68">
        <f t="shared" si="26"/>
        <v>7.0962977503788004E-3</v>
      </c>
      <c r="R83" s="68">
        <f t="shared" si="26"/>
        <v>5.3341421394391877E-3</v>
      </c>
      <c r="S83" s="111">
        <f t="shared" si="26"/>
        <v>3.6697092868354392E-3</v>
      </c>
      <c r="T83" s="111">
        <f t="shared" si="26"/>
        <v>2.3288918959594508E-3</v>
      </c>
      <c r="U83" s="111">
        <f t="shared" si="26"/>
        <v>1.3680748913935754E-3</v>
      </c>
      <c r="V83" s="111">
        <f t="shared" si="26"/>
        <v>7.4207379657640672E-4</v>
      </c>
      <c r="W83" s="111">
        <f t="shared" si="26"/>
        <v>3.802004392438928E-4</v>
      </c>
      <c r="X83" s="116">
        <f t="shared" si="26"/>
        <v>1.8792860377573248E-4</v>
      </c>
      <c r="Y83" s="116">
        <f t="shared" si="26"/>
        <v>9.1474316655906491E-5</v>
      </c>
      <c r="Z83" s="116">
        <f t="shared" si="26"/>
        <v>4.3999426281347335E-5</v>
      </c>
      <c r="AA83" s="116">
        <f t="shared" si="26"/>
        <v>2.1037098083427551E-5</v>
      </c>
      <c r="AB83" s="116">
        <f t="shared" si="26"/>
        <v>1.0024154387204792E-5</v>
      </c>
      <c r="AC83" s="116">
        <f t="shared" si="26"/>
        <v>4.7700312977786693E-6</v>
      </c>
      <c r="AD83" s="116">
        <f t="shared" si="26"/>
        <v>2.2828314933245332E-6</v>
      </c>
      <c r="AE83" s="116">
        <f t="shared" si="26"/>
        <v>1.0897011311299199E-6</v>
      </c>
      <c r="AF83" s="116">
        <f t="shared" si="26"/>
        <v>5.206743019830802E-7</v>
      </c>
      <c r="AG83" s="116">
        <f t="shared" si="26"/>
        <v>2.4945545380933409E-7</v>
      </c>
      <c r="AH83" s="116">
        <f t="shared" si="26"/>
        <v>1.073596164877394E-7</v>
      </c>
      <c r="AI83" s="116">
        <f t="shared" si="26"/>
        <v>5.1781572778559005E-8</v>
      </c>
      <c r="AJ83" s="116">
        <f t="shared" si="26"/>
        <v>2.4978127267550445E-8</v>
      </c>
      <c r="AK83" s="116">
        <f t="shared" si="26"/>
        <v>1.20856158444942E-8</v>
      </c>
      <c r="AL83" s="116">
        <f t="shared" si="26"/>
        <v>5.8569044527684355E-9</v>
      </c>
      <c r="AM83" s="116">
        <f t="shared" si="26"/>
        <v>2.84184637496283E-9</v>
      </c>
    </row>
    <row r="84" spans="2:39" x14ac:dyDescent="0.25">
      <c r="B84" s="230"/>
      <c r="C84" s="56" t="s">
        <v>33</v>
      </c>
      <c r="D84" s="7" t="s">
        <v>440</v>
      </c>
      <c r="E84" s="113">
        <f t="shared" ref="E84:AM84" si="27">E42/E$26</f>
        <v>1.4993723430257058E-2</v>
      </c>
      <c r="F84" s="113">
        <f t="shared" si="27"/>
        <v>8.2977908015256768E-3</v>
      </c>
      <c r="G84" s="113">
        <f t="shared" si="27"/>
        <v>6.5460077813101532E-3</v>
      </c>
      <c r="H84" s="113">
        <f t="shared" si="27"/>
        <v>4.7211809479257702E-3</v>
      </c>
      <c r="I84" s="113">
        <f t="shared" si="27"/>
        <v>2.4310915129861417E-3</v>
      </c>
      <c r="J84" s="112">
        <f t="shared" si="27"/>
        <v>4.0778096766110007E-4</v>
      </c>
      <c r="K84" s="70">
        <f t="shared" si="27"/>
        <v>0</v>
      </c>
      <c r="L84" s="70">
        <f t="shared" si="27"/>
        <v>0</v>
      </c>
      <c r="M84" s="70">
        <f t="shared" si="27"/>
        <v>0</v>
      </c>
      <c r="N84" s="113">
        <f t="shared" si="27"/>
        <v>0</v>
      </c>
      <c r="O84" s="112">
        <f t="shared" si="27"/>
        <v>0</v>
      </c>
      <c r="P84" s="70">
        <f t="shared" si="27"/>
        <v>0</v>
      </c>
      <c r="Q84" s="70">
        <f t="shared" si="27"/>
        <v>0</v>
      </c>
      <c r="R84" s="70">
        <f t="shared" si="27"/>
        <v>0</v>
      </c>
      <c r="S84" s="113">
        <f t="shared" si="27"/>
        <v>0</v>
      </c>
      <c r="T84" s="113">
        <f t="shared" si="27"/>
        <v>0</v>
      </c>
      <c r="U84" s="113">
        <f t="shared" si="27"/>
        <v>0</v>
      </c>
      <c r="V84" s="113">
        <f t="shared" si="27"/>
        <v>0</v>
      </c>
      <c r="W84" s="113">
        <f t="shared" si="27"/>
        <v>0</v>
      </c>
      <c r="X84" s="117">
        <f t="shared" si="27"/>
        <v>0</v>
      </c>
      <c r="Y84" s="117">
        <f t="shared" si="27"/>
        <v>0</v>
      </c>
      <c r="Z84" s="117">
        <f t="shared" si="27"/>
        <v>0</v>
      </c>
      <c r="AA84" s="117">
        <f t="shared" si="27"/>
        <v>0</v>
      </c>
      <c r="AB84" s="117">
        <f t="shared" si="27"/>
        <v>0</v>
      </c>
      <c r="AC84" s="117">
        <f t="shared" si="27"/>
        <v>0</v>
      </c>
      <c r="AD84" s="117">
        <f t="shared" si="27"/>
        <v>0</v>
      </c>
      <c r="AE84" s="117">
        <f t="shared" si="27"/>
        <v>0</v>
      </c>
      <c r="AF84" s="117">
        <f t="shared" si="27"/>
        <v>0</v>
      </c>
      <c r="AG84" s="117">
        <f t="shared" si="27"/>
        <v>0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35911.307350000003</v>
      </c>
      <c r="G85" s="100">
        <f t="shared" si="28"/>
        <v>36708.886160000002</v>
      </c>
      <c r="H85" s="100">
        <f t="shared" si="28"/>
        <v>37113.743849999999</v>
      </c>
      <c r="I85" s="100">
        <f t="shared" si="28"/>
        <v>37144.004200000003</v>
      </c>
      <c r="J85" s="99">
        <f t="shared" si="28"/>
        <v>36972.990010000001</v>
      </c>
      <c r="K85" s="51">
        <f t="shared" si="28"/>
        <v>36603.426149999999</v>
      </c>
      <c r="L85" s="51">
        <f t="shared" si="28"/>
        <v>36183.036249999997</v>
      </c>
      <c r="M85" s="51">
        <f t="shared" si="28"/>
        <v>36278.930910000003</v>
      </c>
      <c r="N85" s="100">
        <f t="shared" si="28"/>
        <v>36555.954810000003</v>
      </c>
      <c r="O85" s="99">
        <f t="shared" si="28"/>
        <v>36392.123670000001</v>
      </c>
      <c r="P85" s="51">
        <f t="shared" si="28"/>
        <v>36058.343000000001</v>
      </c>
      <c r="Q85" s="51">
        <f t="shared" si="28"/>
        <v>35640.85684</v>
      </c>
      <c r="R85" s="51">
        <f t="shared" si="28"/>
        <v>35152.549749999998</v>
      </c>
      <c r="S85" s="100">
        <f t="shared" si="28"/>
        <v>34621.628599999996</v>
      </c>
      <c r="T85" s="100">
        <f t="shared" si="28"/>
        <v>34061.71241</v>
      </c>
      <c r="U85" s="100">
        <f t="shared" si="28"/>
        <v>33515.403189999997</v>
      </c>
      <c r="V85" s="100">
        <f t="shared" si="28"/>
        <v>32985.303370000001</v>
      </c>
      <c r="W85" s="100">
        <f t="shared" si="28"/>
        <v>32473.954669999999</v>
      </c>
      <c r="X85" s="104">
        <f t="shared" si="28"/>
        <v>31978.765810000001</v>
      </c>
      <c r="Y85" s="104">
        <f t="shared" si="28"/>
        <v>31541.146659999999</v>
      </c>
      <c r="Z85" s="104">
        <f t="shared" si="28"/>
        <v>31142.726210000001</v>
      </c>
      <c r="AA85" s="104">
        <f t="shared" si="28"/>
        <v>30768.049180000002</v>
      </c>
      <c r="AB85" s="104">
        <f t="shared" si="28"/>
        <v>30409.827440000001</v>
      </c>
      <c r="AC85" s="104">
        <f t="shared" si="28"/>
        <v>30062.7353</v>
      </c>
      <c r="AD85" s="104">
        <f t="shared" si="28"/>
        <v>29722.441770000001</v>
      </c>
      <c r="AE85" s="104">
        <f t="shared" si="28"/>
        <v>29384.676459999999</v>
      </c>
      <c r="AF85" s="104">
        <f t="shared" si="28"/>
        <v>29053.800220000001</v>
      </c>
      <c r="AG85" s="104">
        <f t="shared" si="28"/>
        <v>28733.805759999999</v>
      </c>
      <c r="AH85" s="104">
        <f t="shared" si="28"/>
        <v>28348.402699999999</v>
      </c>
      <c r="AI85" s="104">
        <f t="shared" si="28"/>
        <v>27995.959309999998</v>
      </c>
      <c r="AJ85" s="104">
        <f t="shared" si="28"/>
        <v>27661.09907</v>
      </c>
      <c r="AK85" s="104">
        <f t="shared" si="28"/>
        <v>27340.989320000001</v>
      </c>
      <c r="AL85" s="104">
        <f t="shared" si="28"/>
        <v>27030.64386</v>
      </c>
      <c r="AM85" s="104">
        <f t="shared" si="28"/>
        <v>26716.756450000001</v>
      </c>
    </row>
    <row r="86" spans="2:39" x14ac:dyDescent="0.25">
      <c r="B86" s="230"/>
      <c r="C86" s="35" t="s">
        <v>8</v>
      </c>
      <c r="D86" s="54" t="s">
        <v>441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424</v>
      </c>
      <c r="E87" s="111">
        <f t="shared" si="29"/>
        <v>0.9999246395525615</v>
      </c>
      <c r="F87" s="111">
        <f t="shared" si="29"/>
        <v>0.99588342333072988</v>
      </c>
      <c r="G87" s="111">
        <f t="shared" si="29"/>
        <v>0.99059700780635174</v>
      </c>
      <c r="H87" s="111">
        <f t="shared" si="29"/>
        <v>0.98774128441908726</v>
      </c>
      <c r="I87" s="111">
        <f t="shared" si="29"/>
        <v>0.98473855680858446</v>
      </c>
      <c r="J87" s="110">
        <f t="shared" si="29"/>
        <v>0.98138003959609976</v>
      </c>
      <c r="K87" s="68">
        <f t="shared" si="29"/>
        <v>0.97720099269996885</v>
      </c>
      <c r="L87" s="68">
        <f t="shared" si="29"/>
        <v>0.97192532039098856</v>
      </c>
      <c r="M87" s="68">
        <f t="shared" si="29"/>
        <v>0.9638784256556252</v>
      </c>
      <c r="N87" s="111">
        <f t="shared" si="29"/>
        <v>0.95385636953630981</v>
      </c>
      <c r="O87" s="110">
        <f t="shared" si="29"/>
        <v>0.94367829482593091</v>
      </c>
      <c r="P87" s="68">
        <f t="shared" si="29"/>
        <v>0.93118341461225762</v>
      </c>
      <c r="Q87" s="68">
        <f t="shared" si="29"/>
        <v>0.91466804842394467</v>
      </c>
      <c r="R87" s="68">
        <f t="shared" si="29"/>
        <v>0.8938829124336849</v>
      </c>
      <c r="S87" s="111">
        <f t="shared" si="29"/>
        <v>0.86885549139071994</v>
      </c>
      <c r="T87" s="111">
        <f t="shared" si="29"/>
        <v>0.84031745014665871</v>
      </c>
      <c r="U87" s="111">
        <f t="shared" si="29"/>
        <v>0.80880306485729625</v>
      </c>
      <c r="V87" s="111">
        <f t="shared" si="29"/>
        <v>0.77560984002555189</v>
      </c>
      <c r="W87" s="111">
        <f t="shared" si="29"/>
        <v>0.74181682504639646</v>
      </c>
      <c r="X87" s="116">
        <f t="shared" si="29"/>
        <v>0.70825432990654869</v>
      </c>
      <c r="Y87" s="116">
        <f t="shared" si="29"/>
        <v>0.67450481491150704</v>
      </c>
      <c r="Z87" s="116">
        <f t="shared" si="29"/>
        <v>0.641259898871262</v>
      </c>
      <c r="AA87" s="116">
        <f t="shared" si="29"/>
        <v>0.60898784483807167</v>
      </c>
      <c r="AB87" s="116">
        <f t="shared" si="29"/>
        <v>0.57788767577432854</v>
      </c>
      <c r="AC87" s="116">
        <f t="shared" si="29"/>
        <v>0.54806332243493483</v>
      </c>
      <c r="AD87" s="116">
        <f t="shared" si="29"/>
        <v>0.51971130768910578</v>
      </c>
      <c r="AE87" s="116">
        <f t="shared" si="29"/>
        <v>0.49283950598243209</v>
      </c>
      <c r="AF87" s="116">
        <f t="shared" si="29"/>
        <v>0.46730372643830342</v>
      </c>
      <c r="AG87" s="116">
        <f t="shared" si="29"/>
        <v>0.44297854263771569</v>
      </c>
      <c r="AH87" s="116">
        <f t="shared" si="29"/>
        <v>0.41906879712838285</v>
      </c>
      <c r="AI87" s="116">
        <f t="shared" si="29"/>
        <v>0.39605549312394683</v>
      </c>
      <c r="AJ87" s="116">
        <f t="shared" si="29"/>
        <v>0.37412705199497343</v>
      </c>
      <c r="AK87" s="116">
        <f t="shared" si="29"/>
        <v>0.35327368943941345</v>
      </c>
      <c r="AL87" s="116">
        <f t="shared" si="29"/>
        <v>0.33350781164115417</v>
      </c>
      <c r="AM87" s="116">
        <f t="shared" si="29"/>
        <v>0.314931065069465</v>
      </c>
    </row>
    <row r="88" spans="2:39" x14ac:dyDescent="0.25">
      <c r="B88" s="230"/>
      <c r="C88" s="35" t="s">
        <v>34</v>
      </c>
      <c r="D88" s="3" t="s">
        <v>423</v>
      </c>
      <c r="E88" s="111">
        <f t="shared" si="29"/>
        <v>7.5360400972489787E-5</v>
      </c>
      <c r="F88" s="111">
        <f t="shared" si="29"/>
        <v>4.1165766052234792E-3</v>
      </c>
      <c r="G88" s="111">
        <f t="shared" si="29"/>
        <v>9.4029920220276165E-3</v>
      </c>
      <c r="H88" s="111">
        <f t="shared" si="29"/>
        <v>1.2258715543190881E-2</v>
      </c>
      <c r="I88" s="111">
        <f t="shared" si="29"/>
        <v>1.5261443043343183E-2</v>
      </c>
      <c r="J88" s="110">
        <f t="shared" si="29"/>
        <v>1.861996053642944E-2</v>
      </c>
      <c r="K88" s="68">
        <f t="shared" si="29"/>
        <v>2.2799007354670817E-2</v>
      </c>
      <c r="L88" s="68">
        <f t="shared" si="29"/>
        <v>2.807467958137427E-2</v>
      </c>
      <c r="M88" s="68">
        <f t="shared" si="29"/>
        <v>3.6121574178989493E-2</v>
      </c>
      <c r="N88" s="111">
        <f t="shared" si="29"/>
        <v>4.6143630381624265E-2</v>
      </c>
      <c r="O88" s="110">
        <f t="shared" si="29"/>
        <v>5.6321705256504477E-2</v>
      </c>
      <c r="P88" s="68">
        <f t="shared" si="29"/>
        <v>6.8816585609604963E-2</v>
      </c>
      <c r="Q88" s="68">
        <f t="shared" si="29"/>
        <v>8.5331951435766884E-2</v>
      </c>
      <c r="R88" s="68">
        <f t="shared" si="29"/>
        <v>0.10611708773699981</v>
      </c>
      <c r="S88" s="111">
        <f t="shared" si="29"/>
        <v>0.13114450863816385</v>
      </c>
      <c r="T88" s="111">
        <f t="shared" si="29"/>
        <v>0.15968255005885065</v>
      </c>
      <c r="U88" s="111">
        <f t="shared" si="29"/>
        <v>0.19119693508302982</v>
      </c>
      <c r="V88" s="111">
        <f t="shared" si="29"/>
        <v>0.22439016015634722</v>
      </c>
      <c r="W88" s="111">
        <f t="shared" si="29"/>
        <v>0.25818317479963365</v>
      </c>
      <c r="X88" s="116">
        <f t="shared" si="29"/>
        <v>0.29174567024980508</v>
      </c>
      <c r="Y88" s="116">
        <f t="shared" si="29"/>
        <v>0.3254951850884929</v>
      </c>
      <c r="Z88" s="116">
        <f t="shared" si="29"/>
        <v>0.358740101128738</v>
      </c>
      <c r="AA88" s="116">
        <f t="shared" si="29"/>
        <v>0.39101215483691582</v>
      </c>
      <c r="AB88" s="116">
        <f t="shared" si="29"/>
        <v>0.42211232422567146</v>
      </c>
      <c r="AC88" s="116">
        <f t="shared" si="29"/>
        <v>0.45193667756506506</v>
      </c>
      <c r="AD88" s="116">
        <f t="shared" si="29"/>
        <v>0.48028869231089416</v>
      </c>
      <c r="AE88" s="116">
        <f t="shared" si="29"/>
        <v>0.50716049401756802</v>
      </c>
      <c r="AF88" s="116">
        <f t="shared" si="29"/>
        <v>0.53269627356169658</v>
      </c>
      <c r="AG88" s="116">
        <f t="shared" si="29"/>
        <v>0.55702145736228437</v>
      </c>
      <c r="AH88" s="116">
        <f t="shared" si="29"/>
        <v>0.58093120287161715</v>
      </c>
      <c r="AI88" s="116">
        <f t="shared" si="29"/>
        <v>0.60394450723324766</v>
      </c>
      <c r="AJ88" s="116">
        <f t="shared" si="29"/>
        <v>0.62587294800502669</v>
      </c>
      <c r="AK88" s="116">
        <f t="shared" si="29"/>
        <v>0.64672631056058649</v>
      </c>
      <c r="AL88" s="116">
        <f t="shared" si="29"/>
        <v>0.6664921883958409</v>
      </c>
      <c r="AM88" s="116">
        <f t="shared" si="29"/>
        <v>0.68506893470595676</v>
      </c>
    </row>
    <row r="89" spans="2:39" x14ac:dyDescent="0.25">
      <c r="B89" s="230"/>
      <c r="C89" s="35" t="s">
        <v>35</v>
      </c>
      <c r="D89" s="3" t="s">
        <v>442</v>
      </c>
      <c r="E89" s="111">
        <f t="shared" si="29"/>
        <v>7.0669503868701714E-7</v>
      </c>
      <c r="F89" s="111">
        <f t="shared" si="29"/>
        <v>6.5253699347706973E-6</v>
      </c>
      <c r="G89" s="111">
        <f t="shared" si="29"/>
        <v>8.5337953904292466E-6</v>
      </c>
      <c r="H89" s="111">
        <f t="shared" si="29"/>
        <v>9.6672380574184527E-6</v>
      </c>
      <c r="I89" s="111">
        <f t="shared" si="29"/>
        <v>1.1246692256189223E-5</v>
      </c>
      <c r="J89" s="110">
        <f t="shared" si="29"/>
        <v>1.2399408362050402E-5</v>
      </c>
      <c r="K89" s="68">
        <f t="shared" si="29"/>
        <v>1.4241420578057008E-5</v>
      </c>
      <c r="L89" s="68">
        <f t="shared" si="29"/>
        <v>1.6417575374150643E-5</v>
      </c>
      <c r="M89" s="68">
        <f t="shared" si="29"/>
        <v>1.9094195796962086E-5</v>
      </c>
      <c r="N89" s="111">
        <f t="shared" si="29"/>
        <v>2.1914553149104301E-5</v>
      </c>
      <c r="O89" s="110">
        <f t="shared" si="29"/>
        <v>2.4134709316896536E-5</v>
      </c>
      <c r="P89" s="68">
        <f t="shared" si="29"/>
        <v>2.5882652735873081E-5</v>
      </c>
      <c r="Q89" s="68">
        <f t="shared" si="29"/>
        <v>2.713298271815622E-5</v>
      </c>
      <c r="R89" s="68">
        <f t="shared" si="29"/>
        <v>2.7886739791898026E-5</v>
      </c>
      <c r="S89" s="111">
        <f t="shared" si="29"/>
        <v>2.8148794612163336E-5</v>
      </c>
      <c r="T89" s="111">
        <f t="shared" si="29"/>
        <v>2.794462101149541E-5</v>
      </c>
      <c r="U89" s="111">
        <f t="shared" si="29"/>
        <v>2.7361839599579051E-5</v>
      </c>
      <c r="V89" s="111">
        <f t="shared" si="29"/>
        <v>2.6519726579067688E-5</v>
      </c>
      <c r="W89" s="111">
        <f t="shared" si="29"/>
        <v>2.5525412094812166E-5</v>
      </c>
      <c r="X89" s="116">
        <f t="shared" si="29"/>
        <v>2.4459740908931596E-5</v>
      </c>
      <c r="Y89" s="116">
        <f t="shared" si="29"/>
        <v>2.3343484481930373E-5</v>
      </c>
      <c r="Z89" s="116">
        <f t="shared" si="29"/>
        <v>2.221957840279905E-5</v>
      </c>
      <c r="AA89" s="116">
        <f t="shared" si="29"/>
        <v>2.1115540211834775E-5</v>
      </c>
      <c r="AB89" s="116">
        <f t="shared" si="29"/>
        <v>2.004469509084462E-5</v>
      </c>
      <c r="AC89" s="116">
        <f t="shared" si="29"/>
        <v>1.9014144830660168E-5</v>
      </c>
      <c r="AD89" s="116">
        <f t="shared" si="29"/>
        <v>1.803257899022877E-5</v>
      </c>
      <c r="AE89" s="116">
        <f t="shared" si="29"/>
        <v>1.7101275101124597E-5</v>
      </c>
      <c r="AF89" s="116">
        <f t="shared" si="29"/>
        <v>1.6215758690172474E-5</v>
      </c>
      <c r="AG89" s="116">
        <f t="shared" si="29"/>
        <v>1.5371951964500229E-5</v>
      </c>
      <c r="AH89" s="116">
        <f t="shared" si="29"/>
        <v>1.4542421802834064E-5</v>
      </c>
      <c r="AI89" s="116">
        <f t="shared" si="29"/>
        <v>1.3743909559925704E-5</v>
      </c>
      <c r="AJ89" s="116">
        <f t="shared" si="29"/>
        <v>1.2982996166970455E-5</v>
      </c>
      <c r="AK89" s="116">
        <f t="shared" si="29"/>
        <v>1.2259365038953171E-5</v>
      </c>
      <c r="AL89" s="116">
        <f t="shared" si="29"/>
        <v>1.1573458801805989E-5</v>
      </c>
      <c r="AM89" s="116">
        <f t="shared" si="29"/>
        <v>1.0928811143165547E-5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35911.307350000003</v>
      </c>
      <c r="G90" s="59">
        <f t="shared" si="30"/>
        <v>36708.886160000002</v>
      </c>
      <c r="H90" s="59">
        <f t="shared" si="30"/>
        <v>37113.743849999999</v>
      </c>
      <c r="I90" s="59">
        <f t="shared" si="30"/>
        <v>37144.004200000003</v>
      </c>
      <c r="J90" s="59">
        <f t="shared" si="30"/>
        <v>36972.990010000001</v>
      </c>
      <c r="K90" s="59">
        <f t="shared" si="30"/>
        <v>36603.426149999999</v>
      </c>
      <c r="L90" s="59">
        <f t="shared" si="30"/>
        <v>36183.036249999997</v>
      </c>
      <c r="M90" s="59">
        <f t="shared" si="30"/>
        <v>36278.930910000003</v>
      </c>
      <c r="N90" s="59">
        <f t="shared" si="30"/>
        <v>36555.954810000003</v>
      </c>
      <c r="O90" s="59">
        <f t="shared" si="30"/>
        <v>36392.123670000001</v>
      </c>
      <c r="P90" s="59">
        <f t="shared" si="30"/>
        <v>36058.343000000001</v>
      </c>
      <c r="Q90" s="59">
        <f t="shared" si="30"/>
        <v>35640.85684</v>
      </c>
      <c r="R90" s="59">
        <f t="shared" si="30"/>
        <v>35152.549749999998</v>
      </c>
      <c r="S90" s="59">
        <f t="shared" si="30"/>
        <v>34621.628599999996</v>
      </c>
      <c r="T90" s="59">
        <f t="shared" si="30"/>
        <v>34061.71241</v>
      </c>
      <c r="U90" s="59">
        <f t="shared" si="30"/>
        <v>33515.403189999997</v>
      </c>
      <c r="V90" s="59">
        <f t="shared" si="30"/>
        <v>32985.303370000001</v>
      </c>
      <c r="W90" s="59">
        <f t="shared" si="30"/>
        <v>32473.954669999999</v>
      </c>
      <c r="X90" s="59">
        <f t="shared" si="30"/>
        <v>31978.765810000001</v>
      </c>
      <c r="Y90" s="59">
        <f t="shared" si="30"/>
        <v>31541.146659999999</v>
      </c>
      <c r="Z90" s="59">
        <f t="shared" si="30"/>
        <v>31142.726210000001</v>
      </c>
      <c r="AA90" s="59">
        <f t="shared" si="30"/>
        <v>30768.049180000002</v>
      </c>
      <c r="AB90" s="59">
        <f t="shared" si="30"/>
        <v>30409.827440000001</v>
      </c>
      <c r="AC90" s="59">
        <f t="shared" si="30"/>
        <v>30062.7353</v>
      </c>
      <c r="AD90" s="59">
        <f t="shared" si="30"/>
        <v>29722.441770000001</v>
      </c>
      <c r="AE90" s="59">
        <f t="shared" si="30"/>
        <v>29384.676459999999</v>
      </c>
      <c r="AF90" s="59">
        <f t="shared" si="30"/>
        <v>29053.800220000001</v>
      </c>
      <c r="AG90" s="59">
        <f t="shared" si="30"/>
        <v>28733.805759999999</v>
      </c>
      <c r="AH90" s="59">
        <f t="shared" si="30"/>
        <v>28348.402699999999</v>
      </c>
      <c r="AI90" s="59">
        <f t="shared" si="30"/>
        <v>27995.959309999998</v>
      </c>
      <c r="AJ90" s="59">
        <f t="shared" si="30"/>
        <v>27661.09907</v>
      </c>
      <c r="AK90" s="59">
        <f t="shared" si="30"/>
        <v>27340.989320000001</v>
      </c>
      <c r="AL90" s="59">
        <f t="shared" si="30"/>
        <v>27030.64386</v>
      </c>
      <c r="AM90" s="59">
        <f t="shared" si="30"/>
        <v>26716.756450000001</v>
      </c>
    </row>
    <row r="91" spans="2:39" x14ac:dyDescent="0.25">
      <c r="B91" s="230"/>
      <c r="C91" s="60" t="s">
        <v>45</v>
      </c>
      <c r="D91" s="3" t="s">
        <v>423</v>
      </c>
      <c r="E91" s="128">
        <f t="shared" ref="E91:AM98" si="31">E49/E$48</f>
        <v>7.5360400972489787E-5</v>
      </c>
      <c r="F91" s="128">
        <f t="shared" si="31"/>
        <v>4.1165766052234792E-3</v>
      </c>
      <c r="G91" s="128">
        <f t="shared" si="31"/>
        <v>9.4029920220276165E-3</v>
      </c>
      <c r="H91" s="128">
        <f t="shared" si="31"/>
        <v>1.2258715543190881E-2</v>
      </c>
      <c r="I91" s="128">
        <f t="shared" si="31"/>
        <v>1.5261443043343183E-2</v>
      </c>
      <c r="J91" s="127">
        <f t="shared" si="31"/>
        <v>1.861996053642944E-2</v>
      </c>
      <c r="K91" s="71">
        <f t="shared" si="31"/>
        <v>2.2799007354670817E-2</v>
      </c>
      <c r="L91" s="71">
        <f t="shared" si="31"/>
        <v>2.807467958137427E-2</v>
      </c>
      <c r="M91" s="71">
        <f t="shared" si="31"/>
        <v>3.6121574178989493E-2</v>
      </c>
      <c r="N91" s="128">
        <f t="shared" si="31"/>
        <v>4.6143630381624265E-2</v>
      </c>
      <c r="O91" s="127">
        <f t="shared" si="31"/>
        <v>5.6321705256504477E-2</v>
      </c>
      <c r="P91" s="71">
        <f t="shared" si="31"/>
        <v>6.8816585609604963E-2</v>
      </c>
      <c r="Q91" s="71">
        <f t="shared" si="31"/>
        <v>8.5331951435766884E-2</v>
      </c>
      <c r="R91" s="71">
        <f t="shared" si="31"/>
        <v>0.10611708773699981</v>
      </c>
      <c r="S91" s="128">
        <f t="shared" si="31"/>
        <v>0.13114450863816385</v>
      </c>
      <c r="T91" s="128">
        <f t="shared" si="31"/>
        <v>0.15968255005885065</v>
      </c>
      <c r="U91" s="128">
        <f t="shared" si="31"/>
        <v>0.19119693508302982</v>
      </c>
      <c r="V91" s="128">
        <f t="shared" si="31"/>
        <v>0.22439016015634722</v>
      </c>
      <c r="W91" s="128">
        <f t="shared" si="31"/>
        <v>0.25818317479963365</v>
      </c>
      <c r="X91" s="120">
        <f t="shared" si="31"/>
        <v>0.29174567024980508</v>
      </c>
      <c r="Y91" s="120">
        <f t="shared" si="31"/>
        <v>0.3254951850884929</v>
      </c>
      <c r="Z91" s="120">
        <f t="shared" si="31"/>
        <v>0.358740101128738</v>
      </c>
      <c r="AA91" s="120">
        <f t="shared" si="31"/>
        <v>0.39101215483691582</v>
      </c>
      <c r="AB91" s="120">
        <f t="shared" si="31"/>
        <v>0.42211232422567146</v>
      </c>
      <c r="AC91" s="120">
        <f t="shared" si="31"/>
        <v>0.45193667756506506</v>
      </c>
      <c r="AD91" s="120">
        <f t="shared" si="31"/>
        <v>0.48028869231089416</v>
      </c>
      <c r="AE91" s="120">
        <f t="shared" si="31"/>
        <v>0.50716049401756802</v>
      </c>
      <c r="AF91" s="120">
        <f t="shared" si="31"/>
        <v>0.53269627356169658</v>
      </c>
      <c r="AG91" s="120">
        <f t="shared" si="31"/>
        <v>0.55702145736228437</v>
      </c>
      <c r="AH91" s="120">
        <f t="shared" si="31"/>
        <v>0.58093120287161715</v>
      </c>
      <c r="AI91" s="120">
        <f t="shared" si="31"/>
        <v>0.60394450723324766</v>
      </c>
      <c r="AJ91" s="120">
        <f t="shared" si="31"/>
        <v>0.62587294800502669</v>
      </c>
      <c r="AK91" s="120">
        <f t="shared" si="31"/>
        <v>0.64672631056058649</v>
      </c>
      <c r="AL91" s="120">
        <f t="shared" si="31"/>
        <v>0.6664921883958409</v>
      </c>
      <c r="AM91" s="120">
        <f t="shared" si="31"/>
        <v>0.68506893470595676</v>
      </c>
    </row>
    <row r="92" spans="2:39" x14ac:dyDescent="0.25">
      <c r="B92" s="230"/>
      <c r="C92" s="62" t="s">
        <v>27</v>
      </c>
      <c r="D92" s="63" t="s">
        <v>443</v>
      </c>
      <c r="E92" s="111">
        <f t="shared" si="31"/>
        <v>2.2444105679199093E-7</v>
      </c>
      <c r="F92" s="111">
        <f t="shared" si="31"/>
        <v>4.2238244746052104E-5</v>
      </c>
      <c r="G92" s="111">
        <f t="shared" si="31"/>
        <v>1.0768075143361963E-4</v>
      </c>
      <c r="H92" s="111">
        <f t="shared" si="31"/>
        <v>1.4754336633705036E-4</v>
      </c>
      <c r="I92" s="111">
        <f t="shared" si="31"/>
        <v>1.9811851895063052E-4</v>
      </c>
      <c r="J92" s="110">
        <f t="shared" si="31"/>
        <v>2.6103674664639328E-4</v>
      </c>
      <c r="K92" s="68">
        <f t="shared" si="31"/>
        <v>3.9548389789189177E-4</v>
      </c>
      <c r="L92" s="68">
        <f t="shared" si="31"/>
        <v>6.063103383149611E-4</v>
      </c>
      <c r="M92" s="68">
        <f t="shared" si="31"/>
        <v>9.2803502571570118E-4</v>
      </c>
      <c r="N92" s="111">
        <f t="shared" si="31"/>
        <v>1.3467517441654261E-3</v>
      </c>
      <c r="O92" s="110">
        <f t="shared" si="31"/>
        <v>1.8080194699997842E-3</v>
      </c>
      <c r="P92" s="68">
        <f t="shared" si="31"/>
        <v>2.4014719886046899E-3</v>
      </c>
      <c r="Q92" s="68">
        <f t="shared" si="31"/>
        <v>3.2146910304191216E-3</v>
      </c>
      <c r="R92" s="68">
        <f t="shared" si="31"/>
        <v>4.2814038205009576E-3</v>
      </c>
      <c r="S92" s="111">
        <f t="shared" si="31"/>
        <v>5.6236487298000773E-3</v>
      </c>
      <c r="T92" s="111">
        <f t="shared" si="31"/>
        <v>7.2255324581903483E-3</v>
      </c>
      <c r="U92" s="111">
        <f t="shared" si="31"/>
        <v>9.0752499761289612E-3</v>
      </c>
      <c r="V92" s="111">
        <f t="shared" si="31"/>
        <v>1.1118285707008187E-2</v>
      </c>
      <c r="W92" s="111">
        <f t="shared" si="31"/>
        <v>1.3303485454424944E-2</v>
      </c>
      <c r="X92" s="116">
        <f t="shared" si="31"/>
        <v>1.558687774448541E-2</v>
      </c>
      <c r="Y92" s="116">
        <f t="shared" si="31"/>
        <v>1.7996434971714499E-2</v>
      </c>
      <c r="Z92" s="116">
        <f t="shared" si="31"/>
        <v>2.0493718905542149E-2</v>
      </c>
      <c r="AA92" s="116">
        <f t="shared" si="31"/>
        <v>2.3048837407637031E-2</v>
      </c>
      <c r="AB92" s="116">
        <f t="shared" si="31"/>
        <v>2.5646371267274776E-2</v>
      </c>
      <c r="AC92" s="116">
        <f t="shared" si="31"/>
        <v>2.8275706173017463E-2</v>
      </c>
      <c r="AD92" s="116">
        <f t="shared" si="31"/>
        <v>3.0893143820599364E-2</v>
      </c>
      <c r="AE92" s="116">
        <f t="shared" si="31"/>
        <v>3.3495192827452357E-2</v>
      </c>
      <c r="AF92" s="116">
        <f t="shared" si="31"/>
        <v>3.6090486341204694E-2</v>
      </c>
      <c r="AG92" s="116">
        <f t="shared" si="31"/>
        <v>3.8684005358850179E-2</v>
      </c>
      <c r="AH92" s="116">
        <f t="shared" si="31"/>
        <v>4.1804691874226835E-2</v>
      </c>
      <c r="AI92" s="116">
        <f t="shared" si="31"/>
        <v>4.4946916341263965E-2</v>
      </c>
      <c r="AJ92" s="116">
        <f t="shared" si="31"/>
        <v>4.8086714039595101E-2</v>
      </c>
      <c r="AK92" s="116">
        <f t="shared" si="31"/>
        <v>5.1220544202311993E-2</v>
      </c>
      <c r="AL92" s="116">
        <f t="shared" si="31"/>
        <v>5.4341904196136305E-2</v>
      </c>
      <c r="AM92" s="116">
        <f t="shared" si="31"/>
        <v>5.7430813574677025E-2</v>
      </c>
    </row>
    <row r="93" spans="2:39" x14ac:dyDescent="0.25">
      <c r="B93" s="230"/>
      <c r="C93" s="35" t="s">
        <v>28</v>
      </c>
      <c r="D93" s="54" t="s">
        <v>444</v>
      </c>
      <c r="E93" s="111">
        <f t="shared" si="31"/>
        <v>5.1448795922808401E-7</v>
      </c>
      <c r="F93" s="111">
        <f t="shared" si="31"/>
        <v>4.838449853873114E-5</v>
      </c>
      <c r="G93" s="111">
        <f t="shared" si="31"/>
        <v>1.1799831182891984E-4</v>
      </c>
      <c r="H93" s="111">
        <f t="shared" si="31"/>
        <v>1.5860536290250869E-4</v>
      </c>
      <c r="I93" s="111">
        <f t="shared" si="31"/>
        <v>2.0697855897830206E-4</v>
      </c>
      <c r="J93" s="110">
        <f t="shared" si="31"/>
        <v>2.6520654367818058E-4</v>
      </c>
      <c r="K93" s="68">
        <f t="shared" si="31"/>
        <v>3.7316870185934766E-4</v>
      </c>
      <c r="L93" s="68">
        <f t="shared" si="31"/>
        <v>5.3431137885782043E-4</v>
      </c>
      <c r="M93" s="68">
        <f t="shared" si="31"/>
        <v>7.8000091045130515E-4</v>
      </c>
      <c r="N93" s="111">
        <f t="shared" si="31"/>
        <v>1.0964753044566968E-3</v>
      </c>
      <c r="O93" s="110">
        <f t="shared" si="31"/>
        <v>1.4386853750214244E-3</v>
      </c>
      <c r="P93" s="68">
        <f t="shared" si="31"/>
        <v>1.8740492373706689E-3</v>
      </c>
      <c r="Q93" s="68">
        <f t="shared" si="31"/>
        <v>2.4653864777848026E-3</v>
      </c>
      <c r="R93" s="68">
        <f t="shared" si="31"/>
        <v>3.2334529247056965E-3</v>
      </c>
      <c r="S93" s="111">
        <f t="shared" si="31"/>
        <v>4.1899646540602079E-3</v>
      </c>
      <c r="T93" s="111">
        <f t="shared" si="31"/>
        <v>5.3194040780758269E-3</v>
      </c>
      <c r="U93" s="111">
        <f t="shared" si="31"/>
        <v>6.6100438220627004E-3</v>
      </c>
      <c r="V93" s="111">
        <f t="shared" si="31"/>
        <v>8.0198194733171555E-3</v>
      </c>
      <c r="W93" s="111">
        <f t="shared" si="31"/>
        <v>9.5103145532597997E-3</v>
      </c>
      <c r="X93" s="116">
        <f t="shared" si="31"/>
        <v>1.1049198718279115E-2</v>
      </c>
      <c r="Y93" s="116">
        <f t="shared" si="31"/>
        <v>1.2654561474969534E-2</v>
      </c>
      <c r="Z93" s="116">
        <f t="shared" si="31"/>
        <v>1.4298177905087136E-2</v>
      </c>
      <c r="AA93" s="116">
        <f t="shared" si="31"/>
        <v>1.5958533172755411E-2</v>
      </c>
      <c r="AB93" s="116">
        <f t="shared" si="31"/>
        <v>1.7624462991691344E-2</v>
      </c>
      <c r="AC93" s="116">
        <f t="shared" si="31"/>
        <v>1.9288317540420215E-2</v>
      </c>
      <c r="AD93" s="116">
        <f t="shared" si="31"/>
        <v>2.0925593469503161E-2</v>
      </c>
      <c r="AE93" s="116">
        <f t="shared" si="31"/>
        <v>2.253366245163007E-2</v>
      </c>
      <c r="AF93" s="116">
        <f t="shared" si="31"/>
        <v>2.411778130895401E-2</v>
      </c>
      <c r="AG93" s="116">
        <f t="shared" si="31"/>
        <v>2.5681296990851518E-2</v>
      </c>
      <c r="AH93" s="116">
        <f t="shared" si="31"/>
        <v>2.7463443504702298E-2</v>
      </c>
      <c r="AI93" s="116">
        <f t="shared" si="31"/>
        <v>2.923542737853765E-2</v>
      </c>
      <c r="AJ93" s="116">
        <f t="shared" si="31"/>
        <v>3.0982299475203031E-2</v>
      </c>
      <c r="AK93" s="116">
        <f t="shared" si="31"/>
        <v>3.2701650457321492E-2</v>
      </c>
      <c r="AL93" s="116">
        <f t="shared" si="31"/>
        <v>3.4389391533346921E-2</v>
      </c>
      <c r="AM93" s="116">
        <f t="shared" si="31"/>
        <v>3.6034024302377468E-2</v>
      </c>
    </row>
    <row r="94" spans="2:39" x14ac:dyDescent="0.25">
      <c r="B94" s="230"/>
      <c r="C94" s="35" t="s">
        <v>29</v>
      </c>
      <c r="D94" s="54" t="s">
        <v>445</v>
      </c>
      <c r="E94" s="111">
        <f t="shared" si="31"/>
        <v>2.1062929920576682E-6</v>
      </c>
      <c r="F94" s="111">
        <f t="shared" si="31"/>
        <v>1.2292114839979504E-4</v>
      </c>
      <c r="G94" s="111">
        <f t="shared" si="31"/>
        <v>2.834655446816205E-4</v>
      </c>
      <c r="H94" s="111">
        <f t="shared" si="31"/>
        <v>3.7125552425237206E-4</v>
      </c>
      <c r="I94" s="111">
        <f t="shared" si="31"/>
        <v>4.6545079488225985E-4</v>
      </c>
      <c r="J94" s="110">
        <f t="shared" si="31"/>
        <v>5.7212127864905672E-4</v>
      </c>
      <c r="K94" s="68">
        <f t="shared" si="31"/>
        <v>7.1481217530780245E-4</v>
      </c>
      <c r="L94" s="68">
        <f t="shared" si="31"/>
        <v>9.0029438422266188E-4</v>
      </c>
      <c r="M94" s="68">
        <f t="shared" si="31"/>
        <v>1.1829007824530734E-3</v>
      </c>
      <c r="N94" s="111">
        <f t="shared" si="31"/>
        <v>1.5365198666520616E-3</v>
      </c>
      <c r="O94" s="110">
        <f t="shared" si="31"/>
        <v>1.89871299148616E-3</v>
      </c>
      <c r="P94" s="68">
        <f t="shared" si="31"/>
        <v>2.3449416527542601E-3</v>
      </c>
      <c r="Q94" s="68">
        <f t="shared" si="31"/>
        <v>2.9359878234622148E-3</v>
      </c>
      <c r="R94" s="68">
        <f t="shared" si="31"/>
        <v>3.6817192357433475E-3</v>
      </c>
      <c r="S94" s="111">
        <f t="shared" si="31"/>
        <v>4.58187660184189E-3</v>
      </c>
      <c r="T94" s="111">
        <f t="shared" si="31"/>
        <v>5.6105156957374468E-3</v>
      </c>
      <c r="U94" s="111">
        <f t="shared" si="31"/>
        <v>6.7482490100994079E-3</v>
      </c>
      <c r="V94" s="111">
        <f t="shared" si="31"/>
        <v>7.9478833848906326E-3</v>
      </c>
      <c r="W94" s="111">
        <f t="shared" si="31"/>
        <v>9.1695829111656506E-3</v>
      </c>
      <c r="X94" s="116">
        <f t="shared" si="31"/>
        <v>1.0382163741797014E-2</v>
      </c>
      <c r="Y94" s="116">
        <f t="shared" si="31"/>
        <v>1.1599493935456055E-2</v>
      </c>
      <c r="Z94" s="116">
        <f t="shared" si="31"/>
        <v>1.2795109802302692E-2</v>
      </c>
      <c r="AA94" s="116">
        <f t="shared" si="31"/>
        <v>1.3950552502984525E-2</v>
      </c>
      <c r="AB94" s="116">
        <f t="shared" si="31"/>
        <v>1.5057132343267252E-2</v>
      </c>
      <c r="AC94" s="116">
        <f t="shared" si="31"/>
        <v>1.6109652337590184E-2</v>
      </c>
      <c r="AD94" s="116">
        <f t="shared" si="31"/>
        <v>1.7101572042208427E-2</v>
      </c>
      <c r="AE94" s="116">
        <f t="shared" si="31"/>
        <v>1.8031629615567327E-2</v>
      </c>
      <c r="AF94" s="116">
        <f t="shared" si="31"/>
        <v>1.8904046515124003E-2</v>
      </c>
      <c r="AG94" s="116">
        <f t="shared" si="31"/>
        <v>1.9722649691218626E-2</v>
      </c>
      <c r="AH94" s="116">
        <f t="shared" si="31"/>
        <v>2.0453728449398668E-2</v>
      </c>
      <c r="AI94" s="116">
        <f t="shared" si="31"/>
        <v>2.1136027711993414E-2</v>
      </c>
      <c r="AJ94" s="116">
        <f t="shared" si="31"/>
        <v>2.1762278508046282E-2</v>
      </c>
      <c r="AK94" s="116">
        <f t="shared" si="31"/>
        <v>2.2332128141148041E-2</v>
      </c>
      <c r="AL94" s="116">
        <f t="shared" si="31"/>
        <v>2.2844582370965393E-2</v>
      </c>
      <c r="AM94" s="116">
        <f t="shared" si="31"/>
        <v>2.3296217269667852E-2</v>
      </c>
    </row>
    <row r="95" spans="2:39" x14ac:dyDescent="0.25">
      <c r="B95" s="230"/>
      <c r="C95" s="35" t="s">
        <v>30</v>
      </c>
      <c r="D95" s="54" t="s">
        <v>446</v>
      </c>
      <c r="E95" s="111">
        <f t="shared" si="31"/>
        <v>4.9480620659729355E-5</v>
      </c>
      <c r="F95" s="111">
        <f t="shared" si="31"/>
        <v>2.694416911836544E-3</v>
      </c>
      <c r="G95" s="111">
        <f t="shared" si="31"/>
        <v>6.148851845195839E-3</v>
      </c>
      <c r="H95" s="111">
        <f t="shared" si="31"/>
        <v>8.0126040854808563E-3</v>
      </c>
      <c r="I95" s="111">
        <f t="shared" si="31"/>
        <v>9.9677552292544679E-3</v>
      </c>
      <c r="J95" s="110">
        <f t="shared" si="31"/>
        <v>1.2151213639429429E-2</v>
      </c>
      <c r="K95" s="68">
        <f t="shared" si="31"/>
        <v>1.4837872508827973E-2</v>
      </c>
      <c r="L95" s="68">
        <f t="shared" si="31"/>
        <v>1.8206819230102613E-2</v>
      </c>
      <c r="M95" s="68">
        <f t="shared" si="31"/>
        <v>2.3345235709979192E-2</v>
      </c>
      <c r="N95" s="111">
        <f t="shared" si="31"/>
        <v>2.9734762110567341E-2</v>
      </c>
      <c r="O95" s="110">
        <f t="shared" si="31"/>
        <v>3.6203441710275987E-2</v>
      </c>
      <c r="P95" s="68">
        <f t="shared" si="31"/>
        <v>4.4129075426455396E-2</v>
      </c>
      <c r="Q95" s="68">
        <f t="shared" si="31"/>
        <v>5.4588442801309485E-2</v>
      </c>
      <c r="R95" s="68">
        <f t="shared" si="31"/>
        <v>6.7727178538450131E-2</v>
      </c>
      <c r="S95" s="111">
        <f t="shared" si="31"/>
        <v>8.3514486432911497E-2</v>
      </c>
      <c r="T95" s="111">
        <f t="shared" si="31"/>
        <v>0.10147542529262991</v>
      </c>
      <c r="U95" s="111">
        <f t="shared" si="31"/>
        <v>0.12126324654249222</v>
      </c>
      <c r="V95" s="111">
        <f t="shared" si="31"/>
        <v>0.14205074925160527</v>
      </c>
      <c r="W95" s="111">
        <f t="shared" si="31"/>
        <v>0.16315329696800368</v>
      </c>
      <c r="X95" s="116">
        <f t="shared" si="31"/>
        <v>0.18404668650969427</v>
      </c>
      <c r="Y95" s="116">
        <f t="shared" si="31"/>
        <v>0.20499099565709958</v>
      </c>
      <c r="Z95" s="116">
        <f t="shared" si="31"/>
        <v>0.22555060939862398</v>
      </c>
      <c r="AA95" s="116">
        <f t="shared" si="31"/>
        <v>0.24543280033199685</v>
      </c>
      <c r="AB95" s="116">
        <f t="shared" si="31"/>
        <v>0.26451468716390714</v>
      </c>
      <c r="AC95" s="116">
        <f t="shared" si="31"/>
        <v>0.28273356885792095</v>
      </c>
      <c r="AD95" s="116">
        <f t="shared" si="31"/>
        <v>0.29998465809089547</v>
      </c>
      <c r="AE95" s="116">
        <f t="shared" si="31"/>
        <v>0.31626475597410753</v>
      </c>
      <c r="AF95" s="116">
        <f t="shared" si="31"/>
        <v>0.3316643132407413</v>
      </c>
      <c r="AG95" s="116">
        <f t="shared" si="31"/>
        <v>0.34626348939305979</v>
      </c>
      <c r="AH95" s="116">
        <f t="shared" si="31"/>
        <v>0.36028248991961725</v>
      </c>
      <c r="AI95" s="116">
        <f t="shared" si="31"/>
        <v>0.37369588997305914</v>
      </c>
      <c r="AJ95" s="116">
        <f t="shared" si="31"/>
        <v>0.38639297133322481</v>
      </c>
      <c r="AK95" s="116">
        <f t="shared" si="31"/>
        <v>0.39838239145327314</v>
      </c>
      <c r="AL95" s="116">
        <f t="shared" si="31"/>
        <v>0.40965985003362776</v>
      </c>
      <c r="AM95" s="116">
        <f t="shared" si="31"/>
        <v>0.42016979684672767</v>
      </c>
    </row>
    <row r="96" spans="2:39" x14ac:dyDescent="0.25">
      <c r="B96" s="230"/>
      <c r="C96" s="35" t="s">
        <v>31</v>
      </c>
      <c r="D96" s="54" t="s">
        <v>447</v>
      </c>
      <c r="E96" s="111">
        <f t="shared" si="31"/>
        <v>1.950220135801834E-5</v>
      </c>
      <c r="F96" s="111">
        <f t="shared" si="31"/>
        <v>1.045707334572992E-3</v>
      </c>
      <c r="G96" s="111">
        <f t="shared" si="31"/>
        <v>2.3802519880107417E-3</v>
      </c>
      <c r="H96" s="111">
        <f t="shared" si="31"/>
        <v>3.0977972678981024E-3</v>
      </c>
      <c r="I96" s="111">
        <f t="shared" si="31"/>
        <v>3.8457730844215221E-3</v>
      </c>
      <c r="J96" s="110">
        <f t="shared" si="31"/>
        <v>4.6775958680437815E-3</v>
      </c>
      <c r="K96" s="68">
        <f t="shared" si="31"/>
        <v>5.6703042428174442E-3</v>
      </c>
      <c r="L96" s="68">
        <f t="shared" si="31"/>
        <v>6.8926235011579498E-3</v>
      </c>
      <c r="M96" s="68">
        <f t="shared" si="31"/>
        <v>8.7569132201861782E-3</v>
      </c>
      <c r="N96" s="111">
        <f t="shared" si="31"/>
        <v>1.1065357058854509E-2</v>
      </c>
      <c r="O96" s="110">
        <f t="shared" si="31"/>
        <v>1.3382948882466248E-2</v>
      </c>
      <c r="P96" s="68">
        <f t="shared" si="31"/>
        <v>1.6208039393268849E-2</v>
      </c>
      <c r="Q96" s="68">
        <f t="shared" si="31"/>
        <v>1.9921059097635318E-2</v>
      </c>
      <c r="R96" s="68">
        <f t="shared" si="31"/>
        <v>2.4562431605690282E-2</v>
      </c>
      <c r="S96" s="111">
        <f t="shared" si="31"/>
        <v>3.0109081119309336E-2</v>
      </c>
      <c r="T96" s="111">
        <f t="shared" si="31"/>
        <v>3.6382158010240799E-2</v>
      </c>
      <c r="U96" s="111">
        <f t="shared" si="31"/>
        <v>4.3251425375437955E-2</v>
      </c>
      <c r="V96" s="111">
        <f t="shared" si="31"/>
        <v>5.0418954718863325E-2</v>
      </c>
      <c r="W96" s="111">
        <f t="shared" si="31"/>
        <v>5.7641414543490831E-2</v>
      </c>
      <c r="X96" s="116">
        <f t="shared" si="31"/>
        <v>6.4735139414062337E-2</v>
      </c>
      <c r="Y96" s="116">
        <f t="shared" si="31"/>
        <v>7.1789409605440141E-2</v>
      </c>
      <c r="Z96" s="116">
        <f t="shared" si="31"/>
        <v>7.8652876035415015E-2</v>
      </c>
      <c r="AA96" s="116">
        <f t="shared" si="31"/>
        <v>8.522618794124015E-2</v>
      </c>
      <c r="AB96" s="116">
        <f t="shared" si="31"/>
        <v>9.1469648964242867E-2</v>
      </c>
      <c r="AC96" s="116">
        <f t="shared" si="31"/>
        <v>9.7364859644025817E-2</v>
      </c>
      <c r="AD96" s="116">
        <f t="shared" si="31"/>
        <v>0.10289149036492501</v>
      </c>
      <c r="AE96" s="116">
        <f t="shared" si="31"/>
        <v>0.1080507676619149</v>
      </c>
      <c r="AF96" s="116">
        <f t="shared" si="31"/>
        <v>0.11287483796155874</v>
      </c>
      <c r="AG96" s="116">
        <f t="shared" si="31"/>
        <v>0.11739338955564792</v>
      </c>
      <c r="AH96" s="116">
        <f t="shared" si="31"/>
        <v>0.12148641358900973</v>
      </c>
      <c r="AI96" s="116">
        <f t="shared" si="31"/>
        <v>0.1253450120477404</v>
      </c>
      <c r="AJ96" s="116">
        <f t="shared" si="31"/>
        <v>0.12893804454314475</v>
      </c>
      <c r="AK96" s="116">
        <f t="shared" si="31"/>
        <v>0.13227151251452959</v>
      </c>
      <c r="AL96" s="116">
        <f t="shared" si="31"/>
        <v>0.13534767343866</v>
      </c>
      <c r="AM96" s="116">
        <f t="shared" si="31"/>
        <v>0.13815460813544975</v>
      </c>
    </row>
    <row r="97" spans="2:40" x14ac:dyDescent="0.25">
      <c r="B97" s="230"/>
      <c r="C97" s="35" t="s">
        <v>32</v>
      </c>
      <c r="D97" s="54" t="s">
        <v>448</v>
      </c>
      <c r="E97" s="111">
        <f t="shared" si="31"/>
        <v>2.6587632861321598E-7</v>
      </c>
      <c r="F97" s="111">
        <f t="shared" si="31"/>
        <v>4.2036790175504432E-6</v>
      </c>
      <c r="G97" s="111">
        <f t="shared" si="31"/>
        <v>9.4501678936258947E-6</v>
      </c>
      <c r="H97" s="111">
        <f t="shared" si="31"/>
        <v>1.2284914533083409E-5</v>
      </c>
      <c r="I97" s="111">
        <f t="shared" si="31"/>
        <v>1.5260759754060116E-5</v>
      </c>
      <c r="J97" s="110">
        <f t="shared" si="31"/>
        <v>1.8585843214577496E-5</v>
      </c>
      <c r="K97" s="68">
        <f t="shared" si="31"/>
        <v>2.2687139441453625E-5</v>
      </c>
      <c r="L97" s="68">
        <f t="shared" si="31"/>
        <v>2.7840708061087604E-5</v>
      </c>
      <c r="M97" s="68">
        <f t="shared" si="31"/>
        <v>3.5702643035795013E-5</v>
      </c>
      <c r="N97" s="111">
        <f t="shared" si="31"/>
        <v>4.5485229414528867E-5</v>
      </c>
      <c r="O97" s="110">
        <f t="shared" si="31"/>
        <v>5.5401274195549025E-5</v>
      </c>
      <c r="P97" s="68">
        <f t="shared" si="31"/>
        <v>6.7561541222235308E-5</v>
      </c>
      <c r="Q97" s="68">
        <f t="shared" si="31"/>
        <v>8.362142179632289E-5</v>
      </c>
      <c r="R97" s="68">
        <f t="shared" si="31"/>
        <v>1.0381265871048231E-4</v>
      </c>
      <c r="S97" s="111">
        <f t="shared" si="31"/>
        <v>1.280972243171715E-4</v>
      </c>
      <c r="T97" s="111">
        <f t="shared" si="31"/>
        <v>1.5575430295872197E-4</v>
      </c>
      <c r="U97" s="111">
        <f t="shared" si="31"/>
        <v>1.8625814592206912E-4</v>
      </c>
      <c r="V97" s="111">
        <f t="shared" si="31"/>
        <v>2.1834365251132749E-4</v>
      </c>
      <c r="W97" s="111">
        <f t="shared" si="31"/>
        <v>2.5096202845688092E-4</v>
      </c>
      <c r="X97" s="116">
        <f t="shared" si="31"/>
        <v>2.8330895319189929E-4</v>
      </c>
      <c r="Y97" s="116">
        <f t="shared" si="31"/>
        <v>3.1578853645899762E-4</v>
      </c>
      <c r="Z97" s="116">
        <f t="shared" si="31"/>
        <v>3.4773223406891969E-4</v>
      </c>
      <c r="AA97" s="116">
        <f t="shared" si="31"/>
        <v>3.7868978861272084E-4</v>
      </c>
      <c r="AB97" s="116">
        <f t="shared" si="31"/>
        <v>4.0847207319766359E-4</v>
      </c>
      <c r="AC97" s="116">
        <f t="shared" si="31"/>
        <v>4.3698226821030486E-4</v>
      </c>
      <c r="AD97" s="116">
        <f t="shared" si="31"/>
        <v>4.6404365148496344E-4</v>
      </c>
      <c r="AE97" s="116">
        <f t="shared" si="31"/>
        <v>4.8965113363034802E-4</v>
      </c>
      <c r="AF97" s="116">
        <f t="shared" si="31"/>
        <v>5.1394540256117995E-4</v>
      </c>
      <c r="AG97" s="116">
        <f t="shared" si="31"/>
        <v>5.3704975348173301E-4</v>
      </c>
      <c r="AH97" s="116">
        <f t="shared" si="31"/>
        <v>5.5959731904048338E-4</v>
      </c>
      <c r="AI97" s="116">
        <f t="shared" si="31"/>
        <v>5.8126434532241081E-4</v>
      </c>
      <c r="AJ97" s="116">
        <f t="shared" si="31"/>
        <v>6.0187460692970947E-4</v>
      </c>
      <c r="AK97" s="116">
        <f t="shared" si="31"/>
        <v>6.214401407037308E-4</v>
      </c>
      <c r="AL97" s="116">
        <f t="shared" si="31"/>
        <v>6.3995202036596993E-4</v>
      </c>
      <c r="AM97" s="116">
        <f t="shared" si="31"/>
        <v>6.5731759028704996E-4</v>
      </c>
    </row>
    <row r="98" spans="2:40" x14ac:dyDescent="0.25">
      <c r="B98" s="230"/>
      <c r="C98" s="35" t="s">
        <v>33</v>
      </c>
      <c r="D98" s="54" t="s">
        <v>449</v>
      </c>
      <c r="E98" s="111">
        <f t="shared" si="31"/>
        <v>3.2664806093016185E-6</v>
      </c>
      <c r="F98" s="111">
        <f t="shared" si="31"/>
        <v>1.5870478736553154E-4</v>
      </c>
      <c r="G98" s="111">
        <f t="shared" si="31"/>
        <v>3.5529341378414623E-4</v>
      </c>
      <c r="H98" s="111">
        <f t="shared" si="31"/>
        <v>4.5862502227729318E-4</v>
      </c>
      <c r="I98" s="111">
        <f t="shared" si="31"/>
        <v>5.6210609571275027E-4</v>
      </c>
      <c r="J98" s="110">
        <f t="shared" si="31"/>
        <v>6.7420061653812667E-4</v>
      </c>
      <c r="K98" s="68">
        <f t="shared" si="31"/>
        <v>7.8467868806319379E-4</v>
      </c>
      <c r="L98" s="68">
        <f t="shared" si="31"/>
        <v>9.064800290218873E-4</v>
      </c>
      <c r="M98" s="68">
        <f t="shared" si="31"/>
        <v>1.0927858824823346E-3</v>
      </c>
      <c r="N98" s="111">
        <f t="shared" si="31"/>
        <v>1.318279074379893E-3</v>
      </c>
      <c r="O98" s="110">
        <f t="shared" ref="O98:AM106" si="32">O56/O$48</f>
        <v>1.5344955470690178E-3</v>
      </c>
      <c r="P98" s="68">
        <f t="shared" si="32"/>
        <v>1.7914463914772789E-3</v>
      </c>
      <c r="Q98" s="68">
        <f t="shared" si="32"/>
        <v>2.1227627772710976E-3</v>
      </c>
      <c r="R98" s="68">
        <f t="shared" si="32"/>
        <v>2.5270889486473172E-3</v>
      </c>
      <c r="S98" s="111">
        <f t="shared" si="32"/>
        <v>2.9973538939759756E-3</v>
      </c>
      <c r="T98" s="111">
        <f t="shared" si="32"/>
        <v>3.5137602378693799E-3</v>
      </c>
      <c r="U98" s="111">
        <f t="shared" si="32"/>
        <v>4.0624622036659445E-3</v>
      </c>
      <c r="V98" s="111">
        <f t="shared" si="32"/>
        <v>4.616123956540103E-3</v>
      </c>
      <c r="W98" s="111">
        <f t="shared" si="32"/>
        <v>5.1541183542583302E-3</v>
      </c>
      <c r="X98" s="116">
        <f t="shared" si="32"/>
        <v>5.6622951734859334E-3</v>
      </c>
      <c r="Y98" s="116">
        <f t="shared" si="32"/>
        <v>6.1485010672088225E-3</v>
      </c>
      <c r="Z98" s="116">
        <f t="shared" si="32"/>
        <v>6.6018768271475618E-3</v>
      </c>
      <c r="AA98" s="116">
        <f t="shared" si="32"/>
        <v>7.0165538489951147E-3</v>
      </c>
      <c r="AB98" s="116">
        <f t="shared" si="32"/>
        <v>7.3915493484299757E-3</v>
      </c>
      <c r="AC98" s="116">
        <f t="shared" si="32"/>
        <v>7.7275905928626525E-3</v>
      </c>
      <c r="AD98" s="116">
        <f t="shared" si="32"/>
        <v>8.0281907202134958E-3</v>
      </c>
      <c r="AE98" s="116">
        <f t="shared" si="32"/>
        <v>8.2948342763546623E-3</v>
      </c>
      <c r="AF98" s="116">
        <f t="shared" si="32"/>
        <v>8.5308628999721265E-3</v>
      </c>
      <c r="AG98" s="116">
        <f t="shared" si="32"/>
        <v>8.7395765217283903E-3</v>
      </c>
      <c r="AH98" s="116">
        <f t="shared" si="32"/>
        <v>8.8808382702987368E-3</v>
      </c>
      <c r="AI98" s="116">
        <f t="shared" si="32"/>
        <v>9.0039694339018525E-3</v>
      </c>
      <c r="AJ98" s="116">
        <f t="shared" si="32"/>
        <v>9.1087655325042E-3</v>
      </c>
      <c r="AK98" s="116">
        <f t="shared" si="32"/>
        <v>9.1966436714148864E-3</v>
      </c>
      <c r="AL98" s="116">
        <f t="shared" si="32"/>
        <v>9.268834900775463E-3</v>
      </c>
      <c r="AM98" s="116">
        <f t="shared" si="32"/>
        <v>9.3261570193338347E-3</v>
      </c>
    </row>
    <row r="99" spans="2:40" x14ac:dyDescent="0.25">
      <c r="B99" s="230"/>
      <c r="C99" s="64" t="s">
        <v>46</v>
      </c>
      <c r="D99" s="52" t="s">
        <v>424</v>
      </c>
      <c r="E99" s="128">
        <f t="shared" ref="E99:AM106" si="33">E57/E$48</f>
        <v>0.9999246395525615</v>
      </c>
      <c r="F99" s="128">
        <f t="shared" si="33"/>
        <v>0.99588342333072988</v>
      </c>
      <c r="G99" s="128">
        <f t="shared" si="33"/>
        <v>0.99059700780635174</v>
      </c>
      <c r="H99" s="128">
        <f t="shared" si="33"/>
        <v>0.98774128441908726</v>
      </c>
      <c r="I99" s="128">
        <f t="shared" si="33"/>
        <v>0.98473855680858446</v>
      </c>
      <c r="J99" s="127">
        <f t="shared" si="33"/>
        <v>0.98138003959609976</v>
      </c>
      <c r="K99" s="71">
        <f t="shared" si="33"/>
        <v>0.97720099269996885</v>
      </c>
      <c r="L99" s="71">
        <f t="shared" si="33"/>
        <v>0.97192532039098856</v>
      </c>
      <c r="M99" s="71">
        <f t="shared" si="33"/>
        <v>0.9638784256556252</v>
      </c>
      <c r="N99" s="128">
        <f t="shared" si="33"/>
        <v>0.95385636953630981</v>
      </c>
      <c r="O99" s="127">
        <f t="shared" si="33"/>
        <v>0.94367829482593091</v>
      </c>
      <c r="P99" s="71">
        <f t="shared" si="33"/>
        <v>0.93118341461225762</v>
      </c>
      <c r="Q99" s="71">
        <f t="shared" si="33"/>
        <v>0.91466804842394467</v>
      </c>
      <c r="R99" s="71">
        <f t="shared" si="33"/>
        <v>0.8938829124336849</v>
      </c>
      <c r="S99" s="128">
        <f t="shared" si="33"/>
        <v>0.86885549139071994</v>
      </c>
      <c r="T99" s="128">
        <f t="shared" si="32"/>
        <v>0.84031745014665871</v>
      </c>
      <c r="U99" s="128">
        <f t="shared" si="32"/>
        <v>0.80880306485729625</v>
      </c>
      <c r="V99" s="128">
        <f t="shared" si="32"/>
        <v>0.77560984002555189</v>
      </c>
      <c r="W99" s="128">
        <f t="shared" si="32"/>
        <v>0.74181682504639646</v>
      </c>
      <c r="X99" s="120">
        <f t="shared" si="33"/>
        <v>0.70825432990654869</v>
      </c>
      <c r="Y99" s="120">
        <f t="shared" si="32"/>
        <v>0.67450481491150704</v>
      </c>
      <c r="Z99" s="120">
        <f t="shared" si="32"/>
        <v>0.641259898871262</v>
      </c>
      <c r="AA99" s="120">
        <f t="shared" si="32"/>
        <v>0.60898784483807167</v>
      </c>
      <c r="AB99" s="120">
        <f t="shared" si="32"/>
        <v>0.57788767577432854</v>
      </c>
      <c r="AC99" s="120">
        <f t="shared" si="33"/>
        <v>0.54806332243493483</v>
      </c>
      <c r="AD99" s="120">
        <f t="shared" si="32"/>
        <v>0.51971130768910578</v>
      </c>
      <c r="AE99" s="120">
        <f t="shared" si="32"/>
        <v>0.49283950598243209</v>
      </c>
      <c r="AF99" s="120">
        <f t="shared" si="32"/>
        <v>0.46730372643830342</v>
      </c>
      <c r="AG99" s="120">
        <f t="shared" si="32"/>
        <v>0.44297854263771569</v>
      </c>
      <c r="AH99" s="120">
        <f t="shared" si="33"/>
        <v>0.41906879712838285</v>
      </c>
      <c r="AI99" s="120">
        <f t="shared" si="32"/>
        <v>0.39605549312394683</v>
      </c>
      <c r="AJ99" s="120">
        <f t="shared" si="32"/>
        <v>0.37412705199497343</v>
      </c>
      <c r="AK99" s="120">
        <f t="shared" si="32"/>
        <v>0.35327368943941345</v>
      </c>
      <c r="AL99" s="120">
        <f t="shared" si="32"/>
        <v>0.33350781164115417</v>
      </c>
      <c r="AM99" s="120">
        <f t="shared" si="33"/>
        <v>0.314931065069465</v>
      </c>
      <c r="AN99" s="232"/>
    </row>
    <row r="100" spans="2:40" x14ac:dyDescent="0.25">
      <c r="B100" s="230"/>
      <c r="C100" s="35" t="s">
        <v>27</v>
      </c>
      <c r="D100" s="54" t="s">
        <v>450</v>
      </c>
      <c r="E100" s="130">
        <f t="shared" si="33"/>
        <v>5.806258421252752E-4</v>
      </c>
      <c r="F100" s="130">
        <f t="shared" si="33"/>
        <v>5.6761708593157075E-3</v>
      </c>
      <c r="G100" s="130">
        <f t="shared" si="33"/>
        <v>7.4431870558286642E-3</v>
      </c>
      <c r="H100" s="130">
        <f t="shared" si="33"/>
        <v>8.4432054164753842E-3</v>
      </c>
      <c r="I100" s="130">
        <f t="shared" si="33"/>
        <v>9.8384648147331385E-3</v>
      </c>
      <c r="J100" s="129">
        <f t="shared" si="33"/>
        <v>1.0856721303617391E-2</v>
      </c>
      <c r="K100" s="72">
        <f t="shared" si="33"/>
        <v>1.2485013379000315E-2</v>
      </c>
      <c r="L100" s="72">
        <f t="shared" si="33"/>
        <v>1.4409173337408909E-2</v>
      </c>
      <c r="M100" s="72">
        <f t="shared" si="33"/>
        <v>1.677616689173821E-2</v>
      </c>
      <c r="N100" s="130">
        <f t="shared" si="33"/>
        <v>1.9270685576711924E-2</v>
      </c>
      <c r="O100" s="129">
        <f t="shared" si="33"/>
        <v>2.1234763387470101E-2</v>
      </c>
      <c r="P100" s="72">
        <f t="shared" si="33"/>
        <v>2.2781669393405014E-2</v>
      </c>
      <c r="Q100" s="72">
        <f t="shared" si="33"/>
        <v>2.3889102821580761E-2</v>
      </c>
      <c r="R100" s="72">
        <f t="shared" si="33"/>
        <v>2.4558010643310448E-2</v>
      </c>
      <c r="S100" s="130">
        <f t="shared" si="33"/>
        <v>2.4792655883322603E-2</v>
      </c>
      <c r="T100" s="130">
        <f t="shared" si="32"/>
        <v>2.4615427856582037E-2</v>
      </c>
      <c r="U100" s="130">
        <f t="shared" si="32"/>
        <v>2.4103727826882814E-2</v>
      </c>
      <c r="V100" s="130">
        <f t="shared" si="32"/>
        <v>2.336287762024606E-2</v>
      </c>
      <c r="W100" s="130">
        <f t="shared" si="32"/>
        <v>2.2487489605773969E-2</v>
      </c>
      <c r="X100" s="121">
        <f t="shared" si="33"/>
        <v>2.1548963246246059E-2</v>
      </c>
      <c r="Y100" s="121">
        <f t="shared" si="32"/>
        <v>2.0565717945905521E-2</v>
      </c>
      <c r="Z100" s="121">
        <f t="shared" si="32"/>
        <v>1.9575645558102858E-2</v>
      </c>
      <c r="AA100" s="121">
        <f t="shared" si="32"/>
        <v>1.8603028396485422E-2</v>
      </c>
      <c r="AB100" s="121">
        <f t="shared" si="32"/>
        <v>1.7659628478970416E-2</v>
      </c>
      <c r="AC100" s="121">
        <f t="shared" si="33"/>
        <v>1.6751714824831659E-2</v>
      </c>
      <c r="AD100" s="121">
        <f t="shared" si="32"/>
        <v>1.5886949650839536E-2</v>
      </c>
      <c r="AE100" s="121">
        <f t="shared" si="32"/>
        <v>1.506646202154577E-2</v>
      </c>
      <c r="AF100" s="121">
        <f t="shared" si="32"/>
        <v>1.4286311747758001E-2</v>
      </c>
      <c r="AG100" s="121">
        <f t="shared" si="32"/>
        <v>1.3542907210075051E-2</v>
      </c>
      <c r="AH100" s="121">
        <f t="shared" si="33"/>
        <v>1.2812080025940933E-2</v>
      </c>
      <c r="AI100" s="121">
        <f t="shared" si="32"/>
        <v>1.2108579739895329E-2</v>
      </c>
      <c r="AJ100" s="121">
        <f t="shared" si="32"/>
        <v>1.1438204393083792E-2</v>
      </c>
      <c r="AK100" s="121">
        <f t="shared" si="32"/>
        <v>1.0800675163717886E-2</v>
      </c>
      <c r="AL100" s="121">
        <f t="shared" si="32"/>
        <v>1.019638204800054E-2</v>
      </c>
      <c r="AM100" s="121">
        <f t="shared" si="33"/>
        <v>9.6284383016861323E-3</v>
      </c>
    </row>
    <row r="101" spans="2:40" x14ac:dyDescent="0.25">
      <c r="B101" s="230"/>
      <c r="C101" s="35" t="s">
        <v>28</v>
      </c>
      <c r="D101" s="54" t="s">
        <v>451</v>
      </c>
      <c r="E101" s="130">
        <f t="shared" si="33"/>
        <v>5.070879699542305E-2</v>
      </c>
      <c r="F101" s="130">
        <f t="shared" si="33"/>
        <v>0.112479347232676</v>
      </c>
      <c r="G101" s="130">
        <f t="shared" si="33"/>
        <v>0.12454461478544628</v>
      </c>
      <c r="H101" s="130">
        <f t="shared" si="33"/>
        <v>0.12817486231586417</v>
      </c>
      <c r="I101" s="130">
        <f t="shared" si="33"/>
        <v>0.13127660889075604</v>
      </c>
      <c r="J101" s="129">
        <f t="shared" si="33"/>
        <v>0.13357500974804173</v>
      </c>
      <c r="K101" s="72">
        <f t="shared" si="33"/>
        <v>0.13595639122978656</v>
      </c>
      <c r="L101" s="72">
        <f t="shared" si="33"/>
        <v>0.13821128333308402</v>
      </c>
      <c r="M101" s="72">
        <f t="shared" si="33"/>
        <v>0.1406220940097708</v>
      </c>
      <c r="N101" s="130">
        <f t="shared" si="33"/>
        <v>0.14269300091084119</v>
      </c>
      <c r="O101" s="129">
        <f t="shared" si="33"/>
        <v>0.14385040657342876</v>
      </c>
      <c r="P101" s="72">
        <f t="shared" si="33"/>
        <v>0.14411229686843902</v>
      </c>
      <c r="Q101" s="72">
        <f t="shared" si="33"/>
        <v>0.1432732142193919</v>
      </c>
      <c r="R101" s="72">
        <f t="shared" si="33"/>
        <v>0.14130379705955753</v>
      </c>
      <c r="S101" s="130">
        <f t="shared" si="33"/>
        <v>0.13825837843457198</v>
      </c>
      <c r="T101" s="130">
        <f t="shared" si="32"/>
        <v>0.13431552794324117</v>
      </c>
      <c r="U101" s="130">
        <f t="shared" si="32"/>
        <v>0.1296485497538781</v>
      </c>
      <c r="V101" s="130">
        <f t="shared" si="32"/>
        <v>0.12454192556362109</v>
      </c>
      <c r="W101" s="130">
        <f t="shared" si="32"/>
        <v>0.11923353054307875</v>
      </c>
      <c r="X101" s="121">
        <f t="shared" si="33"/>
        <v>0.11390161514178836</v>
      </c>
      <c r="Y101" s="121">
        <f t="shared" si="32"/>
        <v>0.10850754491878706</v>
      </c>
      <c r="Z101" s="121">
        <f t="shared" si="32"/>
        <v>0.10317700580651895</v>
      </c>
      <c r="AA101" s="121">
        <f t="shared" si="32"/>
        <v>9.7993587710457505E-2</v>
      </c>
      <c r="AB101" s="121">
        <f t="shared" si="32"/>
        <v>9.2993839132419626E-2</v>
      </c>
      <c r="AC101" s="121">
        <f t="shared" si="33"/>
        <v>8.819686800089678E-2</v>
      </c>
      <c r="AD101" s="121">
        <f t="shared" si="32"/>
        <v>8.3635524774046843E-2</v>
      </c>
      <c r="AE101" s="121">
        <f t="shared" si="32"/>
        <v>7.9311727871922255E-2</v>
      </c>
      <c r="AF101" s="121">
        <f t="shared" si="32"/>
        <v>7.5202604046817514E-2</v>
      </c>
      <c r="AG101" s="121">
        <f t="shared" si="32"/>
        <v>7.1288134092265823E-2</v>
      </c>
      <c r="AH101" s="121">
        <f t="shared" si="33"/>
        <v>6.7440441467977313E-2</v>
      </c>
      <c r="AI101" s="121">
        <f t="shared" si="32"/>
        <v>6.3736968154637599E-2</v>
      </c>
      <c r="AJ101" s="121">
        <f t="shared" si="32"/>
        <v>6.0208058356084691E-2</v>
      </c>
      <c r="AK101" s="121">
        <f t="shared" si="32"/>
        <v>5.6852148757578318E-2</v>
      </c>
      <c r="AL101" s="121">
        <f t="shared" si="32"/>
        <v>5.3671241666087346E-2</v>
      </c>
      <c r="AM101" s="121">
        <f t="shared" si="33"/>
        <v>5.0681697927444334E-2</v>
      </c>
    </row>
    <row r="102" spans="2:40" x14ac:dyDescent="0.25">
      <c r="B102" s="230"/>
      <c r="C102" s="35" t="s">
        <v>29</v>
      </c>
      <c r="D102" s="54" t="s">
        <v>452</v>
      </c>
      <c r="E102" s="130">
        <f t="shared" si="33"/>
        <v>0.1200243797595533</v>
      </c>
      <c r="F102" s="130">
        <f t="shared" si="33"/>
        <v>0.19495291886108401</v>
      </c>
      <c r="G102" s="130">
        <f t="shared" si="33"/>
        <v>0.20913839639638904</v>
      </c>
      <c r="H102" s="130">
        <f t="shared" si="33"/>
        <v>0.21316526408585429</v>
      </c>
      <c r="I102" s="130">
        <f t="shared" si="33"/>
        <v>0.21630454672412511</v>
      </c>
      <c r="J102" s="129">
        <f t="shared" si="33"/>
        <v>0.2186921575402227</v>
      </c>
      <c r="K102" s="72">
        <f t="shared" si="33"/>
        <v>0.22079807346121888</v>
      </c>
      <c r="L102" s="72">
        <f t="shared" si="33"/>
        <v>0.22252631195371286</v>
      </c>
      <c r="M102" s="72">
        <f t="shared" si="33"/>
        <v>0.22413116472951766</v>
      </c>
      <c r="N102" s="130">
        <f t="shared" si="33"/>
        <v>0.22515732894353005</v>
      </c>
      <c r="O102" s="129">
        <f t="shared" si="33"/>
        <v>0.22522533255614208</v>
      </c>
      <c r="P102" s="72">
        <f t="shared" si="33"/>
        <v>0.22420582626328669</v>
      </c>
      <c r="Q102" s="72">
        <f t="shared" si="33"/>
        <v>0.22175400059770278</v>
      </c>
      <c r="R102" s="72">
        <f t="shared" si="33"/>
        <v>0.21782926779016934</v>
      </c>
      <c r="S102" s="130">
        <f t="shared" si="33"/>
        <v>0.21249629972635084</v>
      </c>
      <c r="T102" s="130">
        <f t="shared" si="32"/>
        <v>0.20600660599611936</v>
      </c>
      <c r="U102" s="130">
        <f t="shared" si="32"/>
        <v>0.19857713419917239</v>
      </c>
      <c r="V102" s="130">
        <f t="shared" si="32"/>
        <v>0.19059468662391751</v>
      </c>
      <c r="W102" s="130">
        <f t="shared" si="32"/>
        <v>0.18238009309877504</v>
      </c>
      <c r="X102" s="121">
        <f t="shared" si="33"/>
        <v>0.17417483595499647</v>
      </c>
      <c r="Y102" s="121">
        <f t="shared" si="32"/>
        <v>0.16589925367665756</v>
      </c>
      <c r="Z102" s="121">
        <f t="shared" si="32"/>
        <v>0.15773473994780368</v>
      </c>
      <c r="AA102" s="121">
        <f t="shared" si="32"/>
        <v>0.14980275688053876</v>
      </c>
      <c r="AB102" s="121">
        <f t="shared" si="32"/>
        <v>0.1421556106008604</v>
      </c>
      <c r="AC102" s="121">
        <f t="shared" si="33"/>
        <v>0.13482058557060175</v>
      </c>
      <c r="AD102" s="121">
        <f t="shared" si="32"/>
        <v>0.12784688692149804</v>
      </c>
      <c r="AE102" s="121">
        <f t="shared" si="32"/>
        <v>0.12123689201919496</v>
      </c>
      <c r="AF102" s="121">
        <f t="shared" si="32"/>
        <v>0.11495534923864772</v>
      </c>
      <c r="AG102" s="121">
        <f t="shared" si="32"/>
        <v>0.10897151011436364</v>
      </c>
      <c r="AH102" s="121">
        <f t="shared" si="33"/>
        <v>0.1030898176495849</v>
      </c>
      <c r="AI102" s="121">
        <f t="shared" si="32"/>
        <v>9.7428624959663881E-2</v>
      </c>
      <c r="AJ102" s="121">
        <f t="shared" si="32"/>
        <v>9.2034294572229378E-2</v>
      </c>
      <c r="AK102" s="121">
        <f t="shared" si="32"/>
        <v>8.6904425300437516E-2</v>
      </c>
      <c r="AL102" s="121">
        <f t="shared" si="32"/>
        <v>8.2042071934575078E-2</v>
      </c>
      <c r="AM102" s="121">
        <f t="shared" si="33"/>
        <v>7.7472240609507068E-2</v>
      </c>
    </row>
    <row r="103" spans="2:40" x14ac:dyDescent="0.25">
      <c r="B103" s="230"/>
      <c r="C103" s="35" t="s">
        <v>30</v>
      </c>
      <c r="D103" s="54" t="s">
        <v>453</v>
      </c>
      <c r="E103" s="130">
        <f t="shared" si="33"/>
        <v>0.16803384356708401</v>
      </c>
      <c r="F103" s="130">
        <f t="shared" si="33"/>
        <v>0.2181756731838948</v>
      </c>
      <c r="G103" s="130">
        <f t="shared" si="33"/>
        <v>0.22655996552852095</v>
      </c>
      <c r="H103" s="130">
        <f t="shared" si="33"/>
        <v>0.22874654775632397</v>
      </c>
      <c r="I103" s="130">
        <f t="shared" si="33"/>
        <v>0.23012088427450667</v>
      </c>
      <c r="J103" s="129">
        <f t="shared" si="33"/>
        <v>0.23136591884200713</v>
      </c>
      <c r="K103" s="72">
        <f t="shared" si="33"/>
        <v>0.23216350147594039</v>
      </c>
      <c r="L103" s="72">
        <f t="shared" si="33"/>
        <v>0.23251347653280482</v>
      </c>
      <c r="M103" s="72">
        <f t="shared" si="33"/>
        <v>0.23245364307787425</v>
      </c>
      <c r="N103" s="130">
        <f t="shared" si="33"/>
        <v>0.23179271672811216</v>
      </c>
      <c r="O103" s="129">
        <f t="shared" si="33"/>
        <v>0.23055280178432083</v>
      </c>
      <c r="P103" s="72">
        <f t="shared" si="33"/>
        <v>0.22845122561510939</v>
      </c>
      <c r="Q103" s="72">
        <f t="shared" si="33"/>
        <v>0.22511269557906621</v>
      </c>
      <c r="R103" s="72">
        <f t="shared" si="33"/>
        <v>0.2204923107178022</v>
      </c>
      <c r="S103" s="130">
        <f t="shared" si="33"/>
        <v>0.21463698469690132</v>
      </c>
      <c r="T103" s="130">
        <f t="shared" si="32"/>
        <v>0.207778159853238</v>
      </c>
      <c r="U103" s="130">
        <f t="shared" si="32"/>
        <v>0.20009482610076279</v>
      </c>
      <c r="V103" s="130">
        <f t="shared" si="32"/>
        <v>0.19194016298659253</v>
      </c>
      <c r="W103" s="130">
        <f t="shared" si="32"/>
        <v>0.1836055929002133</v>
      </c>
      <c r="X103" s="121">
        <f t="shared" si="33"/>
        <v>0.1753118182955917</v>
      </c>
      <c r="Y103" s="121">
        <f t="shared" si="32"/>
        <v>0.16696414929893991</v>
      </c>
      <c r="Z103" s="121">
        <f t="shared" si="32"/>
        <v>0.15873765969186807</v>
      </c>
      <c r="AA103" s="121">
        <f t="shared" si="32"/>
        <v>0.15075024909330309</v>
      </c>
      <c r="AB103" s="121">
        <f t="shared" si="32"/>
        <v>0.14305214705947045</v>
      </c>
      <c r="AC103" s="121">
        <f t="shared" si="33"/>
        <v>0.1356695271171815</v>
      </c>
      <c r="AD103" s="121">
        <f t="shared" si="32"/>
        <v>0.12865123591089131</v>
      </c>
      <c r="AE103" s="121">
        <f t="shared" si="32"/>
        <v>0.12199930827484089</v>
      </c>
      <c r="AF103" s="121">
        <f t="shared" si="32"/>
        <v>0.11567808684408996</v>
      </c>
      <c r="AG103" s="121">
        <f t="shared" si="32"/>
        <v>0.10965653673994907</v>
      </c>
      <c r="AH103" s="121">
        <f t="shared" si="33"/>
        <v>0.10373782068504339</v>
      </c>
      <c r="AI103" s="121">
        <f t="shared" si="32"/>
        <v>9.8041017227067831E-2</v>
      </c>
      <c r="AJ103" s="121">
        <f t="shared" si="32"/>
        <v>9.2612767501287857E-2</v>
      </c>
      <c r="AK103" s="121">
        <f t="shared" si="32"/>
        <v>8.745064829278093E-2</v>
      </c>
      <c r="AL103" s="121">
        <f t="shared" si="32"/>
        <v>8.2557730054751283E-2</v>
      </c>
      <c r="AM103" s="121">
        <f t="shared" si="33"/>
        <v>7.7959174306879597E-2</v>
      </c>
    </row>
    <row r="104" spans="2:40" x14ac:dyDescent="0.25">
      <c r="B104" s="230"/>
      <c r="C104" s="35" t="s">
        <v>31</v>
      </c>
      <c r="D104" s="54" t="s">
        <v>454</v>
      </c>
      <c r="E104" s="130">
        <f t="shared" si="33"/>
        <v>0.4362143910050581</v>
      </c>
      <c r="F104" s="130">
        <f t="shared" si="33"/>
        <v>0.31442680546131663</v>
      </c>
      <c r="G104" s="130">
        <f t="shared" si="33"/>
        <v>0.28900261870544314</v>
      </c>
      <c r="H104" s="130">
        <f t="shared" si="33"/>
        <v>0.2806890617692292</v>
      </c>
      <c r="I104" s="130">
        <f t="shared" si="33"/>
        <v>0.27345049837141677</v>
      </c>
      <c r="J104" s="129">
        <f t="shared" si="33"/>
        <v>0.26768870679171775</v>
      </c>
      <c r="K104" s="72">
        <f t="shared" si="33"/>
        <v>0.26134160124242906</v>
      </c>
      <c r="L104" s="72">
        <f t="shared" si="33"/>
        <v>0.25465026152966919</v>
      </c>
      <c r="M104" s="72">
        <f t="shared" si="33"/>
        <v>0.24622377986165411</v>
      </c>
      <c r="N104" s="130">
        <f t="shared" si="33"/>
        <v>0.23734493805716572</v>
      </c>
      <c r="O104" s="129">
        <f t="shared" si="33"/>
        <v>0.23001289476547879</v>
      </c>
      <c r="P104" s="72">
        <f t="shared" si="33"/>
        <v>0.22308014993922487</v>
      </c>
      <c r="Q104" s="72">
        <f t="shared" si="33"/>
        <v>0.21603800162734807</v>
      </c>
      <c r="R104" s="72">
        <f t="shared" si="33"/>
        <v>0.20880025759724585</v>
      </c>
      <c r="S104" s="130">
        <f t="shared" si="33"/>
        <v>0.2012924243835254</v>
      </c>
      <c r="T104" s="130">
        <f t="shared" si="32"/>
        <v>0.19358468354821037</v>
      </c>
      <c r="U104" s="130">
        <f t="shared" si="32"/>
        <v>0.18564330193874659</v>
      </c>
      <c r="V104" s="130">
        <f t="shared" si="32"/>
        <v>0.17762873732817816</v>
      </c>
      <c r="W104" s="130">
        <f t="shared" si="32"/>
        <v>0.16967080240122787</v>
      </c>
      <c r="X104" s="121">
        <f t="shared" si="33"/>
        <v>0.16187752509764541</v>
      </c>
      <c r="Y104" s="121">
        <f t="shared" si="32"/>
        <v>0.15410112556763972</v>
      </c>
      <c r="Z104" s="121">
        <f t="shared" si="32"/>
        <v>0.14647289406331007</v>
      </c>
      <c r="AA104" s="121">
        <f t="shared" si="32"/>
        <v>0.13908446235784389</v>
      </c>
      <c r="AB104" s="121">
        <f t="shared" si="32"/>
        <v>0.1319728553185108</v>
      </c>
      <c r="AC104" s="121">
        <f t="shared" si="33"/>
        <v>0.12515735505943798</v>
      </c>
      <c r="AD104" s="121">
        <f t="shared" si="32"/>
        <v>0.11868053591614454</v>
      </c>
      <c r="AE104" s="121">
        <f t="shared" si="32"/>
        <v>0.11254298234325361</v>
      </c>
      <c r="AF104" s="121">
        <f t="shared" si="32"/>
        <v>0.1067111464085093</v>
      </c>
      <c r="AG104" s="121">
        <f t="shared" si="32"/>
        <v>0.10115607407795048</v>
      </c>
      <c r="AH104" s="121">
        <f t="shared" si="33"/>
        <v>9.5696021137727114E-2</v>
      </c>
      <c r="AI104" s="121">
        <f t="shared" si="32"/>
        <v>9.0440760538453582E-2</v>
      </c>
      <c r="AJ104" s="121">
        <f t="shared" si="32"/>
        <v>8.5433277217932313E-2</v>
      </c>
      <c r="AK104" s="121">
        <f t="shared" si="32"/>
        <v>8.0671314786205414E-2</v>
      </c>
      <c r="AL104" s="121">
        <f t="shared" si="32"/>
        <v>7.6157695009489129E-2</v>
      </c>
      <c r="AM104" s="121">
        <f t="shared" si="33"/>
        <v>7.1915623537452275E-2</v>
      </c>
    </row>
    <row r="105" spans="2:40" x14ac:dyDescent="0.25">
      <c r="B105" s="230"/>
      <c r="C105" s="35" t="s">
        <v>32</v>
      </c>
      <c r="D105" s="54" t="s">
        <v>455</v>
      </c>
      <c r="E105" s="130">
        <f t="shared" si="33"/>
        <v>0.15386468112104759</v>
      </c>
      <c r="F105" s="130">
        <f t="shared" si="33"/>
        <v>0.10727232903148538</v>
      </c>
      <c r="G105" s="130">
        <f t="shared" si="33"/>
        <v>9.6866241909422182E-2</v>
      </c>
      <c r="H105" s="130">
        <f t="shared" si="33"/>
        <v>9.3431344464053573E-2</v>
      </c>
      <c r="I105" s="130">
        <f t="shared" si="33"/>
        <v>9.0314827742777382E-2</v>
      </c>
      <c r="J105" s="129">
        <f t="shared" si="33"/>
        <v>8.7274930946273227E-2</v>
      </c>
      <c r="K105" s="72">
        <f t="shared" si="33"/>
        <v>8.3999080698078321E-2</v>
      </c>
      <c r="L105" s="72">
        <f t="shared" si="33"/>
        <v>8.0616039705623102E-2</v>
      </c>
      <c r="M105" s="72">
        <f t="shared" si="33"/>
        <v>7.6450755781105231E-2</v>
      </c>
      <c r="N105" s="130">
        <f t="shared" si="33"/>
        <v>7.2172250122113549E-2</v>
      </c>
      <c r="O105" s="129">
        <f t="shared" si="33"/>
        <v>6.8770447904998561E-2</v>
      </c>
      <c r="P105" s="72">
        <f t="shared" si="33"/>
        <v>6.5736135351532929E-2</v>
      </c>
      <c r="Q105" s="72">
        <f t="shared" si="33"/>
        <v>6.2891671798539175E-2</v>
      </c>
      <c r="R105" s="72">
        <f t="shared" si="33"/>
        <v>6.0203734296684984E-2</v>
      </c>
      <c r="S105" s="130">
        <f t="shared" si="33"/>
        <v>5.7626622798443404E-2</v>
      </c>
      <c r="T105" s="130">
        <f t="shared" si="32"/>
        <v>5.5149675077654142E-2</v>
      </c>
      <c r="U105" s="130">
        <f t="shared" si="32"/>
        <v>5.2720385518954582E-2</v>
      </c>
      <c r="V105" s="130">
        <f t="shared" si="32"/>
        <v>5.0348411605347011E-2</v>
      </c>
      <c r="W105" s="130">
        <f t="shared" si="32"/>
        <v>4.8040413305165217E-2</v>
      </c>
      <c r="X105" s="121">
        <f t="shared" si="33"/>
        <v>4.5806294705155161E-2</v>
      </c>
      <c r="Y105" s="121">
        <f t="shared" si="32"/>
        <v>4.3591237687742333E-2</v>
      </c>
      <c r="Z105" s="121">
        <f t="shared" si="32"/>
        <v>4.1425862665348208E-2</v>
      </c>
      <c r="AA105" s="121">
        <f t="shared" si="32"/>
        <v>3.933240147661516E-2</v>
      </c>
      <c r="AB105" s="121">
        <f t="shared" si="32"/>
        <v>3.7319329951449404E-2</v>
      </c>
      <c r="AC105" s="121">
        <f t="shared" si="33"/>
        <v>3.5391062535816559E-2</v>
      </c>
      <c r="AD105" s="121">
        <f t="shared" si="32"/>
        <v>3.3559108501871916E-2</v>
      </c>
      <c r="AE105" s="121">
        <f t="shared" si="32"/>
        <v>3.1823360052064362E-2</v>
      </c>
      <c r="AF105" s="121">
        <f t="shared" si="32"/>
        <v>3.0174193054322583E-2</v>
      </c>
      <c r="AG105" s="121">
        <f t="shared" si="32"/>
        <v>2.8603352119966445E-2</v>
      </c>
      <c r="AH105" s="121">
        <f t="shared" si="33"/>
        <v>2.7059412317435437E-2</v>
      </c>
      <c r="AI105" s="121">
        <f t="shared" si="32"/>
        <v>2.5573397256091382E-2</v>
      </c>
      <c r="AJ105" s="121">
        <f t="shared" si="32"/>
        <v>2.4157453263479456E-2</v>
      </c>
      <c r="AK105" s="121">
        <f t="shared" si="32"/>
        <v>2.2810938013270103E-2</v>
      </c>
      <c r="AL105" s="121">
        <f t="shared" si="32"/>
        <v>2.1534647254976634E-2</v>
      </c>
      <c r="AM105" s="121">
        <f t="shared" si="33"/>
        <v>2.0335141622328183E-2</v>
      </c>
    </row>
    <row r="106" spans="2:40" x14ac:dyDescent="0.25">
      <c r="B106" s="230"/>
      <c r="C106" s="56" t="s">
        <v>33</v>
      </c>
      <c r="D106" s="66" t="s">
        <v>456</v>
      </c>
      <c r="E106" s="132">
        <f t="shared" si="33"/>
        <v>7.0497921241333764E-2</v>
      </c>
      <c r="F106" s="132">
        <f t="shared" si="33"/>
        <v>4.2900178820696709E-2</v>
      </c>
      <c r="G106" s="132">
        <f t="shared" si="33"/>
        <v>3.7041983515198003E-2</v>
      </c>
      <c r="H106" s="132">
        <f t="shared" si="33"/>
        <v>3.5090998506204327E-2</v>
      </c>
      <c r="I106" s="132">
        <f t="shared" si="33"/>
        <v>3.3432726243338082E-2</v>
      </c>
      <c r="J106" s="131">
        <f t="shared" si="33"/>
        <v>3.1926594297099965E-2</v>
      </c>
      <c r="K106" s="73">
        <f t="shared" si="33"/>
        <v>3.0457331164339654E-2</v>
      </c>
      <c r="L106" s="73">
        <f t="shared" si="33"/>
        <v>2.8998774004213097E-2</v>
      </c>
      <c r="M106" s="73">
        <f t="shared" si="33"/>
        <v>2.7220821361849772E-2</v>
      </c>
      <c r="N106" s="132">
        <f t="shared" si="33"/>
        <v>2.5425449258016521E-2</v>
      </c>
      <c r="O106" s="131">
        <f t="shared" si="33"/>
        <v>2.4031647878822456E-2</v>
      </c>
      <c r="P106" s="73">
        <f t="shared" si="33"/>
        <v>2.2816111045368889E-2</v>
      </c>
      <c r="Q106" s="73">
        <f t="shared" si="33"/>
        <v>2.1709361794344559E-2</v>
      </c>
      <c r="R106" s="73">
        <f t="shared" si="33"/>
        <v>2.0695534277709118E-2</v>
      </c>
      <c r="S106" s="132">
        <f t="shared" si="33"/>
        <v>1.9752125421390491E-2</v>
      </c>
      <c r="T106" s="132">
        <f t="shared" si="32"/>
        <v>1.8867369739500425E-2</v>
      </c>
      <c r="U106" s="132">
        <f t="shared" si="32"/>
        <v>1.8015139521882627E-2</v>
      </c>
      <c r="V106" s="132">
        <f t="shared" si="32"/>
        <v>1.71930381672885E-2</v>
      </c>
      <c r="W106" s="132">
        <f t="shared" si="32"/>
        <v>1.6398903210638745E-2</v>
      </c>
      <c r="X106" s="122">
        <f t="shared" si="33"/>
        <v>1.5633277458871386E-2</v>
      </c>
      <c r="Y106" s="122">
        <f t="shared" si="32"/>
        <v>1.4875785676334699E-2</v>
      </c>
      <c r="Z106" s="122">
        <f t="shared" si="32"/>
        <v>1.4136091125466051E-2</v>
      </c>
      <c r="AA106" s="122">
        <f t="shared" si="32"/>
        <v>1.3421359023581747E-2</v>
      </c>
      <c r="AB106" s="122">
        <f t="shared" si="32"/>
        <v>1.2734265367472273E-2</v>
      </c>
      <c r="AC106" s="122">
        <f t="shared" si="33"/>
        <v>1.2076209399348968E-2</v>
      </c>
      <c r="AD106" s="122">
        <f t="shared" si="32"/>
        <v>1.1451066044093726E-2</v>
      </c>
      <c r="AE106" s="122">
        <f t="shared" si="32"/>
        <v>1.085877332814438E-2</v>
      </c>
      <c r="AF106" s="122">
        <f t="shared" si="32"/>
        <v>1.0296035025878622E-2</v>
      </c>
      <c r="AG106" s="122">
        <f t="shared" si="32"/>
        <v>9.7600284119133685E-3</v>
      </c>
      <c r="AH106" s="122">
        <f t="shared" si="33"/>
        <v>9.2332036965172663E-3</v>
      </c>
      <c r="AI106" s="122">
        <f t="shared" si="32"/>
        <v>8.7261451588386378E-3</v>
      </c>
      <c r="AJ106" s="122">
        <f t="shared" si="32"/>
        <v>8.24299680294663E-3</v>
      </c>
      <c r="AK106" s="122">
        <f t="shared" si="32"/>
        <v>7.7835391619983998E-3</v>
      </c>
      <c r="AL106" s="122">
        <f t="shared" si="32"/>
        <v>7.3480436251805951E-3</v>
      </c>
      <c r="AM106" s="122">
        <f t="shared" si="33"/>
        <v>6.9387487454525935E-3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T transport</vt:lpstr>
      <vt:lpstr>Résultats</vt:lpstr>
      <vt:lpstr>T CO2</vt:lpstr>
      <vt:lpstr>T logement</vt:lpstr>
      <vt:lpstr>T parc auto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2024-12-11T12:41:47Z</dcterms:modified>
</cp:coreProperties>
</file>