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edardh\ThreeME_ADOMIN\results\"/>
    </mc:Choice>
  </mc:AlternateContent>
  <bookViews>
    <workbookView xWindow="0" yWindow="0" windowWidth="20496" windowHeight="7320" firstSheet="4" activeTab="6"/>
  </bookViews>
  <sheets>
    <sheet name="T final" sheetId="11" r:id="rId1"/>
    <sheet name="primary energy" sheetId="13" r:id="rId2"/>
    <sheet name="ouput SNBC AME" sheetId="14" r:id="rId3"/>
    <sheet name="total final energy by uses" sheetId="16" r:id="rId4"/>
    <sheet name="CO2 by uses AMS2" sheetId="10" r:id="rId5"/>
    <sheet name="final energy by uses and ENR" sheetId="4" r:id="rId6"/>
    <sheet name="result" sheetId="2" r:id="rId7"/>
    <sheet name="Feuil1" sheetId="17" r:id="rId8"/>
  </sheets>
  <externalReferences>
    <externalReference r:id="rId9"/>
  </externalReferences>
  <definedNames>
    <definedName name="_xlnm.Print_Area" localSheetId="0">'T final'!$A$2:$X$66</definedName>
  </definedNames>
  <calcPr calcId="162913"/>
</workbook>
</file>

<file path=xl/calcChain.xml><?xml version="1.0" encoding="utf-8"?>
<calcChain xmlns="http://schemas.openxmlformats.org/spreadsheetml/2006/main">
  <c r="Y57" i="13" l="1"/>
  <c r="Z57" i="13"/>
  <c r="X57" i="13"/>
  <c r="Y46" i="13"/>
  <c r="V50" i="13" l="1"/>
  <c r="U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V49" i="13"/>
  <c r="U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V48" i="13"/>
  <c r="U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V47" i="13"/>
  <c r="U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V44" i="13"/>
  <c r="U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V42" i="13"/>
  <c r="U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V41" i="13"/>
  <c r="U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V40" i="13"/>
  <c r="U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V39" i="13"/>
  <c r="U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V38" i="13"/>
  <c r="U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V37" i="13"/>
  <c r="U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V36" i="13"/>
  <c r="U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V35" i="13"/>
  <c r="U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V33" i="13"/>
  <c r="U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V32" i="13"/>
  <c r="U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G31" i="13" s="1"/>
  <c r="L31" i="13" l="1"/>
  <c r="N31" i="13"/>
  <c r="I31" i="13"/>
  <c r="Q31" i="13"/>
  <c r="U31" i="13"/>
  <c r="V31" i="13"/>
  <c r="H34" i="13"/>
  <c r="J34" i="13"/>
  <c r="K31" i="13"/>
  <c r="M31" i="13"/>
  <c r="O31" i="13"/>
  <c r="S31" i="13"/>
  <c r="P34" i="13"/>
  <c r="V34" i="13"/>
  <c r="R34" i="13"/>
  <c r="L34" i="13"/>
  <c r="M34" i="13"/>
  <c r="U34" i="13"/>
  <c r="N34" i="13"/>
  <c r="G34" i="13"/>
  <c r="O34" i="13"/>
  <c r="I34" i="13"/>
  <c r="P31" i="13"/>
  <c r="H31" i="13"/>
  <c r="Q34" i="13"/>
  <c r="J31" i="13"/>
  <c r="R31" i="13"/>
  <c r="K34" i="13"/>
  <c r="S34" i="13"/>
  <c r="H158" i="14" l="1"/>
  <c r="H169" i="14" s="1"/>
  <c r="I158" i="14"/>
  <c r="I169" i="14" s="1"/>
  <c r="J158" i="14"/>
  <c r="J169" i="14" s="1"/>
  <c r="K158" i="14"/>
  <c r="K169" i="14" s="1"/>
  <c r="L158" i="14"/>
  <c r="L169" i="14" s="1"/>
  <c r="M158" i="14"/>
  <c r="M169" i="14" s="1"/>
  <c r="N158" i="14"/>
  <c r="N169" i="14" s="1"/>
  <c r="O158" i="14"/>
  <c r="O169" i="14" s="1"/>
  <c r="P158" i="14"/>
  <c r="P169" i="14" s="1"/>
  <c r="Q158" i="14"/>
  <c r="Q169" i="14" s="1"/>
  <c r="R158" i="14"/>
  <c r="R169" i="14" s="1"/>
  <c r="H159" i="14"/>
  <c r="I159" i="14"/>
  <c r="J159" i="14"/>
  <c r="K159" i="14"/>
  <c r="L159" i="14"/>
  <c r="M159" i="14"/>
  <c r="N159" i="14"/>
  <c r="O159" i="14"/>
  <c r="P159" i="14"/>
  <c r="Q159" i="14"/>
  <c r="R159" i="14"/>
  <c r="H160" i="14"/>
  <c r="H171" i="14" s="1"/>
  <c r="I160" i="14"/>
  <c r="I171" i="14" s="1"/>
  <c r="J160" i="14"/>
  <c r="K160" i="14"/>
  <c r="L160" i="14"/>
  <c r="M160" i="14"/>
  <c r="M171" i="14" s="1"/>
  <c r="N160" i="14"/>
  <c r="O160" i="14"/>
  <c r="P160" i="14"/>
  <c r="P171" i="14" s="1"/>
  <c r="Q160" i="14"/>
  <c r="Q171" i="14" s="1"/>
  <c r="R160" i="14"/>
  <c r="H161" i="14"/>
  <c r="I161" i="14"/>
  <c r="J161" i="14"/>
  <c r="K161" i="14"/>
  <c r="L161" i="14"/>
  <c r="M161" i="14"/>
  <c r="N161" i="14"/>
  <c r="O161" i="14"/>
  <c r="P161" i="14"/>
  <c r="Q161" i="14"/>
  <c r="R161" i="14"/>
  <c r="H162" i="14"/>
  <c r="H173" i="14" s="1"/>
  <c r="I162" i="14"/>
  <c r="J162" i="14"/>
  <c r="K162" i="14"/>
  <c r="K173" i="14" s="1"/>
  <c r="L162" i="14"/>
  <c r="M162" i="14"/>
  <c r="M173" i="14" s="1"/>
  <c r="N162" i="14"/>
  <c r="O162" i="14"/>
  <c r="P162" i="14"/>
  <c r="P173" i="14" s="1"/>
  <c r="Q162" i="14"/>
  <c r="R162" i="14"/>
  <c r="H163" i="14"/>
  <c r="I163" i="14"/>
  <c r="J163" i="14"/>
  <c r="K163" i="14"/>
  <c r="L163" i="14"/>
  <c r="M163" i="14"/>
  <c r="N163" i="14"/>
  <c r="O163" i="14"/>
  <c r="P163" i="14"/>
  <c r="Q163" i="14"/>
  <c r="R163" i="14"/>
  <c r="H164" i="14"/>
  <c r="H175" i="14" s="1"/>
  <c r="I164" i="14"/>
  <c r="J164" i="14"/>
  <c r="K164" i="14"/>
  <c r="L164" i="14"/>
  <c r="M164" i="14"/>
  <c r="M175" i="14" s="1"/>
  <c r="N164" i="14"/>
  <c r="O164" i="14"/>
  <c r="P164" i="14"/>
  <c r="P175" i="14" s="1"/>
  <c r="Q164" i="14"/>
  <c r="R164" i="14"/>
  <c r="H165" i="14"/>
  <c r="I165" i="14"/>
  <c r="J165" i="14"/>
  <c r="K165" i="14"/>
  <c r="L165" i="14"/>
  <c r="M165" i="14"/>
  <c r="N165" i="14"/>
  <c r="O165" i="14"/>
  <c r="P165" i="14"/>
  <c r="Q165" i="14"/>
  <c r="R165" i="14"/>
  <c r="G165" i="14"/>
  <c r="G164" i="14"/>
  <c r="G163" i="14"/>
  <c r="G162" i="14"/>
  <c r="G161" i="14"/>
  <c r="G160" i="14"/>
  <c r="G159" i="14"/>
  <c r="G158" i="14"/>
  <c r="G169" i="14" s="1"/>
  <c r="H115" i="14"/>
  <c r="I115" i="14"/>
  <c r="J115" i="14"/>
  <c r="K115" i="14"/>
  <c r="L115" i="14"/>
  <c r="M115" i="14"/>
  <c r="N115" i="14"/>
  <c r="O115" i="14"/>
  <c r="P115" i="14"/>
  <c r="Q115" i="14"/>
  <c r="R115" i="14"/>
  <c r="H73" i="14"/>
  <c r="I73" i="14"/>
  <c r="J73" i="14"/>
  <c r="K73" i="14"/>
  <c r="L73" i="14"/>
  <c r="M73" i="14"/>
  <c r="N73" i="14"/>
  <c r="O73" i="14"/>
  <c r="P73" i="14"/>
  <c r="Q73" i="14"/>
  <c r="R73" i="14"/>
  <c r="H74" i="14"/>
  <c r="I74" i="14"/>
  <c r="J74" i="14"/>
  <c r="K74" i="14"/>
  <c r="L74" i="14"/>
  <c r="M74" i="14"/>
  <c r="N74" i="14"/>
  <c r="O74" i="14"/>
  <c r="P74" i="14"/>
  <c r="Q74" i="14"/>
  <c r="R74" i="14"/>
  <c r="H75" i="14"/>
  <c r="I75" i="14"/>
  <c r="J75" i="14"/>
  <c r="J117" i="14" s="1"/>
  <c r="K75" i="14"/>
  <c r="L75" i="14"/>
  <c r="M75" i="14"/>
  <c r="M117" i="14" s="1"/>
  <c r="N75" i="14"/>
  <c r="N117" i="14" s="1"/>
  <c r="O75" i="14"/>
  <c r="P75" i="14"/>
  <c r="Q75" i="14"/>
  <c r="R75" i="14"/>
  <c r="R117" i="14" s="1"/>
  <c r="H76" i="14"/>
  <c r="I76" i="14"/>
  <c r="J76" i="14"/>
  <c r="K76" i="14"/>
  <c r="L76" i="14"/>
  <c r="M76" i="14"/>
  <c r="N76" i="14"/>
  <c r="O76" i="14"/>
  <c r="P76" i="14"/>
  <c r="Q76" i="14"/>
  <c r="R76" i="14"/>
  <c r="H77" i="14"/>
  <c r="H119" i="14" s="1"/>
  <c r="I77" i="14"/>
  <c r="J77" i="14"/>
  <c r="J119" i="14" s="1"/>
  <c r="K77" i="14"/>
  <c r="L77" i="14"/>
  <c r="M77" i="14"/>
  <c r="M119" i="14" s="1"/>
  <c r="N77" i="14"/>
  <c r="O77" i="14"/>
  <c r="P77" i="14"/>
  <c r="Q77" i="14"/>
  <c r="R77" i="14"/>
  <c r="R119" i="14" s="1"/>
  <c r="H78" i="14"/>
  <c r="I78" i="14"/>
  <c r="J78" i="14"/>
  <c r="K78" i="14"/>
  <c r="L78" i="14"/>
  <c r="M78" i="14"/>
  <c r="N78" i="14"/>
  <c r="O78" i="14"/>
  <c r="P78" i="14"/>
  <c r="Q78" i="14"/>
  <c r="R78" i="14"/>
  <c r="H79" i="14"/>
  <c r="I79" i="14"/>
  <c r="J79" i="14"/>
  <c r="J121" i="14" s="1"/>
  <c r="K79" i="14"/>
  <c r="L79" i="14"/>
  <c r="M79" i="14"/>
  <c r="M121" i="14" s="1"/>
  <c r="N79" i="14"/>
  <c r="O79" i="14"/>
  <c r="P79" i="14"/>
  <c r="Q79" i="14"/>
  <c r="R79" i="14"/>
  <c r="R121" i="14" s="1"/>
  <c r="H80" i="14"/>
  <c r="I80" i="14"/>
  <c r="J80" i="14"/>
  <c r="K80" i="14"/>
  <c r="L80" i="14"/>
  <c r="M80" i="14"/>
  <c r="N80" i="14"/>
  <c r="O80" i="14"/>
  <c r="P80" i="14"/>
  <c r="Q80" i="14"/>
  <c r="R80" i="14"/>
  <c r="H81" i="14"/>
  <c r="H123" i="14" s="1"/>
  <c r="I81" i="14"/>
  <c r="I123" i="14" s="1"/>
  <c r="J81" i="14"/>
  <c r="J123" i="14" s="1"/>
  <c r="K81" i="14"/>
  <c r="K123" i="14" s="1"/>
  <c r="L81" i="14"/>
  <c r="L123" i="14" s="1"/>
  <c r="M81" i="14"/>
  <c r="M123" i="14" s="1"/>
  <c r="N81" i="14"/>
  <c r="N123" i="14" s="1"/>
  <c r="O81" i="14"/>
  <c r="O123" i="14" s="1"/>
  <c r="P81" i="14"/>
  <c r="P123" i="14" s="1"/>
  <c r="Q81" i="14"/>
  <c r="Q123" i="14" s="1"/>
  <c r="R81" i="14"/>
  <c r="R123" i="14" s="1"/>
  <c r="H82" i="14"/>
  <c r="I82" i="14"/>
  <c r="J82" i="14"/>
  <c r="K82" i="14"/>
  <c r="L82" i="14"/>
  <c r="M82" i="14"/>
  <c r="N82" i="14"/>
  <c r="O82" i="14"/>
  <c r="P82" i="14"/>
  <c r="Q82" i="14"/>
  <c r="R82" i="14"/>
  <c r="H83" i="14"/>
  <c r="I83" i="14"/>
  <c r="J83" i="14"/>
  <c r="J125" i="14" s="1"/>
  <c r="K83" i="14"/>
  <c r="L83" i="14"/>
  <c r="M83" i="14"/>
  <c r="M125" i="14" s="1"/>
  <c r="N83" i="14"/>
  <c r="N125" i="14" s="1"/>
  <c r="O83" i="14"/>
  <c r="P83" i="14"/>
  <c r="Q83" i="14"/>
  <c r="R83" i="14"/>
  <c r="R125" i="14" s="1"/>
  <c r="H84" i="14"/>
  <c r="I84" i="14"/>
  <c r="J84" i="14"/>
  <c r="K84" i="14"/>
  <c r="L84" i="14"/>
  <c r="M84" i="14"/>
  <c r="N84" i="14"/>
  <c r="O84" i="14"/>
  <c r="P84" i="14"/>
  <c r="Q84" i="14"/>
  <c r="R84" i="14"/>
  <c r="H85" i="14"/>
  <c r="H127" i="14" s="1"/>
  <c r="I85" i="14"/>
  <c r="J85" i="14"/>
  <c r="J127" i="14" s="1"/>
  <c r="K85" i="14"/>
  <c r="L85" i="14"/>
  <c r="M85" i="14"/>
  <c r="M127" i="14" s="1"/>
  <c r="N85" i="14"/>
  <c r="O85" i="14"/>
  <c r="P85" i="14"/>
  <c r="P127" i="14" s="1"/>
  <c r="Q85" i="14"/>
  <c r="R85" i="14"/>
  <c r="R127" i="14" s="1"/>
  <c r="H86" i="14"/>
  <c r="I86" i="14"/>
  <c r="J86" i="14"/>
  <c r="K86" i="14"/>
  <c r="L86" i="14"/>
  <c r="M86" i="14"/>
  <c r="N86" i="14"/>
  <c r="O86" i="14"/>
  <c r="P86" i="14"/>
  <c r="Q86" i="14"/>
  <c r="R86" i="14"/>
  <c r="H87" i="14"/>
  <c r="I87" i="14"/>
  <c r="J87" i="14"/>
  <c r="J129" i="14" s="1"/>
  <c r="K87" i="14"/>
  <c r="L87" i="14"/>
  <c r="M87" i="14"/>
  <c r="M129" i="14" s="1"/>
  <c r="N87" i="14"/>
  <c r="O87" i="14"/>
  <c r="P87" i="14"/>
  <c r="Q87" i="14"/>
  <c r="R87" i="14"/>
  <c r="R129" i="14" s="1"/>
  <c r="H88" i="14"/>
  <c r="I88" i="14"/>
  <c r="J88" i="14"/>
  <c r="K88" i="14"/>
  <c r="L88" i="14"/>
  <c r="M88" i="14"/>
  <c r="N88" i="14"/>
  <c r="O88" i="14"/>
  <c r="P88" i="14"/>
  <c r="Q88" i="14"/>
  <c r="R88" i="14"/>
  <c r="H89" i="14"/>
  <c r="H131" i="14" s="1"/>
  <c r="I89" i="14"/>
  <c r="I131" i="14" s="1"/>
  <c r="J89" i="14"/>
  <c r="J131" i="14" s="1"/>
  <c r="K89" i="14"/>
  <c r="K131" i="14" s="1"/>
  <c r="L89" i="14"/>
  <c r="L131" i="14" s="1"/>
  <c r="M89" i="14"/>
  <c r="M131" i="14" s="1"/>
  <c r="N89" i="14"/>
  <c r="N131" i="14" s="1"/>
  <c r="O89" i="14"/>
  <c r="O131" i="14" s="1"/>
  <c r="P89" i="14"/>
  <c r="P131" i="14" s="1"/>
  <c r="Q89" i="14"/>
  <c r="Q131" i="14" s="1"/>
  <c r="R89" i="14"/>
  <c r="R131" i="14" s="1"/>
  <c r="H91" i="14"/>
  <c r="I91" i="14"/>
  <c r="J91" i="14"/>
  <c r="K91" i="14"/>
  <c r="L91" i="14"/>
  <c r="M91" i="14"/>
  <c r="N91" i="14"/>
  <c r="O91" i="14"/>
  <c r="P91" i="14"/>
  <c r="Q91" i="14"/>
  <c r="R91" i="14"/>
  <c r="H92" i="14"/>
  <c r="I92" i="14"/>
  <c r="J92" i="14"/>
  <c r="K92" i="14"/>
  <c r="L92" i="14"/>
  <c r="M92" i="14"/>
  <c r="N92" i="14"/>
  <c r="O92" i="14"/>
  <c r="P92" i="14"/>
  <c r="Q92" i="14"/>
  <c r="R92" i="14"/>
  <c r="H93" i="14"/>
  <c r="I93" i="14"/>
  <c r="J93" i="14"/>
  <c r="K93" i="14"/>
  <c r="L93" i="14"/>
  <c r="M93" i="14"/>
  <c r="N93" i="14"/>
  <c r="O93" i="14"/>
  <c r="P93" i="14"/>
  <c r="Q93" i="14"/>
  <c r="R93" i="14"/>
  <c r="H94" i="14"/>
  <c r="I94" i="14"/>
  <c r="J94" i="14"/>
  <c r="K94" i="14"/>
  <c r="L94" i="14"/>
  <c r="M94" i="14"/>
  <c r="N94" i="14"/>
  <c r="O94" i="14"/>
  <c r="P94" i="14"/>
  <c r="Q94" i="14"/>
  <c r="R94" i="14"/>
  <c r="H96" i="14"/>
  <c r="I96" i="14"/>
  <c r="J96" i="14"/>
  <c r="K96" i="14"/>
  <c r="L96" i="14"/>
  <c r="M96" i="14"/>
  <c r="N96" i="14"/>
  <c r="O96" i="14"/>
  <c r="P96" i="14"/>
  <c r="Q96" i="14"/>
  <c r="R96" i="14"/>
  <c r="H97" i="14"/>
  <c r="I97" i="14"/>
  <c r="J97" i="14"/>
  <c r="K97" i="14"/>
  <c r="L97" i="14"/>
  <c r="M97" i="14"/>
  <c r="N97" i="14"/>
  <c r="O97" i="14"/>
  <c r="P97" i="14"/>
  <c r="Q97" i="14"/>
  <c r="R97" i="14"/>
  <c r="H98" i="14"/>
  <c r="I98" i="14"/>
  <c r="J98" i="14"/>
  <c r="K98" i="14"/>
  <c r="L98" i="14"/>
  <c r="M98" i="14"/>
  <c r="N98" i="14"/>
  <c r="O98" i="14"/>
  <c r="P98" i="14"/>
  <c r="Q98" i="14"/>
  <c r="R98" i="14"/>
  <c r="H99" i="14"/>
  <c r="I99" i="14"/>
  <c r="J99" i="14"/>
  <c r="K99" i="14"/>
  <c r="L99" i="14"/>
  <c r="M99" i="14"/>
  <c r="N99" i="14"/>
  <c r="O99" i="14"/>
  <c r="P99" i="14"/>
  <c r="Q99" i="14"/>
  <c r="R99" i="14"/>
  <c r="H100" i="14"/>
  <c r="I100" i="14"/>
  <c r="J100" i="14"/>
  <c r="K100" i="14"/>
  <c r="L100" i="14"/>
  <c r="M100" i="14"/>
  <c r="N100" i="14"/>
  <c r="O100" i="14"/>
  <c r="P100" i="14"/>
  <c r="Q100" i="14"/>
  <c r="R100" i="14"/>
  <c r="H101" i="14"/>
  <c r="I101" i="14"/>
  <c r="J101" i="14"/>
  <c r="K101" i="14"/>
  <c r="L101" i="14"/>
  <c r="M101" i="14"/>
  <c r="N101" i="14"/>
  <c r="O101" i="14"/>
  <c r="P101" i="14"/>
  <c r="Q101" i="14"/>
  <c r="R101" i="14"/>
  <c r="H102" i="14"/>
  <c r="I102" i="14"/>
  <c r="J102" i="14"/>
  <c r="K102" i="14"/>
  <c r="L102" i="14"/>
  <c r="M102" i="14"/>
  <c r="N102" i="14"/>
  <c r="O102" i="14"/>
  <c r="P102" i="14"/>
  <c r="Q102" i="14"/>
  <c r="R102" i="14"/>
  <c r="H103" i="14"/>
  <c r="I103" i="14"/>
  <c r="J103" i="14"/>
  <c r="K103" i="14"/>
  <c r="L103" i="14"/>
  <c r="M103" i="14"/>
  <c r="N103" i="14"/>
  <c r="O103" i="14"/>
  <c r="P103" i="14"/>
  <c r="Q103" i="14"/>
  <c r="R103" i="14"/>
  <c r="H104" i="14"/>
  <c r="I104" i="14"/>
  <c r="J104" i="14"/>
  <c r="K104" i="14"/>
  <c r="L104" i="14"/>
  <c r="M104" i="14"/>
  <c r="N104" i="14"/>
  <c r="O104" i="14"/>
  <c r="P104" i="14"/>
  <c r="Q104" i="14"/>
  <c r="R104" i="14"/>
  <c r="H105" i="14"/>
  <c r="I105" i="14"/>
  <c r="J105" i="14"/>
  <c r="K105" i="14"/>
  <c r="L105" i="14"/>
  <c r="M105" i="14"/>
  <c r="N105" i="14"/>
  <c r="O105" i="14"/>
  <c r="P105" i="14"/>
  <c r="Q105" i="14"/>
  <c r="R105" i="14"/>
  <c r="H106" i="14"/>
  <c r="I106" i="14"/>
  <c r="J106" i="14"/>
  <c r="K106" i="14"/>
  <c r="L106" i="14"/>
  <c r="M106" i="14"/>
  <c r="N106" i="14"/>
  <c r="O106" i="14"/>
  <c r="P106" i="14"/>
  <c r="Q106" i="14"/>
  <c r="R106" i="14"/>
  <c r="H107" i="14"/>
  <c r="I107" i="14"/>
  <c r="J107" i="14"/>
  <c r="K107" i="14"/>
  <c r="L107" i="14"/>
  <c r="M107" i="14"/>
  <c r="N107" i="14"/>
  <c r="O107" i="14"/>
  <c r="P107" i="14"/>
  <c r="Q107" i="14"/>
  <c r="R107" i="14"/>
  <c r="H108" i="14"/>
  <c r="I108" i="14"/>
  <c r="J108" i="14"/>
  <c r="K108" i="14"/>
  <c r="L108" i="14"/>
  <c r="M108" i="14"/>
  <c r="N108" i="14"/>
  <c r="O108" i="14"/>
  <c r="P108" i="14"/>
  <c r="Q108" i="14"/>
  <c r="R108" i="14"/>
  <c r="H109" i="14"/>
  <c r="I109" i="14"/>
  <c r="J109" i="14"/>
  <c r="K109" i="14"/>
  <c r="L109" i="14"/>
  <c r="M109" i="14"/>
  <c r="N109" i="14"/>
  <c r="O109" i="14"/>
  <c r="P109" i="14"/>
  <c r="Q109" i="14"/>
  <c r="R109" i="14"/>
  <c r="H110" i="14"/>
  <c r="I110" i="14"/>
  <c r="J110" i="14"/>
  <c r="K110" i="14"/>
  <c r="L110" i="14"/>
  <c r="M110" i="14"/>
  <c r="N110" i="14"/>
  <c r="O110" i="14"/>
  <c r="P110" i="14"/>
  <c r="Q110" i="14"/>
  <c r="R110" i="14"/>
  <c r="H111" i="14"/>
  <c r="I111" i="14"/>
  <c r="J111" i="14"/>
  <c r="K111" i="14"/>
  <c r="L111" i="14"/>
  <c r="M111" i="14"/>
  <c r="N111" i="14"/>
  <c r="O111" i="14"/>
  <c r="P111" i="14"/>
  <c r="Q111" i="14"/>
  <c r="R111" i="14"/>
  <c r="H61" i="14"/>
  <c r="I61" i="14"/>
  <c r="J61" i="14"/>
  <c r="K61" i="14"/>
  <c r="L61" i="14"/>
  <c r="M61" i="14"/>
  <c r="N61" i="14"/>
  <c r="O61" i="14"/>
  <c r="P61" i="14"/>
  <c r="Q61" i="14"/>
  <c r="R61" i="14"/>
  <c r="H62" i="14"/>
  <c r="I62" i="14"/>
  <c r="J62" i="14"/>
  <c r="K62" i="14"/>
  <c r="L62" i="14"/>
  <c r="M62" i="14"/>
  <c r="N62" i="14"/>
  <c r="O62" i="14"/>
  <c r="P62" i="14"/>
  <c r="Q62" i="14"/>
  <c r="R62" i="14"/>
  <c r="H63" i="14"/>
  <c r="I63" i="14"/>
  <c r="J63" i="14"/>
  <c r="K63" i="14"/>
  <c r="L63" i="14"/>
  <c r="M63" i="14"/>
  <c r="N63" i="14"/>
  <c r="O63" i="14"/>
  <c r="P63" i="14"/>
  <c r="Q63" i="14"/>
  <c r="R63" i="14"/>
  <c r="H64" i="14"/>
  <c r="I64" i="14"/>
  <c r="J64" i="14"/>
  <c r="K64" i="14"/>
  <c r="L64" i="14"/>
  <c r="M64" i="14"/>
  <c r="N64" i="14"/>
  <c r="O64" i="14"/>
  <c r="P64" i="14"/>
  <c r="Q64" i="14"/>
  <c r="R64" i="14"/>
  <c r="H66" i="14"/>
  <c r="I66" i="14"/>
  <c r="J66" i="14"/>
  <c r="K66" i="14"/>
  <c r="L66" i="14"/>
  <c r="M66" i="14"/>
  <c r="N66" i="14"/>
  <c r="O66" i="14"/>
  <c r="P66" i="14"/>
  <c r="Q66" i="14"/>
  <c r="R66" i="14"/>
  <c r="H67" i="14"/>
  <c r="I67" i="14"/>
  <c r="J67" i="14"/>
  <c r="K67" i="14"/>
  <c r="L67" i="14"/>
  <c r="M67" i="14"/>
  <c r="N67" i="14"/>
  <c r="O67" i="14"/>
  <c r="P67" i="14"/>
  <c r="Q67" i="14"/>
  <c r="R67" i="14"/>
  <c r="H7" i="14"/>
  <c r="H32" i="14" s="1"/>
  <c r="I7" i="14"/>
  <c r="I32" i="14" s="1"/>
  <c r="J7" i="14"/>
  <c r="J32" i="14" s="1"/>
  <c r="K7" i="14"/>
  <c r="K32" i="14" s="1"/>
  <c r="L7" i="14"/>
  <c r="L32" i="14" s="1"/>
  <c r="M7" i="14"/>
  <c r="M32" i="14" s="1"/>
  <c r="N7" i="14"/>
  <c r="N32" i="14" s="1"/>
  <c r="O7" i="14"/>
  <c r="O32" i="14" s="1"/>
  <c r="P7" i="14"/>
  <c r="P32" i="14" s="1"/>
  <c r="Q7" i="14"/>
  <c r="Q32" i="14" s="1"/>
  <c r="R7" i="14"/>
  <c r="R32" i="14" s="1"/>
  <c r="H8" i="14"/>
  <c r="H33" i="14" s="1"/>
  <c r="I8" i="14"/>
  <c r="I33" i="14" s="1"/>
  <c r="J8" i="14"/>
  <c r="J33" i="14" s="1"/>
  <c r="K8" i="14"/>
  <c r="K33" i="14" s="1"/>
  <c r="L8" i="14"/>
  <c r="L33" i="14" s="1"/>
  <c r="M8" i="14"/>
  <c r="M33" i="14" s="1"/>
  <c r="N8" i="14"/>
  <c r="N33" i="14" s="1"/>
  <c r="O8" i="14"/>
  <c r="O33" i="14" s="1"/>
  <c r="P8" i="14"/>
  <c r="P33" i="14" s="1"/>
  <c r="Q8" i="14"/>
  <c r="Q33" i="14" s="1"/>
  <c r="R8" i="14"/>
  <c r="R33" i="14" s="1"/>
  <c r="H9" i="14"/>
  <c r="H34" i="14" s="1"/>
  <c r="I9" i="14"/>
  <c r="I34" i="14" s="1"/>
  <c r="J9" i="14"/>
  <c r="J34" i="14" s="1"/>
  <c r="K9" i="14"/>
  <c r="K34" i="14" s="1"/>
  <c r="L9" i="14"/>
  <c r="L34" i="14" s="1"/>
  <c r="M9" i="14"/>
  <c r="M34" i="14" s="1"/>
  <c r="N9" i="14"/>
  <c r="N34" i="14" s="1"/>
  <c r="O9" i="14"/>
  <c r="O34" i="14" s="1"/>
  <c r="P9" i="14"/>
  <c r="P34" i="14" s="1"/>
  <c r="Q9" i="14"/>
  <c r="Q34" i="14" s="1"/>
  <c r="R9" i="14"/>
  <c r="R34" i="14" s="1"/>
  <c r="H10" i="14"/>
  <c r="H35" i="14" s="1"/>
  <c r="I10" i="14"/>
  <c r="I35" i="14" s="1"/>
  <c r="J10" i="14"/>
  <c r="J35" i="14" s="1"/>
  <c r="K10" i="14"/>
  <c r="K35" i="14" s="1"/>
  <c r="L10" i="14"/>
  <c r="L35" i="14" s="1"/>
  <c r="M10" i="14"/>
  <c r="M35" i="14" s="1"/>
  <c r="N10" i="14"/>
  <c r="N35" i="14" s="1"/>
  <c r="O10" i="14"/>
  <c r="O35" i="14" s="1"/>
  <c r="P10" i="14"/>
  <c r="P35" i="14" s="1"/>
  <c r="Q10" i="14"/>
  <c r="Q35" i="14" s="1"/>
  <c r="R10" i="14"/>
  <c r="R35" i="14" s="1"/>
  <c r="H11" i="14"/>
  <c r="H36" i="14" s="1"/>
  <c r="I11" i="14"/>
  <c r="I36" i="14" s="1"/>
  <c r="J11" i="14"/>
  <c r="J36" i="14" s="1"/>
  <c r="K11" i="14"/>
  <c r="K36" i="14" s="1"/>
  <c r="L11" i="14"/>
  <c r="L36" i="14" s="1"/>
  <c r="M11" i="14"/>
  <c r="M36" i="14" s="1"/>
  <c r="N11" i="14"/>
  <c r="N36" i="14" s="1"/>
  <c r="O11" i="14"/>
  <c r="O36" i="14" s="1"/>
  <c r="P11" i="14"/>
  <c r="P36" i="14" s="1"/>
  <c r="Q11" i="14"/>
  <c r="Q36" i="14" s="1"/>
  <c r="R11" i="14"/>
  <c r="R36" i="14" s="1"/>
  <c r="H12" i="14"/>
  <c r="H37" i="14" s="1"/>
  <c r="I12" i="14"/>
  <c r="I37" i="14" s="1"/>
  <c r="J12" i="14"/>
  <c r="J37" i="14" s="1"/>
  <c r="K12" i="14"/>
  <c r="K37" i="14" s="1"/>
  <c r="L12" i="14"/>
  <c r="L37" i="14" s="1"/>
  <c r="M12" i="14"/>
  <c r="M37" i="14" s="1"/>
  <c r="N12" i="14"/>
  <c r="N37" i="14" s="1"/>
  <c r="O12" i="14"/>
  <c r="O37" i="14" s="1"/>
  <c r="P12" i="14"/>
  <c r="P37" i="14" s="1"/>
  <c r="Q12" i="14"/>
  <c r="Q37" i="14" s="1"/>
  <c r="R12" i="14"/>
  <c r="R37" i="14" s="1"/>
  <c r="H13" i="14"/>
  <c r="H38" i="14" s="1"/>
  <c r="I13" i="14"/>
  <c r="I38" i="14" s="1"/>
  <c r="J13" i="14"/>
  <c r="J38" i="14" s="1"/>
  <c r="K13" i="14"/>
  <c r="K38" i="14" s="1"/>
  <c r="L13" i="14"/>
  <c r="L38" i="14" s="1"/>
  <c r="M13" i="14"/>
  <c r="M38" i="14" s="1"/>
  <c r="N13" i="14"/>
  <c r="N38" i="14" s="1"/>
  <c r="O13" i="14"/>
  <c r="O38" i="14" s="1"/>
  <c r="P13" i="14"/>
  <c r="P38" i="14" s="1"/>
  <c r="Q13" i="14"/>
  <c r="Q38" i="14" s="1"/>
  <c r="R13" i="14"/>
  <c r="R38" i="14" s="1"/>
  <c r="H14" i="14"/>
  <c r="H39" i="14" s="1"/>
  <c r="I14" i="14"/>
  <c r="I39" i="14" s="1"/>
  <c r="J14" i="14"/>
  <c r="J39" i="14" s="1"/>
  <c r="K14" i="14"/>
  <c r="K39" i="14" s="1"/>
  <c r="L14" i="14"/>
  <c r="L39" i="14" s="1"/>
  <c r="M14" i="14"/>
  <c r="M39" i="14" s="1"/>
  <c r="N14" i="14"/>
  <c r="N39" i="14" s="1"/>
  <c r="O14" i="14"/>
  <c r="O39" i="14" s="1"/>
  <c r="P14" i="14"/>
  <c r="P39" i="14" s="1"/>
  <c r="Q14" i="14"/>
  <c r="Q39" i="14" s="1"/>
  <c r="R14" i="14"/>
  <c r="R39" i="14" s="1"/>
  <c r="H15" i="14"/>
  <c r="H40" i="14" s="1"/>
  <c r="I15" i="14"/>
  <c r="I40" i="14" s="1"/>
  <c r="J15" i="14"/>
  <c r="J40" i="14" s="1"/>
  <c r="K15" i="14"/>
  <c r="K40" i="14" s="1"/>
  <c r="L15" i="14"/>
  <c r="L40" i="14" s="1"/>
  <c r="M15" i="14"/>
  <c r="M40" i="14" s="1"/>
  <c r="N15" i="14"/>
  <c r="N40" i="14" s="1"/>
  <c r="O15" i="14"/>
  <c r="O40" i="14" s="1"/>
  <c r="P15" i="14"/>
  <c r="P40" i="14" s="1"/>
  <c r="Q15" i="14"/>
  <c r="Q40" i="14" s="1"/>
  <c r="R15" i="14"/>
  <c r="R40" i="14" s="1"/>
  <c r="H16" i="14"/>
  <c r="H41" i="14" s="1"/>
  <c r="I16" i="14"/>
  <c r="I41" i="14" s="1"/>
  <c r="J16" i="14"/>
  <c r="J41" i="14" s="1"/>
  <c r="K16" i="14"/>
  <c r="K41" i="14" s="1"/>
  <c r="L16" i="14"/>
  <c r="L41" i="14" s="1"/>
  <c r="M16" i="14"/>
  <c r="M41" i="14" s="1"/>
  <c r="N16" i="14"/>
  <c r="N41" i="14" s="1"/>
  <c r="O16" i="14"/>
  <c r="O41" i="14" s="1"/>
  <c r="P16" i="14"/>
  <c r="P41" i="14" s="1"/>
  <c r="Q16" i="14"/>
  <c r="Q41" i="14" s="1"/>
  <c r="R16" i="14"/>
  <c r="R41" i="14" s="1"/>
  <c r="H17" i="14"/>
  <c r="H42" i="14" s="1"/>
  <c r="I17" i="14"/>
  <c r="I42" i="14" s="1"/>
  <c r="J17" i="14"/>
  <c r="J42" i="14" s="1"/>
  <c r="K17" i="14"/>
  <c r="K42" i="14" s="1"/>
  <c r="L17" i="14"/>
  <c r="L42" i="14" s="1"/>
  <c r="M17" i="14"/>
  <c r="M42" i="14" s="1"/>
  <c r="N17" i="14"/>
  <c r="N42" i="14" s="1"/>
  <c r="O17" i="14"/>
  <c r="O42" i="14" s="1"/>
  <c r="P17" i="14"/>
  <c r="P42" i="14" s="1"/>
  <c r="Q17" i="14"/>
  <c r="Q42" i="14" s="1"/>
  <c r="R17" i="14"/>
  <c r="R42" i="14" s="1"/>
  <c r="H18" i="14"/>
  <c r="H43" i="14" s="1"/>
  <c r="I18" i="14"/>
  <c r="I43" i="14" s="1"/>
  <c r="J18" i="14"/>
  <c r="J43" i="14" s="1"/>
  <c r="K18" i="14"/>
  <c r="K43" i="14" s="1"/>
  <c r="L18" i="14"/>
  <c r="L43" i="14" s="1"/>
  <c r="M18" i="14"/>
  <c r="M43" i="14" s="1"/>
  <c r="N18" i="14"/>
  <c r="N43" i="14" s="1"/>
  <c r="O18" i="14"/>
  <c r="O43" i="14" s="1"/>
  <c r="P18" i="14"/>
  <c r="P43" i="14" s="1"/>
  <c r="Q18" i="14"/>
  <c r="Q43" i="14" s="1"/>
  <c r="R18" i="14"/>
  <c r="R43" i="14" s="1"/>
  <c r="H20" i="14"/>
  <c r="H45" i="14" s="1"/>
  <c r="I20" i="14"/>
  <c r="I45" i="14" s="1"/>
  <c r="J20" i="14"/>
  <c r="J45" i="14" s="1"/>
  <c r="K20" i="14"/>
  <c r="K45" i="14" s="1"/>
  <c r="L20" i="14"/>
  <c r="L45" i="14" s="1"/>
  <c r="M20" i="14"/>
  <c r="M45" i="14" s="1"/>
  <c r="N20" i="14"/>
  <c r="N45" i="14" s="1"/>
  <c r="O20" i="14"/>
  <c r="O45" i="14" s="1"/>
  <c r="P20" i="14"/>
  <c r="P45" i="14" s="1"/>
  <c r="Q20" i="14"/>
  <c r="Q45" i="14" s="1"/>
  <c r="R20" i="14"/>
  <c r="R45" i="14" s="1"/>
  <c r="H21" i="14"/>
  <c r="H47" i="14" s="1"/>
  <c r="I21" i="14"/>
  <c r="I47" i="14" s="1"/>
  <c r="J21" i="14"/>
  <c r="J47" i="14" s="1"/>
  <c r="K21" i="14"/>
  <c r="K47" i="14" s="1"/>
  <c r="L21" i="14"/>
  <c r="L47" i="14" s="1"/>
  <c r="M21" i="14"/>
  <c r="M47" i="14" s="1"/>
  <c r="N21" i="14"/>
  <c r="N47" i="14" s="1"/>
  <c r="O21" i="14"/>
  <c r="O47" i="14" s="1"/>
  <c r="P21" i="14"/>
  <c r="P47" i="14" s="1"/>
  <c r="Q21" i="14"/>
  <c r="Q47" i="14" s="1"/>
  <c r="R21" i="14"/>
  <c r="R47" i="14" s="1"/>
  <c r="H22" i="14"/>
  <c r="H46" i="14" s="1"/>
  <c r="I22" i="14"/>
  <c r="I46" i="14" s="1"/>
  <c r="J22" i="14"/>
  <c r="J46" i="14" s="1"/>
  <c r="K22" i="14"/>
  <c r="K46" i="14" s="1"/>
  <c r="L22" i="14"/>
  <c r="L46" i="14" s="1"/>
  <c r="M22" i="14"/>
  <c r="M46" i="14" s="1"/>
  <c r="N22" i="14"/>
  <c r="N46" i="14" s="1"/>
  <c r="O22" i="14"/>
  <c r="O46" i="14" s="1"/>
  <c r="P22" i="14"/>
  <c r="P46" i="14" s="1"/>
  <c r="Q22" i="14"/>
  <c r="Q46" i="14" s="1"/>
  <c r="R22" i="14"/>
  <c r="R46" i="14" s="1"/>
  <c r="H23" i="14"/>
  <c r="H48" i="14" s="1"/>
  <c r="I23" i="14"/>
  <c r="I48" i="14" s="1"/>
  <c r="J23" i="14"/>
  <c r="J48" i="14" s="1"/>
  <c r="K23" i="14"/>
  <c r="K48" i="14" s="1"/>
  <c r="L23" i="14"/>
  <c r="L48" i="14" s="1"/>
  <c r="M23" i="14"/>
  <c r="M48" i="14" s="1"/>
  <c r="N23" i="14"/>
  <c r="N48" i="14" s="1"/>
  <c r="O23" i="14"/>
  <c r="O48" i="14" s="1"/>
  <c r="P23" i="14"/>
  <c r="P48" i="14" s="1"/>
  <c r="Q23" i="14"/>
  <c r="Q48" i="14" s="1"/>
  <c r="R23" i="14"/>
  <c r="R48" i="14" s="1"/>
  <c r="H24" i="14"/>
  <c r="H49" i="14" s="1"/>
  <c r="I24" i="14"/>
  <c r="I49" i="14" s="1"/>
  <c r="J24" i="14"/>
  <c r="J49" i="14" s="1"/>
  <c r="K24" i="14"/>
  <c r="K49" i="14" s="1"/>
  <c r="L24" i="14"/>
  <c r="L49" i="14" s="1"/>
  <c r="M24" i="14"/>
  <c r="M49" i="14" s="1"/>
  <c r="N24" i="14"/>
  <c r="N49" i="14" s="1"/>
  <c r="O24" i="14"/>
  <c r="O49" i="14" s="1"/>
  <c r="P24" i="14"/>
  <c r="P49" i="14" s="1"/>
  <c r="Q24" i="14"/>
  <c r="Q49" i="14" s="1"/>
  <c r="R24" i="14"/>
  <c r="R49" i="14" s="1"/>
  <c r="H25" i="14"/>
  <c r="H50" i="14" s="1"/>
  <c r="I25" i="14"/>
  <c r="I50" i="14" s="1"/>
  <c r="J25" i="14"/>
  <c r="J50" i="14" s="1"/>
  <c r="K25" i="14"/>
  <c r="K50" i="14" s="1"/>
  <c r="L25" i="14"/>
  <c r="L50" i="14" s="1"/>
  <c r="M25" i="14"/>
  <c r="M50" i="14" s="1"/>
  <c r="N25" i="14"/>
  <c r="N50" i="14" s="1"/>
  <c r="O25" i="14"/>
  <c r="O50" i="14" s="1"/>
  <c r="P25" i="14"/>
  <c r="P50" i="14" s="1"/>
  <c r="Q25" i="14"/>
  <c r="Q50" i="14" s="1"/>
  <c r="R25" i="14"/>
  <c r="R50" i="14" s="1"/>
  <c r="H26" i="14"/>
  <c r="H51" i="14" s="1"/>
  <c r="I26" i="14"/>
  <c r="I51" i="14" s="1"/>
  <c r="J26" i="14"/>
  <c r="J51" i="14" s="1"/>
  <c r="K26" i="14"/>
  <c r="K51" i="14" s="1"/>
  <c r="L26" i="14"/>
  <c r="L51" i="14" s="1"/>
  <c r="M26" i="14"/>
  <c r="M51" i="14" s="1"/>
  <c r="N26" i="14"/>
  <c r="N51" i="14" s="1"/>
  <c r="O26" i="14"/>
  <c r="O51" i="14" s="1"/>
  <c r="P26" i="14"/>
  <c r="P51" i="14" s="1"/>
  <c r="Q26" i="14"/>
  <c r="Q51" i="14" s="1"/>
  <c r="R26" i="14"/>
  <c r="R51" i="14" s="1"/>
  <c r="H27" i="14"/>
  <c r="H52" i="14" s="1"/>
  <c r="I27" i="14"/>
  <c r="I52" i="14" s="1"/>
  <c r="J27" i="14"/>
  <c r="J52" i="14" s="1"/>
  <c r="K27" i="14"/>
  <c r="K52" i="14" s="1"/>
  <c r="L27" i="14"/>
  <c r="L52" i="14" s="1"/>
  <c r="M27" i="14"/>
  <c r="M52" i="14" s="1"/>
  <c r="N27" i="14"/>
  <c r="N52" i="14" s="1"/>
  <c r="O27" i="14"/>
  <c r="O52" i="14" s="1"/>
  <c r="P27" i="14"/>
  <c r="P52" i="14" s="1"/>
  <c r="Q27" i="14"/>
  <c r="Q52" i="14" s="1"/>
  <c r="R27" i="14"/>
  <c r="R52" i="14" s="1"/>
  <c r="U8" i="13"/>
  <c r="V8" i="13"/>
  <c r="U9" i="13"/>
  <c r="V9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20" i="13"/>
  <c r="V20" i="13"/>
  <c r="U21" i="13"/>
  <c r="U46" i="13" s="1"/>
  <c r="V21" i="13"/>
  <c r="V46" i="13" s="1"/>
  <c r="U22" i="13"/>
  <c r="U45" i="13" s="1"/>
  <c r="V22" i="13"/>
  <c r="V45" i="13" s="1"/>
  <c r="U23" i="13"/>
  <c r="V23" i="13"/>
  <c r="U24" i="13"/>
  <c r="V24" i="13"/>
  <c r="U25" i="13"/>
  <c r="V25" i="13"/>
  <c r="U26" i="13"/>
  <c r="V26" i="13"/>
  <c r="G8" i="13"/>
  <c r="H8" i="13"/>
  <c r="I8" i="13"/>
  <c r="J8" i="13"/>
  <c r="K8" i="13"/>
  <c r="L8" i="13"/>
  <c r="M8" i="13"/>
  <c r="N8" i="13"/>
  <c r="O8" i="13"/>
  <c r="P8" i="13"/>
  <c r="Q8" i="13"/>
  <c r="R8" i="13"/>
  <c r="G9" i="13"/>
  <c r="H9" i="13"/>
  <c r="I9" i="13"/>
  <c r="J9" i="13"/>
  <c r="K9" i="13"/>
  <c r="L9" i="13"/>
  <c r="M9" i="13"/>
  <c r="N9" i="13"/>
  <c r="O9" i="13"/>
  <c r="P9" i="13"/>
  <c r="Q9" i="13"/>
  <c r="R9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G21" i="13"/>
  <c r="G46" i="13" s="1"/>
  <c r="H21" i="13"/>
  <c r="H46" i="13" s="1"/>
  <c r="I21" i="13"/>
  <c r="I46" i="13" s="1"/>
  <c r="J21" i="13"/>
  <c r="J46" i="13" s="1"/>
  <c r="K21" i="13"/>
  <c r="K46" i="13" s="1"/>
  <c r="L21" i="13"/>
  <c r="L46" i="13" s="1"/>
  <c r="M21" i="13"/>
  <c r="M46" i="13" s="1"/>
  <c r="N21" i="13"/>
  <c r="N46" i="13" s="1"/>
  <c r="O21" i="13"/>
  <c r="O46" i="13" s="1"/>
  <c r="P21" i="13"/>
  <c r="P46" i="13" s="1"/>
  <c r="Q21" i="13"/>
  <c r="Q46" i="13" s="1"/>
  <c r="R21" i="13"/>
  <c r="R46" i="13" s="1"/>
  <c r="G22" i="13"/>
  <c r="G45" i="13" s="1"/>
  <c r="H22" i="13"/>
  <c r="H45" i="13" s="1"/>
  <c r="I22" i="13"/>
  <c r="I45" i="13" s="1"/>
  <c r="I43" i="13" s="1"/>
  <c r="I51" i="13" s="1"/>
  <c r="J22" i="13"/>
  <c r="J45" i="13" s="1"/>
  <c r="K22" i="13"/>
  <c r="K45" i="13" s="1"/>
  <c r="L22" i="13"/>
  <c r="L45" i="13" s="1"/>
  <c r="L43" i="13" s="1"/>
  <c r="L51" i="13" s="1"/>
  <c r="M22" i="13"/>
  <c r="M45" i="13" s="1"/>
  <c r="M43" i="13" s="1"/>
  <c r="M51" i="13" s="1"/>
  <c r="N22" i="13"/>
  <c r="N45" i="13" s="1"/>
  <c r="N43" i="13" s="1"/>
  <c r="N51" i="13" s="1"/>
  <c r="O22" i="13"/>
  <c r="O45" i="13" s="1"/>
  <c r="O43" i="13" s="1"/>
  <c r="O51" i="13" s="1"/>
  <c r="P22" i="13"/>
  <c r="P45" i="13" s="1"/>
  <c r="Q22" i="13"/>
  <c r="Q45" i="13" s="1"/>
  <c r="Q43" i="13" s="1"/>
  <c r="Q51" i="13" s="1"/>
  <c r="R22" i="13"/>
  <c r="R45" i="13" s="1"/>
  <c r="G23" i="13"/>
  <c r="H23" i="13"/>
  <c r="I23" i="13"/>
  <c r="J23" i="13"/>
  <c r="K23" i="13"/>
  <c r="L23" i="13"/>
  <c r="M23" i="13"/>
  <c r="N23" i="13"/>
  <c r="O23" i="13"/>
  <c r="P23" i="13"/>
  <c r="Q23" i="13"/>
  <c r="R23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W14" i="11"/>
  <c r="S14" i="11"/>
  <c r="W11" i="11"/>
  <c r="W10" i="11"/>
  <c r="W9" i="11"/>
  <c r="S9" i="11"/>
  <c r="W8" i="11"/>
  <c r="S8" i="11"/>
  <c r="W26" i="11"/>
  <c r="S26" i="11"/>
  <c r="W23" i="11"/>
  <c r="W22" i="11"/>
  <c r="W21" i="11"/>
  <c r="S21" i="11"/>
  <c r="W20" i="11"/>
  <c r="S20" i="11"/>
  <c r="W38" i="11"/>
  <c r="S38" i="11"/>
  <c r="W35" i="11"/>
  <c r="W34" i="11"/>
  <c r="W33" i="11"/>
  <c r="S33" i="11"/>
  <c r="W32" i="11"/>
  <c r="S32" i="11"/>
  <c r="W52" i="11"/>
  <c r="S52" i="11"/>
  <c r="W49" i="11"/>
  <c r="W48" i="11"/>
  <c r="W47" i="11"/>
  <c r="S47" i="11"/>
  <c r="W46" i="11"/>
  <c r="S46" i="11"/>
  <c r="W65" i="11"/>
  <c r="S65" i="11"/>
  <c r="W62" i="11"/>
  <c r="W61" i="11"/>
  <c r="W60" i="11"/>
  <c r="S60" i="11"/>
  <c r="W59" i="11"/>
  <c r="N64" i="11"/>
  <c r="L59" i="11"/>
  <c r="L58" i="11"/>
  <c r="N51" i="11"/>
  <c r="L46" i="11"/>
  <c r="L45" i="11"/>
  <c r="N37" i="11"/>
  <c r="L32" i="11"/>
  <c r="L31" i="11"/>
  <c r="N25" i="11"/>
  <c r="L20" i="11"/>
  <c r="L19" i="11"/>
  <c r="N13" i="11"/>
  <c r="L8" i="11"/>
  <c r="L7" i="11"/>
  <c r="G43" i="13" l="1"/>
  <c r="G51" i="13" s="1"/>
  <c r="X45" i="13"/>
  <c r="V43" i="13"/>
  <c r="V51" i="13" s="1"/>
  <c r="U43" i="13"/>
  <c r="U51" i="13" s="1"/>
  <c r="O125" i="14"/>
  <c r="O117" i="14"/>
  <c r="R171" i="14"/>
  <c r="J171" i="14"/>
  <c r="K43" i="13"/>
  <c r="K51" i="13" s="1"/>
  <c r="O127" i="14"/>
  <c r="J173" i="14"/>
  <c r="R43" i="13"/>
  <c r="R51" i="13" s="1"/>
  <c r="J43" i="13"/>
  <c r="J51" i="13" s="1"/>
  <c r="N127" i="14"/>
  <c r="Q173" i="14"/>
  <c r="I173" i="14"/>
  <c r="O129" i="14"/>
  <c r="K125" i="14"/>
  <c r="O121" i="14"/>
  <c r="K117" i="14"/>
  <c r="R175" i="14"/>
  <c r="J175" i="14"/>
  <c r="N171" i="14"/>
  <c r="O119" i="14"/>
  <c r="R173" i="14"/>
  <c r="P43" i="13"/>
  <c r="P51" i="13" s="1"/>
  <c r="H43" i="13"/>
  <c r="H51" i="13" s="1"/>
  <c r="N129" i="14"/>
  <c r="N121" i="14"/>
  <c r="Q175" i="14"/>
  <c r="I175" i="14"/>
  <c r="Q7" i="13"/>
  <c r="K7" i="13"/>
  <c r="I7" i="13"/>
  <c r="U7" i="13"/>
  <c r="L7" i="13"/>
  <c r="K10" i="13"/>
  <c r="Q129" i="14"/>
  <c r="I129" i="14"/>
  <c r="Q121" i="14"/>
  <c r="I121" i="14"/>
  <c r="L175" i="14"/>
  <c r="R19" i="13"/>
  <c r="J19" i="13"/>
  <c r="R10" i="13"/>
  <c r="J10" i="13"/>
  <c r="R7" i="13"/>
  <c r="J7" i="13"/>
  <c r="V19" i="13"/>
  <c r="V10" i="13"/>
  <c r="P129" i="14"/>
  <c r="H129" i="14"/>
  <c r="L125" i="14"/>
  <c r="H121" i="14"/>
  <c r="N119" i="14"/>
  <c r="L117" i="14"/>
  <c r="K175" i="14"/>
  <c r="O171" i="14"/>
  <c r="I19" i="13"/>
  <c r="I10" i="13"/>
  <c r="U10" i="13"/>
  <c r="H19" i="13"/>
  <c r="H10" i="13"/>
  <c r="L119" i="14"/>
  <c r="O173" i="14"/>
  <c r="O19" i="13"/>
  <c r="G19" i="13"/>
  <c r="O10" i="13"/>
  <c r="G10" i="13"/>
  <c r="O7" i="13"/>
  <c r="G7" i="13"/>
  <c r="K127" i="14"/>
  <c r="Q125" i="14"/>
  <c r="I125" i="14"/>
  <c r="K119" i="14"/>
  <c r="Q117" i="14"/>
  <c r="I117" i="14"/>
  <c r="N173" i="14"/>
  <c r="L171" i="14"/>
  <c r="L19" i="13"/>
  <c r="L10" i="13"/>
  <c r="K19" i="13"/>
  <c r="K27" i="13" s="1"/>
  <c r="H7" i="13"/>
  <c r="L127" i="14"/>
  <c r="N19" i="13"/>
  <c r="N10" i="13"/>
  <c r="N7" i="13"/>
  <c r="V7" i="13"/>
  <c r="L129" i="14"/>
  <c r="P125" i="14"/>
  <c r="H125" i="14"/>
  <c r="L121" i="14"/>
  <c r="H117" i="14"/>
  <c r="O175" i="14"/>
  <c r="K171" i="14"/>
  <c r="Q19" i="13"/>
  <c r="Q10" i="13"/>
  <c r="U19" i="13"/>
  <c r="P19" i="13"/>
  <c r="P10" i="13"/>
  <c r="P7" i="13"/>
  <c r="M19" i="13"/>
  <c r="M10" i="13"/>
  <c r="M7" i="13"/>
  <c r="K129" i="14"/>
  <c r="Q127" i="14"/>
  <c r="I127" i="14"/>
  <c r="K121" i="14"/>
  <c r="Q119" i="14"/>
  <c r="I119" i="14"/>
  <c r="N175" i="14"/>
  <c r="L173" i="14"/>
  <c r="P121" i="14"/>
  <c r="P119" i="14"/>
  <c r="P117" i="14"/>
  <c r="Q176" i="14"/>
  <c r="O176" i="14"/>
  <c r="M176" i="14"/>
  <c r="K176" i="14"/>
  <c r="I176" i="14"/>
  <c r="Q174" i="14"/>
  <c r="O174" i="14"/>
  <c r="M174" i="14"/>
  <c r="K174" i="14"/>
  <c r="I174" i="14"/>
  <c r="Q172" i="14"/>
  <c r="O172" i="14"/>
  <c r="M172" i="14"/>
  <c r="K172" i="14"/>
  <c r="I172" i="14"/>
  <c r="Q170" i="14"/>
  <c r="O170" i="14"/>
  <c r="M170" i="14"/>
  <c r="K170" i="14"/>
  <c r="I170" i="14"/>
  <c r="R130" i="14"/>
  <c r="P130" i="14"/>
  <c r="N130" i="14"/>
  <c r="L130" i="14"/>
  <c r="J130" i="14"/>
  <c r="H130" i="14"/>
  <c r="R128" i="14"/>
  <c r="P128" i="14"/>
  <c r="N128" i="14"/>
  <c r="L128" i="14"/>
  <c r="J128" i="14"/>
  <c r="H128" i="14"/>
  <c r="R126" i="14"/>
  <c r="P126" i="14"/>
  <c r="N126" i="14"/>
  <c r="L126" i="14"/>
  <c r="J126" i="14"/>
  <c r="H126" i="14"/>
  <c r="R124" i="14"/>
  <c r="P124" i="14"/>
  <c r="N124" i="14"/>
  <c r="L124" i="14"/>
  <c r="J124" i="14"/>
  <c r="H124" i="14"/>
  <c r="R122" i="14"/>
  <c r="P122" i="14"/>
  <c r="N122" i="14"/>
  <c r="L122" i="14"/>
  <c r="J122" i="14"/>
  <c r="H122" i="14"/>
  <c r="R120" i="14"/>
  <c r="P120" i="14"/>
  <c r="N120" i="14"/>
  <c r="L120" i="14"/>
  <c r="J120" i="14"/>
  <c r="H120" i="14"/>
  <c r="R118" i="14"/>
  <c r="P118" i="14"/>
  <c r="N118" i="14"/>
  <c r="L118" i="14"/>
  <c r="J118" i="14"/>
  <c r="H118" i="14"/>
  <c r="R116" i="14"/>
  <c r="P116" i="14"/>
  <c r="N116" i="14"/>
  <c r="L116" i="14"/>
  <c r="J116" i="14"/>
  <c r="H116" i="14"/>
  <c r="Q130" i="14"/>
  <c r="O130" i="14"/>
  <c r="M130" i="14"/>
  <c r="K130" i="14"/>
  <c r="I130" i="14"/>
  <c r="Q128" i="14"/>
  <c r="O128" i="14"/>
  <c r="M128" i="14"/>
  <c r="K128" i="14"/>
  <c r="I128" i="14"/>
  <c r="Q126" i="14"/>
  <c r="O126" i="14"/>
  <c r="M126" i="14"/>
  <c r="K126" i="14"/>
  <c r="I126" i="14"/>
  <c r="Q124" i="14"/>
  <c r="O124" i="14"/>
  <c r="M124" i="14"/>
  <c r="K124" i="14"/>
  <c r="I124" i="14"/>
  <c r="Q122" i="14"/>
  <c r="O122" i="14"/>
  <c r="M122" i="14"/>
  <c r="K122" i="14"/>
  <c r="I122" i="14"/>
  <c r="Q120" i="14"/>
  <c r="O120" i="14"/>
  <c r="M120" i="14"/>
  <c r="K120" i="14"/>
  <c r="I120" i="14"/>
  <c r="Q118" i="14"/>
  <c r="O118" i="14"/>
  <c r="M118" i="14"/>
  <c r="K118" i="14"/>
  <c r="I118" i="14"/>
  <c r="Q116" i="14"/>
  <c r="O116" i="14"/>
  <c r="M116" i="14"/>
  <c r="K116" i="14"/>
  <c r="I116" i="14"/>
  <c r="R176" i="14"/>
  <c r="P176" i="14"/>
  <c r="N176" i="14"/>
  <c r="L176" i="14"/>
  <c r="J176" i="14"/>
  <c r="H176" i="14"/>
  <c r="R174" i="14"/>
  <c r="P174" i="14"/>
  <c r="N174" i="14"/>
  <c r="L174" i="14"/>
  <c r="J174" i="14"/>
  <c r="H174" i="14"/>
  <c r="R172" i="14"/>
  <c r="P172" i="14"/>
  <c r="N172" i="14"/>
  <c r="L172" i="14"/>
  <c r="J172" i="14"/>
  <c r="H172" i="14"/>
  <c r="R170" i="14"/>
  <c r="P170" i="14"/>
  <c r="N170" i="14"/>
  <c r="L170" i="14"/>
  <c r="J170" i="14"/>
  <c r="H170" i="14"/>
  <c r="R19" i="14"/>
  <c r="R44" i="14" s="1"/>
  <c r="P19" i="14"/>
  <c r="P44" i="14" s="1"/>
  <c r="N19" i="14"/>
  <c r="N44" i="14" s="1"/>
  <c r="L19" i="14"/>
  <c r="L44" i="14" s="1"/>
  <c r="J19" i="14"/>
  <c r="J44" i="14" s="1"/>
  <c r="H19" i="14"/>
  <c r="H44" i="14" s="1"/>
  <c r="R65" i="14"/>
  <c r="P65" i="14"/>
  <c r="N65" i="14"/>
  <c r="L65" i="14"/>
  <c r="J65" i="14"/>
  <c r="H65" i="14"/>
  <c r="Q19" i="14"/>
  <c r="Q44" i="14" s="1"/>
  <c r="O19" i="14"/>
  <c r="O44" i="14" s="1"/>
  <c r="M19" i="14"/>
  <c r="M44" i="14" s="1"/>
  <c r="K19" i="14"/>
  <c r="K44" i="14" s="1"/>
  <c r="I19" i="14"/>
  <c r="I44" i="14" s="1"/>
  <c r="R60" i="14"/>
  <c r="P60" i="14"/>
  <c r="N60" i="14"/>
  <c r="L60" i="14"/>
  <c r="J60" i="14"/>
  <c r="H60" i="14"/>
  <c r="R95" i="14"/>
  <c r="R153" i="14" s="1"/>
  <c r="P95" i="14"/>
  <c r="P153" i="14" s="1"/>
  <c r="N95" i="14"/>
  <c r="N153" i="14" s="1"/>
  <c r="L95" i="14"/>
  <c r="L153" i="14" s="1"/>
  <c r="J95" i="14"/>
  <c r="J153" i="14" s="1"/>
  <c r="H95" i="14"/>
  <c r="H153" i="14" s="1"/>
  <c r="Q65" i="14"/>
  <c r="O65" i="14"/>
  <c r="M65" i="14"/>
  <c r="K65" i="14"/>
  <c r="I65" i="14"/>
  <c r="Q60" i="14"/>
  <c r="O60" i="14"/>
  <c r="M60" i="14"/>
  <c r="K60" i="14"/>
  <c r="I60" i="14"/>
  <c r="Q95" i="14"/>
  <c r="Q152" i="14" s="1"/>
  <c r="O95" i="14"/>
  <c r="O153" i="14" s="1"/>
  <c r="M95" i="14"/>
  <c r="M152" i="14" s="1"/>
  <c r="K95" i="14"/>
  <c r="K153" i="14" s="1"/>
  <c r="I95" i="14"/>
  <c r="I152" i="14" s="1"/>
  <c r="Q90" i="14"/>
  <c r="O90" i="14"/>
  <c r="M90" i="14"/>
  <c r="K90" i="14"/>
  <c r="I90" i="14"/>
  <c r="R90" i="14"/>
  <c r="P90" i="14"/>
  <c r="N90" i="14"/>
  <c r="L90" i="14"/>
  <c r="J90" i="14"/>
  <c r="H90" i="14"/>
  <c r="G170" i="14"/>
  <c r="G172" i="14"/>
  <c r="G174" i="14"/>
  <c r="G176" i="14"/>
  <c r="G171" i="14"/>
  <c r="G173" i="14"/>
  <c r="G175" i="14"/>
  <c r="Q90" i="16"/>
  <c r="O65" i="11" s="1"/>
  <c r="P90" i="16"/>
  <c r="N65" i="11" s="1"/>
  <c r="O90" i="16"/>
  <c r="M65" i="11" s="1"/>
  <c r="N90" i="16"/>
  <c r="L65" i="11" s="1"/>
  <c r="Q89" i="16"/>
  <c r="O64" i="11" s="1"/>
  <c r="O89" i="16"/>
  <c r="M64" i="11" s="1"/>
  <c r="N89" i="16"/>
  <c r="L64" i="11" s="1"/>
  <c r="Q88" i="16"/>
  <c r="O63" i="11" s="1"/>
  <c r="P88" i="16"/>
  <c r="N63" i="11" s="1"/>
  <c r="O88" i="16"/>
  <c r="M63" i="11" s="1"/>
  <c r="N88" i="16"/>
  <c r="L63" i="11" s="1"/>
  <c r="Q86" i="16"/>
  <c r="O61" i="11" s="1"/>
  <c r="P86" i="16"/>
  <c r="N61" i="11" s="1"/>
  <c r="O86" i="16"/>
  <c r="M61" i="11" s="1"/>
  <c r="N86" i="16"/>
  <c r="L61" i="11" s="1"/>
  <c r="Q85" i="16"/>
  <c r="O60" i="11" s="1"/>
  <c r="P85" i="16"/>
  <c r="N60" i="11" s="1"/>
  <c r="O85" i="16"/>
  <c r="M60" i="11" s="1"/>
  <c r="N85" i="16"/>
  <c r="L60" i="11" s="1"/>
  <c r="Q84" i="16"/>
  <c r="O59" i="11" s="1"/>
  <c r="Q83" i="16"/>
  <c r="O58" i="11" s="1"/>
  <c r="P83" i="16"/>
  <c r="N58" i="11" s="1"/>
  <c r="O83" i="16"/>
  <c r="M58" i="11" s="1"/>
  <c r="Q82" i="16"/>
  <c r="O57" i="11" s="1"/>
  <c r="P82" i="16"/>
  <c r="N57" i="11" s="1"/>
  <c r="O82" i="16"/>
  <c r="M57" i="11" s="1"/>
  <c r="N82" i="16"/>
  <c r="L57" i="11" s="1"/>
  <c r="Q58" i="16"/>
  <c r="O52" i="11" s="1"/>
  <c r="P58" i="16"/>
  <c r="N52" i="11" s="1"/>
  <c r="O58" i="16"/>
  <c r="M52" i="11" s="1"/>
  <c r="N58" i="16"/>
  <c r="L52" i="11" s="1"/>
  <c r="Q57" i="16"/>
  <c r="O51" i="11" s="1"/>
  <c r="O57" i="16"/>
  <c r="M51" i="11" s="1"/>
  <c r="N57" i="16"/>
  <c r="L51" i="11" s="1"/>
  <c r="Q56" i="16"/>
  <c r="O50" i="11" s="1"/>
  <c r="P56" i="16"/>
  <c r="N50" i="11" s="1"/>
  <c r="O56" i="16"/>
  <c r="M50" i="11" s="1"/>
  <c r="N56" i="16"/>
  <c r="L50" i="11" s="1"/>
  <c r="Q54" i="16"/>
  <c r="O48" i="11" s="1"/>
  <c r="P54" i="16"/>
  <c r="N48" i="11" s="1"/>
  <c r="O54" i="16"/>
  <c r="M48" i="11" s="1"/>
  <c r="N54" i="16"/>
  <c r="L48" i="11" s="1"/>
  <c r="Q53" i="16"/>
  <c r="O47" i="11" s="1"/>
  <c r="P53" i="16"/>
  <c r="N47" i="11" s="1"/>
  <c r="O53" i="16"/>
  <c r="M47" i="11" s="1"/>
  <c r="N53" i="16"/>
  <c r="L47" i="11" s="1"/>
  <c r="Q52" i="16"/>
  <c r="O46" i="11" s="1"/>
  <c r="Q51" i="16"/>
  <c r="O45" i="11" s="1"/>
  <c r="P51" i="16"/>
  <c r="N45" i="11" s="1"/>
  <c r="O51" i="16"/>
  <c r="M45" i="11" s="1"/>
  <c r="Q50" i="16"/>
  <c r="O44" i="11" s="1"/>
  <c r="P50" i="16"/>
  <c r="N44" i="11" s="1"/>
  <c r="O50" i="16"/>
  <c r="M44" i="11" s="1"/>
  <c r="N50" i="16"/>
  <c r="L44" i="11" s="1"/>
  <c r="Q42" i="16"/>
  <c r="O38" i="11" s="1"/>
  <c r="P42" i="16"/>
  <c r="N38" i="11" s="1"/>
  <c r="O42" i="16"/>
  <c r="M38" i="11" s="1"/>
  <c r="N42" i="16"/>
  <c r="L38" i="11" s="1"/>
  <c r="Q41" i="16"/>
  <c r="O37" i="11" s="1"/>
  <c r="O41" i="16"/>
  <c r="M37" i="11" s="1"/>
  <c r="N41" i="16"/>
  <c r="L37" i="11" s="1"/>
  <c r="Q40" i="16"/>
  <c r="O36" i="11" s="1"/>
  <c r="P40" i="16"/>
  <c r="N36" i="11" s="1"/>
  <c r="O40" i="16"/>
  <c r="M36" i="11" s="1"/>
  <c r="N40" i="16"/>
  <c r="L36" i="11" s="1"/>
  <c r="Q38" i="16"/>
  <c r="O34" i="11" s="1"/>
  <c r="P38" i="16"/>
  <c r="N34" i="11" s="1"/>
  <c r="O38" i="16"/>
  <c r="M34" i="11" s="1"/>
  <c r="N38" i="16"/>
  <c r="L34" i="11" s="1"/>
  <c r="Q37" i="16"/>
  <c r="O33" i="11" s="1"/>
  <c r="P37" i="16"/>
  <c r="N33" i="11" s="1"/>
  <c r="O37" i="16"/>
  <c r="M33" i="11" s="1"/>
  <c r="N37" i="16"/>
  <c r="L33" i="11" s="1"/>
  <c r="Q36" i="16"/>
  <c r="O32" i="11" s="1"/>
  <c r="Q35" i="16"/>
  <c r="O31" i="11" s="1"/>
  <c r="P35" i="16"/>
  <c r="N31" i="11" s="1"/>
  <c r="O35" i="16"/>
  <c r="M31" i="11" s="1"/>
  <c r="Q34" i="16"/>
  <c r="O30" i="11" s="1"/>
  <c r="P34" i="16"/>
  <c r="N30" i="11" s="1"/>
  <c r="O34" i="16"/>
  <c r="M30" i="11" s="1"/>
  <c r="N34" i="16"/>
  <c r="L30" i="11" s="1"/>
  <c r="Q28" i="16"/>
  <c r="O26" i="11" s="1"/>
  <c r="P28" i="16"/>
  <c r="N26" i="11" s="1"/>
  <c r="O28" i="16"/>
  <c r="M26" i="11" s="1"/>
  <c r="N28" i="16"/>
  <c r="L26" i="11" s="1"/>
  <c r="Q27" i="16"/>
  <c r="O25" i="11" s="1"/>
  <c r="O27" i="16"/>
  <c r="M25" i="11" s="1"/>
  <c r="N27" i="16"/>
  <c r="L25" i="11" s="1"/>
  <c r="Q26" i="16"/>
  <c r="O24" i="11" s="1"/>
  <c r="P26" i="16"/>
  <c r="N24" i="11" s="1"/>
  <c r="O26" i="16"/>
  <c r="M24" i="11" s="1"/>
  <c r="N26" i="16"/>
  <c r="L24" i="11" s="1"/>
  <c r="Q24" i="16"/>
  <c r="O22" i="11" s="1"/>
  <c r="P24" i="16"/>
  <c r="N22" i="11" s="1"/>
  <c r="O24" i="16"/>
  <c r="M22" i="11" s="1"/>
  <c r="N24" i="16"/>
  <c r="L22" i="11" s="1"/>
  <c r="Q23" i="16"/>
  <c r="O21" i="11" s="1"/>
  <c r="P23" i="16"/>
  <c r="N21" i="11" s="1"/>
  <c r="O23" i="16"/>
  <c r="M21" i="11" s="1"/>
  <c r="N23" i="16"/>
  <c r="L21" i="11" s="1"/>
  <c r="Q22" i="16"/>
  <c r="O20" i="11" s="1"/>
  <c r="Q21" i="16"/>
  <c r="O19" i="11" s="1"/>
  <c r="P21" i="16"/>
  <c r="N19" i="11" s="1"/>
  <c r="O21" i="16"/>
  <c r="M19" i="11" s="1"/>
  <c r="Q20" i="16"/>
  <c r="O18" i="11" s="1"/>
  <c r="P20" i="16"/>
  <c r="N18" i="11" s="1"/>
  <c r="O20" i="16"/>
  <c r="M18" i="11" s="1"/>
  <c r="N20" i="16"/>
  <c r="L18" i="11" s="1"/>
  <c r="Q14" i="16"/>
  <c r="O14" i="11" s="1"/>
  <c r="P14" i="16"/>
  <c r="N14" i="11" s="1"/>
  <c r="O14" i="16"/>
  <c r="M14" i="11" s="1"/>
  <c r="N14" i="16"/>
  <c r="L14" i="11" s="1"/>
  <c r="Q13" i="16"/>
  <c r="O13" i="11" s="1"/>
  <c r="O13" i="16"/>
  <c r="M13" i="11" s="1"/>
  <c r="N13" i="16"/>
  <c r="L13" i="11" s="1"/>
  <c r="Q12" i="16"/>
  <c r="O12" i="11" s="1"/>
  <c r="P12" i="16"/>
  <c r="N12" i="11" s="1"/>
  <c r="O12" i="16"/>
  <c r="M12" i="11" s="1"/>
  <c r="N12" i="16"/>
  <c r="L12" i="11" s="1"/>
  <c r="Q10" i="16"/>
  <c r="O10" i="11" s="1"/>
  <c r="O10" i="16"/>
  <c r="M10" i="11" s="1"/>
  <c r="N10" i="16"/>
  <c r="L10" i="11" s="1"/>
  <c r="Q9" i="16"/>
  <c r="O9" i="11" s="1"/>
  <c r="P9" i="16"/>
  <c r="N9" i="11" s="1"/>
  <c r="O9" i="16"/>
  <c r="M9" i="11" s="1"/>
  <c r="N9" i="16"/>
  <c r="L9" i="11" s="1"/>
  <c r="Q7" i="16"/>
  <c r="O7" i="11" s="1"/>
  <c r="P7" i="16"/>
  <c r="N7" i="11" s="1"/>
  <c r="O7" i="16"/>
  <c r="M7" i="11" s="1"/>
  <c r="Q6" i="16"/>
  <c r="O6" i="11" s="1"/>
  <c r="P6" i="16"/>
  <c r="N6" i="11" s="1"/>
  <c r="O6" i="16"/>
  <c r="M6" i="11" s="1"/>
  <c r="N6" i="16"/>
  <c r="L6" i="11" s="1"/>
  <c r="P10" i="16"/>
  <c r="N10" i="11" s="1"/>
  <c r="P68" i="14" l="1"/>
  <c r="U27" i="13"/>
  <c r="L136" i="14"/>
  <c r="L132" i="14"/>
  <c r="L137" i="14" s="1"/>
  <c r="I134" i="14"/>
  <c r="I132" i="14"/>
  <c r="I137" i="14" s="1"/>
  <c r="Q134" i="14"/>
  <c r="Q132" i="14"/>
  <c r="Q137" i="14" s="1"/>
  <c r="N136" i="14"/>
  <c r="N132" i="14"/>
  <c r="N137" i="14" s="1"/>
  <c r="K135" i="14"/>
  <c r="K132" i="14"/>
  <c r="K137" i="14" s="1"/>
  <c r="H136" i="14"/>
  <c r="H132" i="14"/>
  <c r="H137" i="14" s="1"/>
  <c r="P136" i="14"/>
  <c r="P132" i="14"/>
  <c r="P137" i="14" s="1"/>
  <c r="M134" i="14"/>
  <c r="M132" i="14"/>
  <c r="M137" i="14" s="1"/>
  <c r="J136" i="14"/>
  <c r="J132" i="14"/>
  <c r="J137" i="14" s="1"/>
  <c r="R136" i="14"/>
  <c r="R132" i="14"/>
  <c r="R137" i="14" s="1"/>
  <c r="O135" i="14"/>
  <c r="O132" i="14"/>
  <c r="O137" i="14" s="1"/>
  <c r="R68" i="14"/>
  <c r="R145" i="14"/>
  <c r="N68" i="14"/>
  <c r="G27" i="13"/>
  <c r="R27" i="13"/>
  <c r="P133" i="14"/>
  <c r="J27" i="13"/>
  <c r="J133" i="14"/>
  <c r="V27" i="13"/>
  <c r="L133" i="14"/>
  <c r="N145" i="14"/>
  <c r="Q27" i="13"/>
  <c r="L27" i="13"/>
  <c r="P27" i="13"/>
  <c r="H133" i="14"/>
  <c r="P144" i="14"/>
  <c r="N133" i="14"/>
  <c r="P145" i="14"/>
  <c r="H68" i="14"/>
  <c r="I27" i="13"/>
  <c r="O27" i="13"/>
  <c r="O133" i="14"/>
  <c r="J68" i="14"/>
  <c r="M27" i="13"/>
  <c r="H27" i="13"/>
  <c r="R133" i="14"/>
  <c r="L68" i="14"/>
  <c r="N27" i="13"/>
  <c r="M140" i="14"/>
  <c r="I143" i="14"/>
  <c r="I139" i="14"/>
  <c r="Q141" i="14"/>
  <c r="M144" i="14"/>
  <c r="J145" i="14"/>
  <c r="L145" i="14"/>
  <c r="M138" i="14"/>
  <c r="Q139" i="14"/>
  <c r="I141" i="14"/>
  <c r="M142" i="14"/>
  <c r="Q143" i="14"/>
  <c r="I145" i="14"/>
  <c r="Q68" i="14"/>
  <c r="P138" i="14"/>
  <c r="L141" i="14"/>
  <c r="I68" i="14"/>
  <c r="H140" i="14"/>
  <c r="P142" i="14"/>
  <c r="I138" i="14"/>
  <c r="Q138" i="14"/>
  <c r="M139" i="14"/>
  <c r="I140" i="14"/>
  <c r="Q140" i="14"/>
  <c r="M141" i="14"/>
  <c r="I142" i="14"/>
  <c r="Q142" i="14"/>
  <c r="M143" i="14"/>
  <c r="I144" i="14"/>
  <c r="Q144" i="14"/>
  <c r="Q145" i="14"/>
  <c r="M68" i="14"/>
  <c r="K68" i="14"/>
  <c r="O68" i="14"/>
  <c r="H138" i="14"/>
  <c r="L139" i="14"/>
  <c r="P140" i="14"/>
  <c r="H142" i="14"/>
  <c r="L143" i="14"/>
  <c r="H144" i="14"/>
  <c r="L138" i="14"/>
  <c r="H139" i="14"/>
  <c r="P139" i="14"/>
  <c r="L140" i="14"/>
  <c r="H141" i="14"/>
  <c r="P141" i="14"/>
  <c r="L142" i="14"/>
  <c r="H143" i="14"/>
  <c r="P143" i="14"/>
  <c r="L144" i="14"/>
  <c r="K138" i="14"/>
  <c r="O138" i="14"/>
  <c r="K133" i="14"/>
  <c r="K140" i="14"/>
  <c r="O140" i="14"/>
  <c r="K142" i="14"/>
  <c r="O142" i="14"/>
  <c r="K144" i="14"/>
  <c r="O144" i="14"/>
  <c r="M133" i="14"/>
  <c r="Q133" i="14"/>
  <c r="K139" i="14"/>
  <c r="O139" i="14"/>
  <c r="K141" i="14"/>
  <c r="O141" i="14"/>
  <c r="K143" i="14"/>
  <c r="O143" i="14"/>
  <c r="O145" i="14"/>
  <c r="J138" i="14"/>
  <c r="N138" i="14"/>
  <c r="R138" i="14"/>
  <c r="J139" i="14"/>
  <c r="N139" i="14"/>
  <c r="R139" i="14"/>
  <c r="J140" i="14"/>
  <c r="N140" i="14"/>
  <c r="R140" i="14"/>
  <c r="J141" i="14"/>
  <c r="N141" i="14"/>
  <c r="R141" i="14"/>
  <c r="J142" i="14"/>
  <c r="N142" i="14"/>
  <c r="R142" i="14"/>
  <c r="J143" i="14"/>
  <c r="N143" i="14"/>
  <c r="R143" i="14"/>
  <c r="J144" i="14"/>
  <c r="N144" i="14"/>
  <c r="R144" i="14"/>
  <c r="I133" i="14"/>
  <c r="M145" i="14"/>
  <c r="H134" i="14"/>
  <c r="L134" i="14"/>
  <c r="P134" i="14"/>
  <c r="I135" i="14"/>
  <c r="M135" i="14"/>
  <c r="Q135" i="14"/>
  <c r="K136" i="14"/>
  <c r="O136" i="14"/>
  <c r="K145" i="14"/>
  <c r="I146" i="14"/>
  <c r="K146" i="14"/>
  <c r="M146" i="14"/>
  <c r="O146" i="14"/>
  <c r="Q146" i="14"/>
  <c r="I147" i="14"/>
  <c r="M147" i="14"/>
  <c r="Q147" i="14"/>
  <c r="K148" i="14"/>
  <c r="O148" i="14"/>
  <c r="I149" i="14"/>
  <c r="M149" i="14"/>
  <c r="Q149" i="14"/>
  <c r="K150" i="14"/>
  <c r="O150" i="14"/>
  <c r="I151" i="14"/>
  <c r="M151" i="14"/>
  <c r="Q151" i="14"/>
  <c r="K152" i="14"/>
  <c r="O152" i="14"/>
  <c r="I153" i="14"/>
  <c r="M153" i="14"/>
  <c r="Q153" i="14"/>
  <c r="K134" i="14"/>
  <c r="O134" i="14"/>
  <c r="H135" i="14"/>
  <c r="L135" i="14"/>
  <c r="P135" i="14"/>
  <c r="H145" i="14"/>
  <c r="H146" i="14"/>
  <c r="J146" i="14"/>
  <c r="L146" i="14"/>
  <c r="N146" i="14"/>
  <c r="P146" i="14"/>
  <c r="R146" i="14"/>
  <c r="H147" i="14"/>
  <c r="L147" i="14"/>
  <c r="P147" i="14"/>
  <c r="H148" i="14"/>
  <c r="L148" i="14"/>
  <c r="P148" i="14"/>
  <c r="H149" i="14"/>
  <c r="L149" i="14"/>
  <c r="P149" i="14"/>
  <c r="H150" i="14"/>
  <c r="L150" i="14"/>
  <c r="P150" i="14"/>
  <c r="H151" i="14"/>
  <c r="L151" i="14"/>
  <c r="P151" i="14"/>
  <c r="H152" i="14"/>
  <c r="L152" i="14"/>
  <c r="P152" i="14"/>
  <c r="J134" i="14"/>
  <c r="N134" i="14"/>
  <c r="R134" i="14"/>
  <c r="I136" i="14"/>
  <c r="M136" i="14"/>
  <c r="Q136" i="14"/>
  <c r="K147" i="14"/>
  <c r="O147" i="14"/>
  <c r="I148" i="14"/>
  <c r="M148" i="14"/>
  <c r="Q148" i="14"/>
  <c r="K149" i="14"/>
  <c r="O149" i="14"/>
  <c r="I150" i="14"/>
  <c r="M150" i="14"/>
  <c r="Q150" i="14"/>
  <c r="K151" i="14"/>
  <c r="O151" i="14"/>
  <c r="J135" i="14"/>
  <c r="N135" i="14"/>
  <c r="R135" i="14"/>
  <c r="J147" i="14"/>
  <c r="N147" i="14"/>
  <c r="R147" i="14"/>
  <c r="J148" i="14"/>
  <c r="N148" i="14"/>
  <c r="R148" i="14"/>
  <c r="J149" i="14"/>
  <c r="N149" i="14"/>
  <c r="R149" i="14"/>
  <c r="J150" i="14"/>
  <c r="N150" i="14"/>
  <c r="R150" i="14"/>
  <c r="J151" i="14"/>
  <c r="N151" i="14"/>
  <c r="R151" i="14"/>
  <c r="J152" i="14"/>
  <c r="N152" i="14"/>
  <c r="R152" i="14"/>
  <c r="O84" i="16"/>
  <c r="M59" i="11" s="1"/>
  <c r="O52" i="16"/>
  <c r="M46" i="11" s="1"/>
  <c r="O36" i="16"/>
  <c r="M32" i="11" s="1"/>
  <c r="O22" i="16"/>
  <c r="M20" i="11" s="1"/>
  <c r="O8" i="16"/>
  <c r="M8" i="11" s="1"/>
  <c r="P52" i="16" l="1"/>
  <c r="N46" i="11" s="1"/>
  <c r="R37" i="16" l="1"/>
  <c r="P33" i="11" s="1"/>
  <c r="Q39" i="16"/>
  <c r="N87" i="16"/>
  <c r="P39" i="16"/>
  <c r="R88" i="16"/>
  <c r="P63" i="11" s="1"/>
  <c r="P55" i="16"/>
  <c r="R42" i="16"/>
  <c r="P38" i="11" s="1"/>
  <c r="R51" i="16"/>
  <c r="P45" i="11" s="1"/>
  <c r="R54" i="16"/>
  <c r="P48" i="11" s="1"/>
  <c r="R57" i="16"/>
  <c r="P51" i="11" s="1"/>
  <c r="O55" i="16"/>
  <c r="R85" i="16"/>
  <c r="P60" i="11" s="1"/>
  <c r="R89" i="16"/>
  <c r="P64" i="11" s="1"/>
  <c r="R90" i="16"/>
  <c r="P65" i="11" s="1"/>
  <c r="R83" i="16"/>
  <c r="P58" i="11" s="1"/>
  <c r="R41" i="16"/>
  <c r="P37" i="11" s="1"/>
  <c r="Q55" i="16"/>
  <c r="O49" i="11" s="1"/>
  <c r="P87" i="16"/>
  <c r="R35" i="16"/>
  <c r="P31" i="11" s="1"/>
  <c r="R38" i="16"/>
  <c r="P34" i="11" s="1"/>
  <c r="R40" i="16"/>
  <c r="P36" i="11" s="1"/>
  <c r="O39" i="16"/>
  <c r="N55" i="16"/>
  <c r="O87" i="16"/>
  <c r="R53" i="16"/>
  <c r="P47" i="11" s="1"/>
  <c r="R56" i="16"/>
  <c r="P50" i="11" s="1"/>
  <c r="R86" i="16"/>
  <c r="P61" i="11" s="1"/>
  <c r="Q87" i="16"/>
  <c r="P84" i="16"/>
  <c r="R82" i="16"/>
  <c r="P57" i="11" s="1"/>
  <c r="R58" i="16"/>
  <c r="P52" i="11" s="1"/>
  <c r="R52" i="16"/>
  <c r="P46" i="11" s="1"/>
  <c r="Q59" i="16"/>
  <c r="R50" i="16"/>
  <c r="P44" i="11" s="1"/>
  <c r="N39" i="16"/>
  <c r="P36" i="16"/>
  <c r="R34" i="16"/>
  <c r="P30" i="11" s="1"/>
  <c r="Q60" i="16" l="1"/>
  <c r="O53" i="11"/>
  <c r="R84" i="16"/>
  <c r="P59" i="11" s="1"/>
  <c r="N59" i="11"/>
  <c r="R36" i="16"/>
  <c r="P32" i="11" s="1"/>
  <c r="N32" i="11"/>
  <c r="Q91" i="16"/>
  <c r="O62" i="11"/>
  <c r="O91" i="16"/>
  <c r="M62" i="11"/>
  <c r="O43" i="16"/>
  <c r="M35" i="11"/>
  <c r="P91" i="16"/>
  <c r="N62" i="11"/>
  <c r="P59" i="16"/>
  <c r="N49" i="11"/>
  <c r="P43" i="16"/>
  <c r="N35" i="11"/>
  <c r="Q43" i="16"/>
  <c r="O35" i="11"/>
  <c r="N43" i="16"/>
  <c r="L35" i="11"/>
  <c r="N59" i="16"/>
  <c r="R59" i="16" s="1"/>
  <c r="P53" i="11" s="1"/>
  <c r="L49" i="11"/>
  <c r="O59" i="16"/>
  <c r="M49" i="11"/>
  <c r="N91" i="16"/>
  <c r="R91" i="16" s="1"/>
  <c r="P66" i="11" s="1"/>
  <c r="L62" i="11"/>
  <c r="R55" i="16"/>
  <c r="P49" i="11" s="1"/>
  <c r="R87" i="16"/>
  <c r="P62" i="11" s="1"/>
  <c r="R39" i="16"/>
  <c r="P35" i="11" s="1"/>
  <c r="O60" i="16" l="1"/>
  <c r="M53" i="11"/>
  <c r="N60" i="16"/>
  <c r="L53" i="11"/>
  <c r="N44" i="16"/>
  <c r="L39" i="11"/>
  <c r="P44" i="16"/>
  <c r="N39" i="11"/>
  <c r="O44" i="16"/>
  <c r="M39" i="11"/>
  <c r="Q92" i="16"/>
  <c r="O66" i="11"/>
  <c r="R43" i="16"/>
  <c r="P39" i="11" s="1"/>
  <c r="N92" i="16"/>
  <c r="L66" i="11"/>
  <c r="Q44" i="16"/>
  <c r="O39" i="11"/>
  <c r="P60" i="16"/>
  <c r="N53" i="11"/>
  <c r="P92" i="16"/>
  <c r="N66" i="11"/>
  <c r="O92" i="16"/>
  <c r="M66" i="11"/>
  <c r="P25" i="16"/>
  <c r="R27" i="16"/>
  <c r="P25" i="11" s="1"/>
  <c r="O25" i="16"/>
  <c r="R23" i="16"/>
  <c r="P21" i="11" s="1"/>
  <c r="R21" i="16"/>
  <c r="P19" i="11" s="1"/>
  <c r="R20" i="16"/>
  <c r="P18" i="11" s="1"/>
  <c r="O11" i="16"/>
  <c r="Q11" i="16"/>
  <c r="O11" i="11" s="1"/>
  <c r="R10" i="16"/>
  <c r="P10" i="11" s="1"/>
  <c r="R7" i="16"/>
  <c r="P7" i="11" s="1"/>
  <c r="R6" i="16"/>
  <c r="P6" i="11" s="1"/>
  <c r="N11" i="16"/>
  <c r="R13" i="16"/>
  <c r="P13" i="11" s="1"/>
  <c r="P11" i="16"/>
  <c r="N11" i="11" s="1"/>
  <c r="P22" i="16"/>
  <c r="R24" i="16"/>
  <c r="P22" i="11" s="1"/>
  <c r="Q25" i="16"/>
  <c r="O23" i="11" s="1"/>
  <c r="N15" i="16" l="1"/>
  <c r="L15" i="11" s="1"/>
  <c r="L11" i="11"/>
  <c r="R22" i="16"/>
  <c r="P20" i="11" s="1"/>
  <c r="N20" i="11"/>
  <c r="O15" i="16"/>
  <c r="M11" i="11"/>
  <c r="O29" i="16"/>
  <c r="M23" i="11"/>
  <c r="P29" i="16"/>
  <c r="N23" i="11"/>
  <c r="R28" i="16"/>
  <c r="P26" i="11" s="1"/>
  <c r="R26" i="16"/>
  <c r="P24" i="11" s="1"/>
  <c r="P8" i="16"/>
  <c r="N8" i="11" s="1"/>
  <c r="P15" i="16"/>
  <c r="Q29" i="16"/>
  <c r="R11" i="16"/>
  <c r="P11" i="11" s="1"/>
  <c r="N25" i="16"/>
  <c r="N16" i="16"/>
  <c r="Q8" i="16"/>
  <c r="O8" i="11" s="1"/>
  <c r="Q15" i="16"/>
  <c r="R14" i="16"/>
  <c r="P14" i="11" s="1"/>
  <c r="R9" i="16"/>
  <c r="P9" i="11" s="1"/>
  <c r="R12" i="16"/>
  <c r="P12" i="11" s="1"/>
  <c r="E86" i="10"/>
  <c r="E83" i="10"/>
  <c r="V64" i="11" s="1"/>
  <c r="C83" i="10"/>
  <c r="T64" i="11" s="1"/>
  <c r="C68" i="10"/>
  <c r="C53" i="10"/>
  <c r="T51" i="11" s="1"/>
  <c r="C25" i="10"/>
  <c r="T25" i="11" s="1"/>
  <c r="C38" i="10"/>
  <c r="T37" i="11" s="1"/>
  <c r="Q16" i="16" l="1"/>
  <c r="O15" i="11"/>
  <c r="P16" i="16"/>
  <c r="N15" i="11"/>
  <c r="R25" i="16"/>
  <c r="P23" i="11" s="1"/>
  <c r="L23" i="11"/>
  <c r="Q30" i="16"/>
  <c r="O27" i="11"/>
  <c r="P30" i="16"/>
  <c r="N27" i="11"/>
  <c r="O30" i="16"/>
  <c r="M27" i="11"/>
  <c r="O16" i="16"/>
  <c r="M15" i="11"/>
  <c r="R15" i="16"/>
  <c r="P15" i="11" s="1"/>
  <c r="R8" i="16"/>
  <c r="P8" i="11" s="1"/>
  <c r="N29" i="16"/>
  <c r="C15" i="10"/>
  <c r="E12" i="10"/>
  <c r="V13" i="11" s="1"/>
  <c r="C12" i="10"/>
  <c r="T13" i="11" s="1"/>
  <c r="N30" i="16" l="1"/>
  <c r="L27" i="11"/>
  <c r="R29" i="16"/>
  <c r="P27" i="11" s="1"/>
  <c r="C41" i="10"/>
  <c r="C28" i="10"/>
  <c r="E15" i="10"/>
  <c r="G16" i="10"/>
  <c r="F15" i="10"/>
  <c r="D15" i="10"/>
  <c r="B15" i="10"/>
  <c r="E13" i="10"/>
  <c r="V14" i="11" s="1"/>
  <c r="C13" i="10"/>
  <c r="T14" i="11" s="1"/>
  <c r="F12" i="10"/>
  <c r="B12" i="10"/>
  <c r="S13" i="11" s="1"/>
  <c r="E10" i="10"/>
  <c r="V11" i="11" s="1"/>
  <c r="C10" i="10"/>
  <c r="T11" i="11" s="1"/>
  <c r="B10" i="10"/>
  <c r="S11" i="11" s="1"/>
  <c r="B9" i="10"/>
  <c r="S10" i="11" s="1"/>
  <c r="E8" i="10"/>
  <c r="V9" i="11" s="1"/>
  <c r="C8" i="10"/>
  <c r="T9" i="11" s="1"/>
  <c r="C86" i="10"/>
  <c r="C1" i="2"/>
  <c r="D1" i="2" s="1"/>
  <c r="E1" i="2" s="1"/>
  <c r="F1" i="2" s="1"/>
  <c r="G1" i="2" s="1"/>
  <c r="H1" i="2" s="1"/>
  <c r="I1" i="2" s="1"/>
  <c r="J1" i="2" s="1"/>
  <c r="K1" i="2" s="1"/>
  <c r="E5" i="13"/>
  <c r="C79" i="10"/>
  <c r="T60" i="11" s="1"/>
  <c r="G29" i="10"/>
  <c r="G42" i="10"/>
  <c r="G57" i="10"/>
  <c r="G72" i="10"/>
  <c r="G87" i="10"/>
  <c r="E68" i="10"/>
  <c r="E53" i="10"/>
  <c r="V51" i="11" s="1"/>
  <c r="E38" i="10"/>
  <c r="V37" i="11" s="1"/>
  <c r="E25" i="10"/>
  <c r="V25" i="11" s="1"/>
  <c r="E71" i="10"/>
  <c r="E56" i="10"/>
  <c r="E41" i="10"/>
  <c r="E28" i="10"/>
  <c r="F86" i="10"/>
  <c r="F71" i="10"/>
  <c r="F56" i="10"/>
  <c r="F38" i="10"/>
  <c r="F41" i="10"/>
  <c r="F28" i="10"/>
  <c r="D86" i="10"/>
  <c r="D71" i="10"/>
  <c r="D56" i="10"/>
  <c r="D41" i="10"/>
  <c r="D28" i="10"/>
  <c r="C71" i="10"/>
  <c r="C56" i="10"/>
  <c r="B71" i="10"/>
  <c r="B68" i="10"/>
  <c r="B67" i="10" s="1"/>
  <c r="B78" i="10"/>
  <c r="S59" i="11" s="1"/>
  <c r="B56" i="10"/>
  <c r="B41" i="10"/>
  <c r="B28" i="10"/>
  <c r="B86" i="10"/>
  <c r="F25" i="10"/>
  <c r="F53" i="10"/>
  <c r="W51" i="11" s="1"/>
  <c r="F68" i="10"/>
  <c r="F67" i="10" s="1"/>
  <c r="F83" i="10"/>
  <c r="W64" i="11" s="1"/>
  <c r="E84" i="10"/>
  <c r="V65" i="11" s="1"/>
  <c r="E69" i="10"/>
  <c r="E54" i="10"/>
  <c r="V52" i="11" s="1"/>
  <c r="E39" i="10"/>
  <c r="V38" i="11" s="1"/>
  <c r="E26" i="10"/>
  <c r="V26" i="11" s="1"/>
  <c r="C84" i="10"/>
  <c r="T65" i="11" s="1"/>
  <c r="C69" i="10"/>
  <c r="C67" i="10" s="1"/>
  <c r="C26" i="10"/>
  <c r="T26" i="11" s="1"/>
  <c r="C39" i="10"/>
  <c r="C54" i="10"/>
  <c r="T52" i="11" s="1"/>
  <c r="B25" i="10"/>
  <c r="B38" i="10"/>
  <c r="B53" i="10"/>
  <c r="S51" i="11" s="1"/>
  <c r="B83" i="10"/>
  <c r="S64" i="11" s="1"/>
  <c r="E81" i="10"/>
  <c r="V62" i="11" s="1"/>
  <c r="E66" i="10"/>
  <c r="E51" i="10"/>
  <c r="V49" i="11" s="1"/>
  <c r="E36" i="10"/>
  <c r="V35" i="11" s="1"/>
  <c r="E23" i="10"/>
  <c r="V23" i="11" s="1"/>
  <c r="C81" i="10"/>
  <c r="T62" i="11" s="1"/>
  <c r="C66" i="10"/>
  <c r="C51" i="10"/>
  <c r="T49" i="11" s="1"/>
  <c r="C23" i="10"/>
  <c r="T23" i="11" s="1"/>
  <c r="C36" i="10"/>
  <c r="T35" i="11" s="1"/>
  <c r="B51" i="10"/>
  <c r="S49" i="11" s="1"/>
  <c r="B36" i="10"/>
  <c r="S35" i="11" s="1"/>
  <c r="B23" i="10"/>
  <c r="S23" i="11" s="1"/>
  <c r="B66" i="10"/>
  <c r="B81" i="10"/>
  <c r="S62" i="11" s="1"/>
  <c r="E79" i="10"/>
  <c r="V60" i="11" s="1"/>
  <c r="E64" i="10"/>
  <c r="E49" i="10"/>
  <c r="V47" i="11" s="1"/>
  <c r="E34" i="10"/>
  <c r="V33" i="11" s="1"/>
  <c r="E21" i="10"/>
  <c r="V21" i="11" s="1"/>
  <c r="B80" i="10"/>
  <c r="S61" i="11" s="1"/>
  <c r="B65" i="10"/>
  <c r="B50" i="10"/>
  <c r="S48" i="11" s="1"/>
  <c r="B35" i="10"/>
  <c r="S34" i="11" s="1"/>
  <c r="B22" i="10"/>
  <c r="S22" i="11" s="1"/>
  <c r="C64" i="10"/>
  <c r="C49" i="10"/>
  <c r="T47" i="11" s="1"/>
  <c r="C34" i="10"/>
  <c r="T33" i="11" s="1"/>
  <c r="C21" i="10"/>
  <c r="T21" i="11" s="1"/>
  <c r="G115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4" i="14"/>
  <c r="G93" i="14"/>
  <c r="G92" i="14"/>
  <c r="G91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67" i="14"/>
  <c r="G66" i="14"/>
  <c r="G64" i="14"/>
  <c r="G63" i="14"/>
  <c r="G62" i="14"/>
  <c r="G61" i="14"/>
  <c r="G27" i="14"/>
  <c r="G52" i="14" s="1"/>
  <c r="G26" i="14"/>
  <c r="G51" i="14" s="1"/>
  <c r="G25" i="14"/>
  <c r="G50" i="14" s="1"/>
  <c r="G24" i="14"/>
  <c r="G49" i="14" s="1"/>
  <c r="G23" i="14"/>
  <c r="G48" i="14" s="1"/>
  <c r="G22" i="14"/>
  <c r="G46" i="14" s="1"/>
  <c r="G21" i="14"/>
  <c r="G47" i="14" s="1"/>
  <c r="G20" i="14"/>
  <c r="G45" i="14" s="1"/>
  <c r="G18" i="14"/>
  <c r="G43" i="14" s="1"/>
  <c r="G17" i="14"/>
  <c r="G42" i="14" s="1"/>
  <c r="G16" i="14"/>
  <c r="G41" i="14" s="1"/>
  <c r="G15" i="14"/>
  <c r="G40" i="14" s="1"/>
  <c r="G14" i="14"/>
  <c r="G39" i="14" s="1"/>
  <c r="G13" i="14"/>
  <c r="G38" i="14" s="1"/>
  <c r="G12" i="14"/>
  <c r="G37" i="14" s="1"/>
  <c r="G11" i="14"/>
  <c r="G36" i="14" s="1"/>
  <c r="G10" i="14"/>
  <c r="G35" i="14" s="1"/>
  <c r="G9" i="14"/>
  <c r="G34" i="14" s="1"/>
  <c r="G8" i="14"/>
  <c r="G33" i="14" s="1"/>
  <c r="G7" i="14"/>
  <c r="G32" i="14" s="1"/>
  <c r="AX73" i="14"/>
  <c r="AW73" i="14"/>
  <c r="AV73" i="14"/>
  <c r="AU73" i="14"/>
  <c r="AT73" i="14"/>
  <c r="AS73" i="14"/>
  <c r="AR73" i="14"/>
  <c r="AQ73" i="14"/>
  <c r="AP73" i="14"/>
  <c r="B19" i="10"/>
  <c r="S19" i="11" s="1"/>
  <c r="B6" i="10"/>
  <c r="S7" i="11" s="1"/>
  <c r="T87" i="11"/>
  <c r="F6" i="10"/>
  <c r="W7" i="11" s="1"/>
  <c r="F19" i="10"/>
  <c r="W19" i="11" s="1"/>
  <c r="B32" i="10"/>
  <c r="S31" i="11" s="1"/>
  <c r="F32" i="10"/>
  <c r="W31" i="11" s="1"/>
  <c r="B47" i="10"/>
  <c r="S45" i="11" s="1"/>
  <c r="F47" i="10"/>
  <c r="W45" i="11" s="1"/>
  <c r="B62" i="10"/>
  <c r="F62" i="10"/>
  <c r="AU121" i="2"/>
  <c r="AU175" i="2"/>
  <c r="AU117" i="2"/>
  <c r="F77" i="10"/>
  <c r="W58" i="11" s="1"/>
  <c r="C117" i="10"/>
  <c r="F37" i="10" l="1"/>
  <c r="W36" i="11" s="1"/>
  <c r="W37" i="11"/>
  <c r="C37" i="10"/>
  <c r="T36" i="11" s="1"/>
  <c r="T38" i="11"/>
  <c r="F24" i="10"/>
  <c r="W24" i="11" s="1"/>
  <c r="W25" i="11"/>
  <c r="E5" i="14"/>
  <c r="E101" i="14" s="1"/>
  <c r="E48" i="13"/>
  <c r="E37" i="13"/>
  <c r="E36" i="13"/>
  <c r="E45" i="13"/>
  <c r="E42" i="13"/>
  <c r="E47" i="13"/>
  <c r="E50" i="13"/>
  <c r="E39" i="13"/>
  <c r="E33" i="13"/>
  <c r="E44" i="13"/>
  <c r="E41" i="13"/>
  <c r="E49" i="13"/>
  <c r="E40" i="13"/>
  <c r="E32" i="13"/>
  <c r="E38" i="13"/>
  <c r="E35" i="13"/>
  <c r="E46" i="13"/>
  <c r="F11" i="10"/>
  <c r="W12" i="11" s="1"/>
  <c r="W13" i="11"/>
  <c r="B24" i="10"/>
  <c r="S24" i="11" s="1"/>
  <c r="S25" i="11"/>
  <c r="B37" i="10"/>
  <c r="S36" i="11" s="1"/>
  <c r="S37" i="11"/>
  <c r="B70" i="10"/>
  <c r="B52" i="10"/>
  <c r="S50" i="11" s="1"/>
  <c r="G95" i="14"/>
  <c r="G147" i="14" s="1"/>
  <c r="L1" i="2"/>
  <c r="F30" i="14"/>
  <c r="F70" i="10"/>
  <c r="F40" i="10"/>
  <c r="W39" i="11" s="1"/>
  <c r="G86" i="10"/>
  <c r="E11" i="13"/>
  <c r="B82" i="10"/>
  <c r="S63" i="11" s="1"/>
  <c r="B77" i="10"/>
  <c r="S58" i="11" s="1"/>
  <c r="G41" i="10"/>
  <c r="G56" i="10"/>
  <c r="F52" i="10"/>
  <c r="W50" i="11" s="1"/>
  <c r="E67" i="10"/>
  <c r="G65" i="14"/>
  <c r="E15" i="13"/>
  <c r="E37" i="10"/>
  <c r="V36" i="11" s="1"/>
  <c r="E82" i="10"/>
  <c r="V63" i="11" s="1"/>
  <c r="E20" i="13"/>
  <c r="G120" i="14"/>
  <c r="E24" i="13"/>
  <c r="E12" i="13"/>
  <c r="E16" i="13"/>
  <c r="E21" i="13"/>
  <c r="E25" i="13"/>
  <c r="E18" i="14"/>
  <c r="E8" i="13"/>
  <c r="E13" i="13"/>
  <c r="E17" i="13"/>
  <c r="E22" i="13"/>
  <c r="E26" i="13"/>
  <c r="E61" i="14"/>
  <c r="G28" i="10"/>
  <c r="F82" i="10"/>
  <c r="W63" i="11" s="1"/>
  <c r="E11" i="10"/>
  <c r="V12" i="11" s="1"/>
  <c r="E52" i="10"/>
  <c r="V50" i="11" s="1"/>
  <c r="B11" i="10"/>
  <c r="S12" i="11" s="1"/>
  <c r="E9" i="13"/>
  <c r="E14" i="13"/>
  <c r="E18" i="13"/>
  <c r="E23" i="13"/>
  <c r="E17" i="14"/>
  <c r="G60" i="14"/>
  <c r="E107" i="14"/>
  <c r="B27" i="10"/>
  <c r="S27" i="11" s="1"/>
  <c r="C24" i="10"/>
  <c r="T24" i="11" s="1"/>
  <c r="E24" i="10"/>
  <c r="V24" i="11" s="1"/>
  <c r="G71" i="10"/>
  <c r="C82" i="10"/>
  <c r="T63" i="11" s="1"/>
  <c r="C52" i="10"/>
  <c r="T50" i="11" s="1"/>
  <c r="C11" i="10"/>
  <c r="T12" i="11" s="1"/>
  <c r="F5" i="13"/>
  <c r="E108" i="14"/>
  <c r="E66" i="14"/>
  <c r="E159" i="14"/>
  <c r="E158" i="14"/>
  <c r="E67" i="14"/>
  <c r="G116" i="14"/>
  <c r="F14" i="10"/>
  <c r="W15" i="11" s="1"/>
  <c r="G90" i="14"/>
  <c r="G19" i="14"/>
  <c r="G44" i="14" s="1"/>
  <c r="G15" i="10"/>
  <c r="G127" i="14"/>
  <c r="G119" i="14"/>
  <c r="G117" i="14"/>
  <c r="G121" i="14"/>
  <c r="G125" i="14"/>
  <c r="G129" i="14"/>
  <c r="G122" i="14"/>
  <c r="G118" i="14"/>
  <c r="G128" i="14"/>
  <c r="G126" i="14"/>
  <c r="G130" i="14"/>
  <c r="G123" i="14"/>
  <c r="G131" i="14"/>
  <c r="G124" i="14"/>
  <c r="G134" i="14" l="1"/>
  <c r="G132" i="14"/>
  <c r="G137" i="14" s="1"/>
  <c r="E31" i="13"/>
  <c r="E74" i="14"/>
  <c r="E160" i="14"/>
  <c r="E81" i="14"/>
  <c r="E165" i="14"/>
  <c r="E80" i="14"/>
  <c r="E73" i="14"/>
  <c r="E14" i="14"/>
  <c r="E91" i="14"/>
  <c r="E63" i="14"/>
  <c r="E106" i="14"/>
  <c r="E25" i="14"/>
  <c r="E105" i="14"/>
  <c r="E115" i="14"/>
  <c r="E20" i="14"/>
  <c r="E75" i="14"/>
  <c r="E96" i="14"/>
  <c r="E76" i="14"/>
  <c r="E161" i="14"/>
  <c r="E11" i="14"/>
  <c r="E85" i="14"/>
  <c r="E79" i="14"/>
  <c r="E111" i="14"/>
  <c r="E104" i="14"/>
  <c r="E9" i="14"/>
  <c r="E162" i="14"/>
  <c r="E173" i="14" s="1"/>
  <c r="F5" i="14"/>
  <c r="F164" i="14" s="1"/>
  <c r="E88" i="14"/>
  <c r="E13" i="14"/>
  <c r="E99" i="14"/>
  <c r="E64" i="14"/>
  <c r="E109" i="14"/>
  <c r="E94" i="14"/>
  <c r="E93" i="14"/>
  <c r="E10" i="14"/>
  <c r="E110" i="14"/>
  <c r="E82" i="14"/>
  <c r="E77" i="14"/>
  <c r="E62" i="14"/>
  <c r="E23" i="14"/>
  <c r="E97" i="14"/>
  <c r="E19" i="14"/>
  <c r="E86" i="14"/>
  <c r="E24" i="14"/>
  <c r="E103" i="14"/>
  <c r="E21" i="14"/>
  <c r="E46" i="14" s="1"/>
  <c r="E98" i="14"/>
  <c r="E84" i="14"/>
  <c r="E126" i="14" s="1"/>
  <c r="E163" i="14"/>
  <c r="E174" i="14" s="1"/>
  <c r="E26" i="14"/>
  <c r="E83" i="14"/>
  <c r="E164" i="14"/>
  <c r="E92" i="14"/>
  <c r="B40" i="10"/>
  <c r="S39" i="11" s="1"/>
  <c r="F27" i="10"/>
  <c r="W27" i="11" s="1"/>
  <c r="E34" i="13"/>
  <c r="E27" i="14"/>
  <c r="E100" i="14"/>
  <c r="E16" i="14"/>
  <c r="E87" i="14"/>
  <c r="J9" i="16"/>
  <c r="H9" i="11" s="1"/>
  <c r="F45" i="13"/>
  <c r="F42" i="13"/>
  <c r="F50" i="13"/>
  <c r="F39" i="13"/>
  <c r="F33" i="13"/>
  <c r="F36" i="13"/>
  <c r="F41" i="13"/>
  <c r="F47" i="13"/>
  <c r="F44" i="13"/>
  <c r="F49" i="13"/>
  <c r="F38" i="13"/>
  <c r="F32" i="13"/>
  <c r="F46" i="13"/>
  <c r="F35" i="13"/>
  <c r="F48" i="13"/>
  <c r="F40" i="13"/>
  <c r="F37" i="13"/>
  <c r="E78" i="14"/>
  <c r="E120" i="14" s="1"/>
  <c r="E7" i="14"/>
  <c r="E22" i="14"/>
  <c r="E47" i="14" s="1"/>
  <c r="E89" i="14"/>
  <c r="E8" i="14"/>
  <c r="E102" i="14"/>
  <c r="E15" i="14"/>
  <c r="E40" i="14" s="1"/>
  <c r="E12" i="14"/>
  <c r="E43" i="13"/>
  <c r="B55" i="10"/>
  <c r="S53" i="11" s="1"/>
  <c r="G150" i="14"/>
  <c r="F55" i="10"/>
  <c r="W53" i="11" s="1"/>
  <c r="G141" i="14"/>
  <c r="G142" i="14"/>
  <c r="G139" i="14"/>
  <c r="G149" i="14"/>
  <c r="G144" i="14"/>
  <c r="G138" i="14"/>
  <c r="G146" i="14"/>
  <c r="G145" i="14"/>
  <c r="G152" i="14"/>
  <c r="G153" i="14"/>
  <c r="G148" i="14"/>
  <c r="G151" i="14"/>
  <c r="G143" i="14"/>
  <c r="G140" i="14"/>
  <c r="F26" i="14"/>
  <c r="K13" i="4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F67" i="14"/>
  <c r="F18" i="14"/>
  <c r="F85" i="10"/>
  <c r="W66" i="11" s="1"/>
  <c r="K7" i="4"/>
  <c r="H13" i="4"/>
  <c r="F108" i="14"/>
  <c r="K8" i="4"/>
  <c r="F96" i="14"/>
  <c r="F104" i="14"/>
  <c r="H12" i="16"/>
  <c r="F12" i="11" s="1"/>
  <c r="F14" i="14"/>
  <c r="F25" i="14"/>
  <c r="F101" i="14"/>
  <c r="F66" i="14"/>
  <c r="F163" i="14"/>
  <c r="H7" i="4"/>
  <c r="J12" i="4"/>
  <c r="H9" i="16"/>
  <c r="F9" i="11" s="1"/>
  <c r="I9" i="16"/>
  <c r="G9" i="11" s="1"/>
  <c r="K8" i="16"/>
  <c r="I8" i="11" s="1"/>
  <c r="I12" i="16"/>
  <c r="G12" i="11" s="1"/>
  <c r="J8" i="16"/>
  <c r="H8" i="11" s="1"/>
  <c r="K9" i="16"/>
  <c r="I9" i="11" s="1"/>
  <c r="J10" i="16"/>
  <c r="H10" i="11" s="1"/>
  <c r="H9" i="4"/>
  <c r="J9" i="4"/>
  <c r="I13" i="4"/>
  <c r="H10" i="4"/>
  <c r="K14" i="16"/>
  <c r="I14" i="11" s="1"/>
  <c r="H14" i="16"/>
  <c r="F14" i="11" s="1"/>
  <c r="H12" i="4"/>
  <c r="F82" i="14"/>
  <c r="F17" i="14"/>
  <c r="F103" i="14"/>
  <c r="G68" i="14"/>
  <c r="B85" i="10"/>
  <c r="S66" i="11" s="1"/>
  <c r="E7" i="13"/>
  <c r="E124" i="14"/>
  <c r="E123" i="14"/>
  <c r="E127" i="14"/>
  <c r="E60" i="14"/>
  <c r="E121" i="14"/>
  <c r="E19" i="13"/>
  <c r="F92" i="14"/>
  <c r="F74" i="14"/>
  <c r="F83" i="14"/>
  <c r="F22" i="14"/>
  <c r="F13" i="14"/>
  <c r="F76" i="14"/>
  <c r="F24" i="14"/>
  <c r="F88" i="14"/>
  <c r="F81" i="14"/>
  <c r="F84" i="14"/>
  <c r="F158" i="14"/>
  <c r="F169" i="14" s="1"/>
  <c r="F8" i="14"/>
  <c r="F62" i="14"/>
  <c r="F97" i="14"/>
  <c r="F162" i="14"/>
  <c r="F159" i="14"/>
  <c r="F27" i="14"/>
  <c r="F75" i="14"/>
  <c r="F11" i="14"/>
  <c r="F16" i="14"/>
  <c r="F110" i="14"/>
  <c r="F10" i="14"/>
  <c r="F94" i="14"/>
  <c r="F100" i="14"/>
  <c r="F106" i="14"/>
  <c r="F21" i="14"/>
  <c r="F77" i="14"/>
  <c r="F78" i="14"/>
  <c r="F107" i="14"/>
  <c r="F109" i="14"/>
  <c r="F98" i="14"/>
  <c r="F115" i="14"/>
  <c r="F7" i="14"/>
  <c r="F73" i="14"/>
  <c r="F105" i="14"/>
  <c r="F85" i="14"/>
  <c r="F160" i="14"/>
  <c r="F165" i="14"/>
  <c r="F89" i="14"/>
  <c r="F9" i="14"/>
  <c r="F86" i="14"/>
  <c r="F93" i="14"/>
  <c r="E10" i="13"/>
  <c r="E170" i="14"/>
  <c r="E65" i="14"/>
  <c r="B14" i="10"/>
  <c r="S15" i="11" s="1"/>
  <c r="G133" i="14"/>
  <c r="E176" i="14"/>
  <c r="F87" i="14"/>
  <c r="F161" i="14"/>
  <c r="F12" i="14"/>
  <c r="F23" i="14"/>
  <c r="F102" i="14"/>
  <c r="F91" i="14"/>
  <c r="F20" i="14"/>
  <c r="F111" i="14"/>
  <c r="F80" i="14"/>
  <c r="F79" i="14"/>
  <c r="F61" i="14"/>
  <c r="F99" i="14"/>
  <c r="F64" i="14"/>
  <c r="F63" i="14"/>
  <c r="F15" i="14"/>
  <c r="G136" i="14"/>
  <c r="E43" i="14"/>
  <c r="E172" i="14"/>
  <c r="E169" i="14"/>
  <c r="E171" i="14"/>
  <c r="E45" i="14"/>
  <c r="I9" i="4"/>
  <c r="I12" i="4"/>
  <c r="H8" i="16"/>
  <c r="F8" i="11" s="1"/>
  <c r="K12" i="4"/>
  <c r="K10" i="16"/>
  <c r="I10" i="11" s="1"/>
  <c r="J8" i="4"/>
  <c r="J14" i="16"/>
  <c r="H14" i="11" s="1"/>
  <c r="H10" i="16"/>
  <c r="F10" i="11" s="1"/>
  <c r="I7" i="4"/>
  <c r="I14" i="16"/>
  <c r="G14" i="11" s="1"/>
  <c r="J12" i="16"/>
  <c r="H12" i="11" s="1"/>
  <c r="K13" i="16"/>
  <c r="I13" i="11" s="1"/>
  <c r="J13" i="4"/>
  <c r="I8" i="16"/>
  <c r="G8" i="11" s="1"/>
  <c r="I7" i="16"/>
  <c r="G7" i="11" s="1"/>
  <c r="I8" i="4"/>
  <c r="J7" i="16"/>
  <c r="H7" i="11" s="1"/>
  <c r="K12" i="16"/>
  <c r="I12" i="11" s="1"/>
  <c r="I13" i="16"/>
  <c r="G13" i="11" s="1"/>
  <c r="I10" i="4"/>
  <c r="F20" i="13"/>
  <c r="F11" i="13"/>
  <c r="J7" i="4"/>
  <c r="J10" i="4"/>
  <c r="H7" i="16"/>
  <c r="F7" i="11" s="1"/>
  <c r="K10" i="4"/>
  <c r="J13" i="16"/>
  <c r="H13" i="11" s="1"/>
  <c r="F26" i="13"/>
  <c r="F25" i="13"/>
  <c r="F23" i="13"/>
  <c r="K9" i="4"/>
  <c r="K7" i="16"/>
  <c r="I7" i="11" s="1"/>
  <c r="F13" i="13"/>
  <c r="F9" i="13"/>
  <c r="F12" i="13"/>
  <c r="I10" i="16"/>
  <c r="G10" i="11" s="1"/>
  <c r="F22" i="13"/>
  <c r="F15" i="13"/>
  <c r="F8" i="13"/>
  <c r="F14" i="13"/>
  <c r="F16" i="13"/>
  <c r="H13" i="16"/>
  <c r="F13" i="11" s="1"/>
  <c r="H8" i="4"/>
  <c r="F24" i="13"/>
  <c r="F17" i="13"/>
  <c r="F18" i="13"/>
  <c r="F21" i="13"/>
  <c r="E175" i="14"/>
  <c r="G135" i="14"/>
  <c r="E118" i="14" l="1"/>
  <c r="E32" i="14"/>
  <c r="E37" i="14"/>
  <c r="E34" i="14"/>
  <c r="E90" i="14"/>
  <c r="E133" i="14" s="1"/>
  <c r="E48" i="14"/>
  <c r="E95" i="14"/>
  <c r="E141" i="14" s="1"/>
  <c r="E117" i="14"/>
  <c r="E39" i="14"/>
  <c r="E42" i="14"/>
  <c r="E33" i="14"/>
  <c r="E51" i="14"/>
  <c r="E128" i="14"/>
  <c r="E36" i="14"/>
  <c r="E125" i="14"/>
  <c r="E119" i="14"/>
  <c r="E130" i="14"/>
  <c r="E129" i="14"/>
  <c r="E51" i="13"/>
  <c r="E38" i="14"/>
  <c r="E44" i="14"/>
  <c r="E116" i="14"/>
  <c r="E41" i="14"/>
  <c r="E35" i="14"/>
  <c r="E49" i="14"/>
  <c r="E50" i="14"/>
  <c r="E122" i="14"/>
  <c r="E131" i="14"/>
  <c r="F34" i="13"/>
  <c r="F31" i="13"/>
  <c r="F43" i="13"/>
  <c r="F51" i="13" s="1"/>
  <c r="E9" i="10"/>
  <c r="V10" i="11" s="1"/>
  <c r="C7" i="10"/>
  <c r="T8" i="11" s="1"/>
  <c r="C9" i="10"/>
  <c r="T10" i="11" s="1"/>
  <c r="E7" i="10"/>
  <c r="V8" i="11" s="1"/>
  <c r="F173" i="14"/>
  <c r="F51" i="14"/>
  <c r="E142" i="14"/>
  <c r="E144" i="14"/>
  <c r="F171" i="14"/>
  <c r="E152" i="14"/>
  <c r="E146" i="14"/>
  <c r="E153" i="14"/>
  <c r="E140" i="14"/>
  <c r="F40" i="14"/>
  <c r="E138" i="14"/>
  <c r="J6" i="16"/>
  <c r="H6" i="11" s="1"/>
  <c r="F65" i="14"/>
  <c r="E135" i="14"/>
  <c r="F124" i="14"/>
  <c r="K6" i="4"/>
  <c r="H11" i="4"/>
  <c r="L9" i="16"/>
  <c r="J9" i="11" s="1"/>
  <c r="F95" i="14"/>
  <c r="F144" i="14" s="1"/>
  <c r="K6" i="16"/>
  <c r="I6" i="11" s="1"/>
  <c r="F38" i="14"/>
  <c r="H6" i="4"/>
  <c r="S5" i="14"/>
  <c r="F45" i="14"/>
  <c r="F60" i="14"/>
  <c r="F37" i="14"/>
  <c r="F32" i="14"/>
  <c r="F36" i="14"/>
  <c r="F49" i="14"/>
  <c r="H11" i="16"/>
  <c r="F11" i="11" s="1"/>
  <c r="E134" i="14"/>
  <c r="F43" i="14"/>
  <c r="F42" i="14"/>
  <c r="F46" i="14"/>
  <c r="F48" i="14"/>
  <c r="F176" i="14"/>
  <c r="F35" i="14"/>
  <c r="F170" i="14"/>
  <c r="F33" i="14"/>
  <c r="E136" i="14"/>
  <c r="F50" i="14"/>
  <c r="F172" i="14"/>
  <c r="F34" i="14"/>
  <c r="F41" i="14"/>
  <c r="F47" i="14"/>
  <c r="E27" i="13"/>
  <c r="F120" i="14"/>
  <c r="F127" i="14"/>
  <c r="F174" i="14"/>
  <c r="E68" i="14"/>
  <c r="F117" i="14"/>
  <c r="F130" i="14"/>
  <c r="F116" i="14"/>
  <c r="F119" i="14"/>
  <c r="F128" i="14"/>
  <c r="F39" i="14"/>
  <c r="F121" i="14"/>
  <c r="F126" i="14"/>
  <c r="F118" i="14"/>
  <c r="F122" i="14"/>
  <c r="F129" i="14"/>
  <c r="F131" i="14"/>
  <c r="F123" i="14"/>
  <c r="F125" i="14"/>
  <c r="F175" i="14"/>
  <c r="L13" i="4"/>
  <c r="I11" i="4"/>
  <c r="F90" i="14"/>
  <c r="L12" i="4"/>
  <c r="L10" i="4"/>
  <c r="F7" i="13"/>
  <c r="I11" i="16"/>
  <c r="G11" i="11" s="1"/>
  <c r="I6" i="16"/>
  <c r="G6" i="11" s="1"/>
  <c r="L12" i="16"/>
  <c r="J12" i="11" s="1"/>
  <c r="L14" i="16"/>
  <c r="J14" i="11" s="1"/>
  <c r="L8" i="16"/>
  <c r="J8" i="11" s="1"/>
  <c r="F19" i="14"/>
  <c r="F44" i="14" s="1"/>
  <c r="K11" i="16"/>
  <c r="I11" i="11" s="1"/>
  <c r="H6" i="16"/>
  <c r="F6" i="11" s="1"/>
  <c r="L7" i="16"/>
  <c r="J7" i="11" s="1"/>
  <c r="F19" i="13"/>
  <c r="I6" i="4"/>
  <c r="L10" i="16"/>
  <c r="J10" i="11" s="1"/>
  <c r="K11" i="4"/>
  <c r="L9" i="4"/>
  <c r="L8" i="4"/>
  <c r="J6" i="4"/>
  <c r="J11" i="16"/>
  <c r="H11" i="11" s="1"/>
  <c r="L7" i="4"/>
  <c r="L13" i="16"/>
  <c r="J13" i="11" s="1"/>
  <c r="F10" i="13"/>
  <c r="J11" i="4"/>
  <c r="I22" i="4"/>
  <c r="I20" i="4"/>
  <c r="J26" i="4"/>
  <c r="J21" i="4"/>
  <c r="J26" i="16"/>
  <c r="H24" i="11" s="1"/>
  <c r="J21" i="16"/>
  <c r="H19" i="11" s="1"/>
  <c r="I28" i="16"/>
  <c r="G26" i="11" s="1"/>
  <c r="H22" i="16"/>
  <c r="F20" i="11" s="1"/>
  <c r="K21" i="4"/>
  <c r="H23" i="16"/>
  <c r="F21" i="11" s="1"/>
  <c r="I21" i="4"/>
  <c r="H24" i="16"/>
  <c r="F22" i="11" s="1"/>
  <c r="K23" i="4"/>
  <c r="I22" i="16"/>
  <c r="G20" i="11" s="1"/>
  <c r="K22" i="4"/>
  <c r="J23" i="4"/>
  <c r="J27" i="16"/>
  <c r="H25" i="11" s="1"/>
  <c r="K25" i="4"/>
  <c r="K24" i="16"/>
  <c r="I22" i="11" s="1"/>
  <c r="H23" i="4"/>
  <c r="K21" i="16"/>
  <c r="I19" i="11" s="1"/>
  <c r="K27" i="16"/>
  <c r="I25" i="11" s="1"/>
  <c r="H26" i="4"/>
  <c r="I27" i="16"/>
  <c r="G25" i="11" s="1"/>
  <c r="K20" i="4"/>
  <c r="J20" i="4"/>
  <c r="J23" i="16"/>
  <c r="H21" i="11" s="1"/>
  <c r="H22" i="4"/>
  <c r="K26" i="4"/>
  <c r="K26" i="16"/>
  <c r="I24" i="11" s="1"/>
  <c r="H25" i="4"/>
  <c r="K22" i="16"/>
  <c r="I20" i="11" s="1"/>
  <c r="K23" i="16"/>
  <c r="I21" i="11" s="1"/>
  <c r="H26" i="16"/>
  <c r="F24" i="11" s="1"/>
  <c r="J25" i="4"/>
  <c r="J22" i="16"/>
  <c r="H20" i="11" s="1"/>
  <c r="I25" i="4"/>
  <c r="H20" i="4"/>
  <c r="K28" i="16"/>
  <c r="I26" i="11" s="1"/>
  <c r="J22" i="4"/>
  <c r="I23" i="4"/>
  <c r="H28" i="16"/>
  <c r="F26" i="11" s="1"/>
  <c r="I26" i="16"/>
  <c r="G24" i="11" s="1"/>
  <c r="H21" i="16"/>
  <c r="F19" i="11" s="1"/>
  <c r="J28" i="16"/>
  <c r="H26" i="11" s="1"/>
  <c r="H27" i="16"/>
  <c r="F25" i="11" s="1"/>
  <c r="I24" i="16"/>
  <c r="G22" i="11" s="1"/>
  <c r="I21" i="16"/>
  <c r="G19" i="11" s="1"/>
  <c r="J24" i="16"/>
  <c r="H22" i="11" s="1"/>
  <c r="I23" i="16"/>
  <c r="G21" i="11" s="1"/>
  <c r="I26" i="4"/>
  <c r="H21" i="4"/>
  <c r="E139" i="14" l="1"/>
  <c r="E143" i="14"/>
  <c r="E145" i="14"/>
  <c r="E147" i="14"/>
  <c r="E149" i="14"/>
  <c r="E148" i="14"/>
  <c r="E150" i="14"/>
  <c r="E151" i="14"/>
  <c r="S158" i="14"/>
  <c r="S169" i="14" s="1"/>
  <c r="S159" i="14"/>
  <c r="S160" i="14"/>
  <c r="S161" i="14"/>
  <c r="S162" i="14"/>
  <c r="S173" i="14" s="1"/>
  <c r="S163" i="14"/>
  <c r="S164" i="14"/>
  <c r="S175" i="14" s="1"/>
  <c r="S165" i="14"/>
  <c r="S115" i="14"/>
  <c r="S73" i="14"/>
  <c r="S74" i="14"/>
  <c r="S75" i="14"/>
  <c r="S76" i="14"/>
  <c r="S77" i="14"/>
  <c r="S78" i="14"/>
  <c r="S79" i="14"/>
  <c r="S80" i="14"/>
  <c r="S81" i="14"/>
  <c r="S123" i="14" s="1"/>
  <c r="S82" i="14"/>
  <c r="S83" i="14"/>
  <c r="S125" i="14" s="1"/>
  <c r="S84" i="14"/>
  <c r="S85" i="14"/>
  <c r="S86" i="14"/>
  <c r="S87" i="14"/>
  <c r="S129" i="14" s="1"/>
  <c r="S88" i="14"/>
  <c r="S89" i="14"/>
  <c r="S131" i="14" s="1"/>
  <c r="S91" i="14"/>
  <c r="S92" i="14"/>
  <c r="S93" i="14"/>
  <c r="S94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61" i="14"/>
  <c r="S62" i="14"/>
  <c r="S63" i="14"/>
  <c r="S64" i="14"/>
  <c r="S66" i="14"/>
  <c r="S67" i="14"/>
  <c r="S7" i="14"/>
  <c r="S32" i="14" s="1"/>
  <c r="S8" i="14"/>
  <c r="S33" i="14" s="1"/>
  <c r="S9" i="14"/>
  <c r="S34" i="14" s="1"/>
  <c r="S10" i="14"/>
  <c r="S35" i="14" s="1"/>
  <c r="S11" i="14"/>
  <c r="S36" i="14" s="1"/>
  <c r="S12" i="14"/>
  <c r="S37" i="14" s="1"/>
  <c r="S13" i="14"/>
  <c r="S38" i="14" s="1"/>
  <c r="S14" i="14"/>
  <c r="S39" i="14" s="1"/>
  <c r="S15" i="14"/>
  <c r="S40" i="14" s="1"/>
  <c r="S16" i="14"/>
  <c r="S41" i="14" s="1"/>
  <c r="S17" i="14"/>
  <c r="S42" i="14" s="1"/>
  <c r="S18" i="14"/>
  <c r="S43" i="14" s="1"/>
  <c r="S20" i="14"/>
  <c r="S45" i="14" s="1"/>
  <c r="S21" i="14"/>
  <c r="S47" i="14" s="1"/>
  <c r="S22" i="14"/>
  <c r="S46" i="14" s="1"/>
  <c r="S23" i="14"/>
  <c r="S48" i="14" s="1"/>
  <c r="S24" i="14"/>
  <c r="S49" i="14" s="1"/>
  <c r="S25" i="14"/>
  <c r="S50" i="14" s="1"/>
  <c r="S26" i="14"/>
  <c r="S51" i="14" s="1"/>
  <c r="S27" i="14"/>
  <c r="S52" i="14" s="1"/>
  <c r="C20" i="10"/>
  <c r="T20" i="11" s="1"/>
  <c r="E20" i="10"/>
  <c r="V20" i="11" s="1"/>
  <c r="E22" i="10"/>
  <c r="V22" i="11" s="1"/>
  <c r="C22" i="10"/>
  <c r="T22" i="11" s="1"/>
  <c r="E6" i="10"/>
  <c r="V7" i="11" s="1"/>
  <c r="J15" i="16"/>
  <c r="H15" i="11" s="1"/>
  <c r="F142" i="14"/>
  <c r="E137" i="14"/>
  <c r="F68" i="14"/>
  <c r="K15" i="16"/>
  <c r="I15" i="11" s="1"/>
  <c r="F151" i="14"/>
  <c r="F153" i="14"/>
  <c r="F140" i="14"/>
  <c r="F149" i="14"/>
  <c r="E132" i="14"/>
  <c r="H14" i="4"/>
  <c r="F141" i="14"/>
  <c r="F147" i="14"/>
  <c r="F139" i="14"/>
  <c r="F145" i="14"/>
  <c r="F152" i="14"/>
  <c r="F146" i="14"/>
  <c r="F150" i="14"/>
  <c r="F138" i="14"/>
  <c r="F148" i="14"/>
  <c r="F143" i="14"/>
  <c r="H15" i="16"/>
  <c r="F15" i="11" s="1"/>
  <c r="L6" i="16"/>
  <c r="J6" i="11" s="1"/>
  <c r="I15" i="16"/>
  <c r="G15" i="11" s="1"/>
  <c r="I20" i="16"/>
  <c r="G18" i="11" s="1"/>
  <c r="F134" i="14"/>
  <c r="F136" i="14"/>
  <c r="F135" i="14"/>
  <c r="I14" i="4"/>
  <c r="L6" i="4"/>
  <c r="F27" i="13"/>
  <c r="F133" i="14"/>
  <c r="K24" i="4"/>
  <c r="L11" i="16"/>
  <c r="J11" i="11" s="1"/>
  <c r="L23" i="4"/>
  <c r="T5" i="14"/>
  <c r="J14" i="4"/>
  <c r="C6" i="10"/>
  <c r="T7" i="11" s="1"/>
  <c r="L27" i="16"/>
  <c r="J25" i="11" s="1"/>
  <c r="L28" i="16"/>
  <c r="J26" i="11" s="1"/>
  <c r="K25" i="16"/>
  <c r="I23" i="11" s="1"/>
  <c r="L23" i="16"/>
  <c r="J21" i="11" s="1"/>
  <c r="L11" i="4"/>
  <c r="K14" i="4"/>
  <c r="H20" i="16"/>
  <c r="F18" i="11" s="1"/>
  <c r="L21" i="16"/>
  <c r="J19" i="11" s="1"/>
  <c r="L22" i="4"/>
  <c r="L24" i="16"/>
  <c r="J22" i="11" s="1"/>
  <c r="L22" i="16"/>
  <c r="J20" i="11" s="1"/>
  <c r="I25" i="16"/>
  <c r="G23" i="11" s="1"/>
  <c r="J24" i="4"/>
  <c r="H24" i="4"/>
  <c r="L25" i="4"/>
  <c r="L26" i="4"/>
  <c r="H19" i="4"/>
  <c r="L20" i="4"/>
  <c r="L26" i="16"/>
  <c r="J24" i="11" s="1"/>
  <c r="H25" i="16"/>
  <c r="F23" i="11" s="1"/>
  <c r="J19" i="4"/>
  <c r="J20" i="16"/>
  <c r="H18" i="11" s="1"/>
  <c r="I19" i="4"/>
  <c r="L21" i="4"/>
  <c r="I24" i="4"/>
  <c r="K19" i="4"/>
  <c r="K20" i="16"/>
  <c r="I18" i="11" s="1"/>
  <c r="J25" i="16"/>
  <c r="H23" i="11" s="1"/>
  <c r="S121" i="14" l="1"/>
  <c r="E14" i="10"/>
  <c r="V15" i="11" s="1"/>
  <c r="S127" i="14"/>
  <c r="S119" i="14"/>
  <c r="S171" i="14"/>
  <c r="S176" i="14"/>
  <c r="S174" i="14"/>
  <c r="S172" i="14"/>
  <c r="S130" i="14"/>
  <c r="S128" i="14"/>
  <c r="S117" i="14"/>
  <c r="S126" i="14"/>
  <c r="S124" i="14"/>
  <c r="T158" i="14"/>
  <c r="T169" i="14" s="1"/>
  <c r="T159" i="14"/>
  <c r="T160" i="14"/>
  <c r="T161" i="14"/>
  <c r="T162" i="14"/>
  <c r="T163" i="14"/>
  <c r="T164" i="14"/>
  <c r="T165" i="14"/>
  <c r="T115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1" i="14"/>
  <c r="T92" i="14"/>
  <c r="T93" i="14"/>
  <c r="T94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61" i="14"/>
  <c r="T62" i="14"/>
  <c r="T63" i="14"/>
  <c r="T66" i="14"/>
  <c r="T64" i="14"/>
  <c r="T67" i="14"/>
  <c r="T7" i="14"/>
  <c r="T32" i="14" s="1"/>
  <c r="T8" i="14"/>
  <c r="T33" i="14" s="1"/>
  <c r="T9" i="14"/>
  <c r="T34" i="14" s="1"/>
  <c r="T10" i="14"/>
  <c r="T35" i="14" s="1"/>
  <c r="T11" i="14"/>
  <c r="T36" i="14" s="1"/>
  <c r="T12" i="14"/>
  <c r="T37" i="14" s="1"/>
  <c r="T13" i="14"/>
  <c r="T38" i="14" s="1"/>
  <c r="T14" i="14"/>
  <c r="T39" i="14" s="1"/>
  <c r="T15" i="14"/>
  <c r="T40" i="14" s="1"/>
  <c r="T16" i="14"/>
  <c r="T41" i="14" s="1"/>
  <c r="T17" i="14"/>
  <c r="T42" i="14" s="1"/>
  <c r="T18" i="14"/>
  <c r="T43" i="14" s="1"/>
  <c r="T20" i="14"/>
  <c r="T45" i="14" s="1"/>
  <c r="T21" i="14"/>
  <c r="T47" i="14" s="1"/>
  <c r="T22" i="14"/>
  <c r="T46" i="14" s="1"/>
  <c r="T23" i="14"/>
  <c r="T48" i="14" s="1"/>
  <c r="T24" i="14"/>
  <c r="T49" i="14" s="1"/>
  <c r="T25" i="14"/>
  <c r="T50" i="14" s="1"/>
  <c r="T26" i="14"/>
  <c r="T51" i="14" s="1"/>
  <c r="T27" i="14"/>
  <c r="T52" i="14" s="1"/>
  <c r="S19" i="14"/>
  <c r="S44" i="14" s="1"/>
  <c r="S65" i="14"/>
  <c r="S60" i="14"/>
  <c r="S95" i="14"/>
  <c r="S152" i="14" s="1"/>
  <c r="S90" i="14"/>
  <c r="S122" i="14"/>
  <c r="S120" i="14"/>
  <c r="S118" i="14"/>
  <c r="S116" i="14"/>
  <c r="S170" i="14"/>
  <c r="E19" i="10"/>
  <c r="D13" i="10"/>
  <c r="U14" i="11" s="1"/>
  <c r="F137" i="14"/>
  <c r="L15" i="16"/>
  <c r="J15" i="11" s="1"/>
  <c r="I29" i="16"/>
  <c r="G27" i="11" s="1"/>
  <c r="K27" i="4"/>
  <c r="F132" i="14"/>
  <c r="K29" i="16"/>
  <c r="I27" i="11" s="1"/>
  <c r="I27" i="4"/>
  <c r="L14" i="4"/>
  <c r="U5" i="14"/>
  <c r="L25" i="16"/>
  <c r="J23" i="11" s="1"/>
  <c r="D8" i="10"/>
  <c r="U9" i="11" s="1"/>
  <c r="D12" i="10"/>
  <c r="U13" i="11" s="1"/>
  <c r="D9" i="10"/>
  <c r="U10" i="11" s="1"/>
  <c r="D7" i="10"/>
  <c r="U8" i="11" s="1"/>
  <c r="D10" i="10"/>
  <c r="U11" i="11" s="1"/>
  <c r="C14" i="10"/>
  <c r="T15" i="11" s="1"/>
  <c r="C19" i="10"/>
  <c r="T19" i="11" s="1"/>
  <c r="J27" i="4"/>
  <c r="H27" i="4"/>
  <c r="L19" i="4"/>
  <c r="I35" i="4"/>
  <c r="J38" i="4"/>
  <c r="J33" i="4"/>
  <c r="J38" i="16"/>
  <c r="H34" i="11" s="1"/>
  <c r="K39" i="4"/>
  <c r="H42" i="16"/>
  <c r="F38" i="11" s="1"/>
  <c r="K35" i="16"/>
  <c r="I31" i="11" s="1"/>
  <c r="H33" i="4"/>
  <c r="K36" i="16"/>
  <c r="I32" i="11" s="1"/>
  <c r="H34" i="4"/>
  <c r="K37" i="16"/>
  <c r="I33" i="11" s="1"/>
  <c r="H41" i="16"/>
  <c r="F37" i="11" s="1"/>
  <c r="K38" i="4"/>
  <c r="K33" i="4"/>
  <c r="E33" i="10" s="1"/>
  <c r="V32" i="11" s="1"/>
  <c r="J35" i="4"/>
  <c r="J40" i="16"/>
  <c r="H36" i="11" s="1"/>
  <c r="I38" i="4"/>
  <c r="I38" i="16"/>
  <c r="G34" i="11" s="1"/>
  <c r="I34" i="4"/>
  <c r="I35" i="16"/>
  <c r="G31" i="11" s="1"/>
  <c r="I41" i="16"/>
  <c r="G37" i="11" s="1"/>
  <c r="I36" i="4"/>
  <c r="I42" i="16"/>
  <c r="G38" i="11" s="1"/>
  <c r="J39" i="4"/>
  <c r="J42" i="16"/>
  <c r="H38" i="11" s="1"/>
  <c r="J36" i="16"/>
  <c r="H32" i="11" s="1"/>
  <c r="K34" i="4"/>
  <c r="I39" i="4"/>
  <c r="I40" i="16"/>
  <c r="G36" i="11" s="1"/>
  <c r="K36" i="4"/>
  <c r="I36" i="16"/>
  <c r="G32" i="11" s="1"/>
  <c r="K38" i="16"/>
  <c r="I34" i="11" s="1"/>
  <c r="I33" i="4"/>
  <c r="C33" i="10" s="1"/>
  <c r="T32" i="11" s="1"/>
  <c r="J37" i="16"/>
  <c r="H33" i="11" s="1"/>
  <c r="H37" i="16"/>
  <c r="F33" i="11" s="1"/>
  <c r="H39" i="4"/>
  <c r="H35" i="4"/>
  <c r="J36" i="4"/>
  <c r="J35" i="16"/>
  <c r="H31" i="11" s="1"/>
  <c r="H38" i="4"/>
  <c r="K42" i="16"/>
  <c r="I38" i="11" s="1"/>
  <c r="I37" i="16"/>
  <c r="G33" i="11" s="1"/>
  <c r="J34" i="4"/>
  <c r="H36" i="4"/>
  <c r="K41" i="16"/>
  <c r="I37" i="11" s="1"/>
  <c r="H40" i="16"/>
  <c r="F36" i="11" s="1"/>
  <c r="H36" i="16"/>
  <c r="F32" i="11" s="1"/>
  <c r="K35" i="4"/>
  <c r="J41" i="16"/>
  <c r="H37" i="11" s="1"/>
  <c r="K40" i="16"/>
  <c r="I36" i="11" s="1"/>
  <c r="H38" i="16"/>
  <c r="F34" i="11" s="1"/>
  <c r="H35" i="16"/>
  <c r="F31" i="11" s="1"/>
  <c r="L20" i="16"/>
  <c r="J18" i="11" s="1"/>
  <c r="H29" i="16"/>
  <c r="F27" i="11" s="1"/>
  <c r="L24" i="4"/>
  <c r="J29" i="16"/>
  <c r="H27" i="11" s="1"/>
  <c r="S135" i="14" l="1"/>
  <c r="S132" i="14"/>
  <c r="S137" i="14" s="1"/>
  <c r="T131" i="14"/>
  <c r="T123" i="14"/>
  <c r="T173" i="14"/>
  <c r="T125" i="14"/>
  <c r="T117" i="14"/>
  <c r="T171" i="14"/>
  <c r="T129" i="14"/>
  <c r="T121" i="14"/>
  <c r="T176" i="14"/>
  <c r="T127" i="14"/>
  <c r="T119" i="14"/>
  <c r="S149" i="14"/>
  <c r="S134" i="14"/>
  <c r="S141" i="14"/>
  <c r="S140" i="14"/>
  <c r="T60" i="14"/>
  <c r="T130" i="14"/>
  <c r="T128" i="14"/>
  <c r="T126" i="14"/>
  <c r="T124" i="14"/>
  <c r="T122" i="14"/>
  <c r="T120" i="14"/>
  <c r="T118" i="14"/>
  <c r="T116" i="14"/>
  <c r="T175" i="14"/>
  <c r="T174" i="14"/>
  <c r="T172" i="14"/>
  <c r="S136" i="14"/>
  <c r="S145" i="14"/>
  <c r="S153" i="14"/>
  <c r="S133" i="14"/>
  <c r="S144" i="14"/>
  <c r="S68" i="14"/>
  <c r="S150" i="14"/>
  <c r="U158" i="14"/>
  <c r="U169" i="14" s="1"/>
  <c r="U159" i="14"/>
  <c r="U160" i="14"/>
  <c r="U161" i="14"/>
  <c r="U162" i="14"/>
  <c r="U163" i="14"/>
  <c r="U164" i="14"/>
  <c r="U165" i="14"/>
  <c r="U115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131" i="14" s="1"/>
  <c r="U91" i="14"/>
  <c r="U92" i="14"/>
  <c r="U93" i="14"/>
  <c r="U94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61" i="14"/>
  <c r="U62" i="14"/>
  <c r="U63" i="14"/>
  <c r="U64" i="14"/>
  <c r="U66" i="14"/>
  <c r="U67" i="14"/>
  <c r="U7" i="14"/>
  <c r="U32" i="14" s="1"/>
  <c r="U8" i="14"/>
  <c r="U33" i="14" s="1"/>
  <c r="U9" i="14"/>
  <c r="U34" i="14" s="1"/>
  <c r="U10" i="14"/>
  <c r="U35" i="14" s="1"/>
  <c r="U11" i="14"/>
  <c r="U36" i="14" s="1"/>
  <c r="U12" i="14"/>
  <c r="U37" i="14" s="1"/>
  <c r="U13" i="14"/>
  <c r="U38" i="14" s="1"/>
  <c r="U14" i="14"/>
  <c r="U39" i="14" s="1"/>
  <c r="U15" i="14"/>
  <c r="U40" i="14" s="1"/>
  <c r="U16" i="14"/>
  <c r="U41" i="14" s="1"/>
  <c r="U17" i="14"/>
  <c r="U42" i="14" s="1"/>
  <c r="U18" i="14"/>
  <c r="U43" i="14" s="1"/>
  <c r="U20" i="14"/>
  <c r="U45" i="14" s="1"/>
  <c r="U21" i="14"/>
  <c r="U47" i="14" s="1"/>
  <c r="U22" i="14"/>
  <c r="U46" i="14" s="1"/>
  <c r="U23" i="14"/>
  <c r="U48" i="14" s="1"/>
  <c r="U24" i="14"/>
  <c r="U49" i="14" s="1"/>
  <c r="U25" i="14"/>
  <c r="U50" i="14" s="1"/>
  <c r="U26" i="14"/>
  <c r="U51" i="14" s="1"/>
  <c r="U27" i="14"/>
  <c r="U52" i="14" s="1"/>
  <c r="V5" i="14"/>
  <c r="S139" i="14"/>
  <c r="S143" i="14"/>
  <c r="S147" i="14"/>
  <c r="S151" i="14"/>
  <c r="S138" i="14"/>
  <c r="S142" i="14"/>
  <c r="S146" i="14"/>
  <c r="S148" i="14"/>
  <c r="T65" i="14"/>
  <c r="T68" i="14" s="1"/>
  <c r="T19" i="14"/>
  <c r="T44" i="14" s="1"/>
  <c r="T95" i="14"/>
  <c r="T151" i="14" s="1"/>
  <c r="T90" i="14"/>
  <c r="T170" i="14"/>
  <c r="K37" i="4"/>
  <c r="C35" i="10"/>
  <c r="T34" i="11" s="1"/>
  <c r="E27" i="10"/>
  <c r="V27" i="11" s="1"/>
  <c r="V19" i="11"/>
  <c r="E35" i="10"/>
  <c r="V34" i="11" s="1"/>
  <c r="I39" i="16"/>
  <c r="G35" i="11" s="1"/>
  <c r="L36" i="4"/>
  <c r="L35" i="4"/>
  <c r="I37" i="4"/>
  <c r="G10" i="10"/>
  <c r="X11" i="11" s="1"/>
  <c r="G9" i="10"/>
  <c r="X10" i="11" s="1"/>
  <c r="L38" i="16"/>
  <c r="J34" i="11" s="1"/>
  <c r="L36" i="16"/>
  <c r="J32" i="11" s="1"/>
  <c r="J34" i="16"/>
  <c r="H30" i="11" s="1"/>
  <c r="L37" i="16"/>
  <c r="J33" i="11" s="1"/>
  <c r="K34" i="16"/>
  <c r="I30" i="11" s="1"/>
  <c r="L27" i="4"/>
  <c r="G13" i="10"/>
  <c r="X14" i="11" s="1"/>
  <c r="G12" i="10"/>
  <c r="X13" i="11" s="1"/>
  <c r="D11" i="10"/>
  <c r="U12" i="11" s="1"/>
  <c r="W5" i="14"/>
  <c r="G7" i="10"/>
  <c r="X8" i="11" s="1"/>
  <c r="D6" i="10"/>
  <c r="U7" i="11" s="1"/>
  <c r="G8" i="10"/>
  <c r="X9" i="11" s="1"/>
  <c r="L29" i="16"/>
  <c r="J27" i="11" s="1"/>
  <c r="J32" i="4"/>
  <c r="K39" i="16"/>
  <c r="I35" i="11" s="1"/>
  <c r="L40" i="16"/>
  <c r="J36" i="11" s="1"/>
  <c r="H39" i="16"/>
  <c r="F35" i="11" s="1"/>
  <c r="E32" i="10"/>
  <c r="V31" i="11" s="1"/>
  <c r="K32" i="4"/>
  <c r="L34" i="4"/>
  <c r="L42" i="16"/>
  <c r="J38" i="11" s="1"/>
  <c r="J37" i="4"/>
  <c r="D22" i="10"/>
  <c r="D25" i="10"/>
  <c r="U25" i="11" s="1"/>
  <c r="D26" i="10"/>
  <c r="D21" i="10"/>
  <c r="D23" i="10"/>
  <c r="D20" i="10"/>
  <c r="U20" i="11" s="1"/>
  <c r="I32" i="4"/>
  <c r="C27" i="10"/>
  <c r="T27" i="11" s="1"/>
  <c r="H34" i="16"/>
  <c r="F30" i="11" s="1"/>
  <c r="L35" i="16"/>
  <c r="J31" i="11" s="1"/>
  <c r="H37" i="4"/>
  <c r="L38" i="4"/>
  <c r="L39" i="4"/>
  <c r="I34" i="16"/>
  <c r="G30" i="11" s="1"/>
  <c r="J39" i="16"/>
  <c r="H35" i="11" s="1"/>
  <c r="L41" i="16"/>
  <c r="J37" i="11" s="1"/>
  <c r="H32" i="4"/>
  <c r="L33" i="4"/>
  <c r="T5" i="13"/>
  <c r="I48" i="4"/>
  <c r="C48" i="10" s="1"/>
  <c r="T46" i="11" s="1"/>
  <c r="J57" i="16"/>
  <c r="H51" i="11" s="1"/>
  <c r="J52" i="16"/>
  <c r="H46" i="11" s="1"/>
  <c r="J51" i="4"/>
  <c r="I58" i="16"/>
  <c r="G52" i="11" s="1"/>
  <c r="H52" i="16"/>
  <c r="F46" i="11" s="1"/>
  <c r="K49" i="4"/>
  <c r="H53" i="16"/>
  <c r="F47" i="11" s="1"/>
  <c r="I49" i="4"/>
  <c r="H54" i="16"/>
  <c r="F48" i="11" s="1"/>
  <c r="K51" i="4"/>
  <c r="H50" i="4"/>
  <c r="K53" i="4"/>
  <c r="J54" i="16"/>
  <c r="H48" i="11" s="1"/>
  <c r="J53" i="4"/>
  <c r="H57" i="16"/>
  <c r="F51" i="11" s="1"/>
  <c r="I53" i="4"/>
  <c r="I54" i="16"/>
  <c r="G48" i="11" s="1"/>
  <c r="H48" i="4"/>
  <c r="I51" i="16"/>
  <c r="G45" i="11" s="1"/>
  <c r="I52" i="16"/>
  <c r="G46" i="11" s="1"/>
  <c r="K53" i="16"/>
  <c r="I47" i="11" s="1"/>
  <c r="K48" i="4"/>
  <c r="E48" i="10" s="1"/>
  <c r="V46" i="11" s="1"/>
  <c r="J58" i="16"/>
  <c r="H52" i="11" s="1"/>
  <c r="J51" i="16"/>
  <c r="H45" i="11" s="1"/>
  <c r="J49" i="4"/>
  <c r="I53" i="16"/>
  <c r="G47" i="11" s="1"/>
  <c r="H58" i="16"/>
  <c r="F52" i="11" s="1"/>
  <c r="I54" i="4"/>
  <c r="I56" i="16"/>
  <c r="G50" i="11" s="1"/>
  <c r="H49" i="4"/>
  <c r="H51" i="16"/>
  <c r="F45" i="11" s="1"/>
  <c r="I50" i="4"/>
  <c r="J54" i="4"/>
  <c r="K54" i="4"/>
  <c r="H53" i="4"/>
  <c r="K58" i="16"/>
  <c r="I52" i="11" s="1"/>
  <c r="S20" i="13"/>
  <c r="S18" i="13"/>
  <c r="S22" i="13"/>
  <c r="S45" i="13" s="1"/>
  <c r="S25" i="13"/>
  <c r="J50" i="4"/>
  <c r="H51" i="4"/>
  <c r="K57" i="16"/>
  <c r="I51" i="11" s="1"/>
  <c r="I57" i="16"/>
  <c r="G51" i="11" s="1"/>
  <c r="J56" i="16"/>
  <c r="H50" i="11" s="1"/>
  <c r="J48" i="4"/>
  <c r="K56" i="16"/>
  <c r="I50" i="11" s="1"/>
  <c r="K52" i="16"/>
  <c r="I46" i="11" s="1"/>
  <c r="H56" i="16"/>
  <c r="F50" i="11" s="1"/>
  <c r="S11" i="13"/>
  <c r="S9" i="13"/>
  <c r="S13" i="13"/>
  <c r="S16" i="13"/>
  <c r="K50" i="4"/>
  <c r="J53" i="16"/>
  <c r="H47" i="11" s="1"/>
  <c r="K54" i="16"/>
  <c r="I48" i="11" s="1"/>
  <c r="K51" i="16"/>
  <c r="I45" i="11" s="1"/>
  <c r="H54" i="4"/>
  <c r="I51" i="4"/>
  <c r="S24" i="13"/>
  <c r="S26" i="13"/>
  <c r="S12" i="13"/>
  <c r="S15" i="13"/>
  <c r="S23" i="13"/>
  <c r="S8" i="13"/>
  <c r="S14" i="13"/>
  <c r="S21" i="13"/>
  <c r="S46" i="13" s="1"/>
  <c r="S17" i="13"/>
  <c r="K40" i="4" l="1"/>
  <c r="T136" i="14"/>
  <c r="T132" i="14"/>
  <c r="T137" i="14" s="1"/>
  <c r="S43" i="13"/>
  <c r="S51" i="13" s="1"/>
  <c r="U123" i="14"/>
  <c r="U129" i="14"/>
  <c r="U121" i="14"/>
  <c r="T49" i="13"/>
  <c r="T47" i="13"/>
  <c r="T42" i="13"/>
  <c r="T40" i="13"/>
  <c r="T38" i="13"/>
  <c r="T50" i="13"/>
  <c r="T48" i="13"/>
  <c r="T44" i="13"/>
  <c r="T41" i="13"/>
  <c r="T39" i="13"/>
  <c r="T37" i="13"/>
  <c r="T35" i="13"/>
  <c r="T33" i="13"/>
  <c r="T36" i="13"/>
  <c r="T32" i="13"/>
  <c r="U175" i="14"/>
  <c r="U127" i="14"/>
  <c r="U119" i="14"/>
  <c r="U173" i="14"/>
  <c r="U125" i="14"/>
  <c r="U171" i="14"/>
  <c r="U117" i="14"/>
  <c r="U130" i="14"/>
  <c r="U128" i="14"/>
  <c r="U176" i="14"/>
  <c r="U174" i="14"/>
  <c r="U172" i="14"/>
  <c r="T140" i="14"/>
  <c r="U126" i="14"/>
  <c r="T145" i="14"/>
  <c r="T144" i="14"/>
  <c r="T152" i="14"/>
  <c r="T153" i="14"/>
  <c r="T138" i="14"/>
  <c r="T142" i="14"/>
  <c r="T146" i="14"/>
  <c r="T148" i="14"/>
  <c r="T141" i="14"/>
  <c r="T149" i="14"/>
  <c r="W158" i="14"/>
  <c r="W169" i="14" s="1"/>
  <c r="W159" i="14"/>
  <c r="W160" i="14"/>
  <c r="W161" i="14"/>
  <c r="W162" i="14"/>
  <c r="W163" i="14"/>
  <c r="W164" i="14"/>
  <c r="W165" i="14"/>
  <c r="W115" i="14"/>
  <c r="W73" i="14"/>
  <c r="W74" i="14"/>
  <c r="W75" i="14"/>
  <c r="W76" i="14"/>
  <c r="W77" i="14"/>
  <c r="W78" i="14"/>
  <c r="W79" i="14"/>
  <c r="W80" i="14"/>
  <c r="W81" i="14"/>
  <c r="W123" i="14" s="1"/>
  <c r="W82" i="14"/>
  <c r="W83" i="14"/>
  <c r="W84" i="14"/>
  <c r="W85" i="14"/>
  <c r="W86" i="14"/>
  <c r="W87" i="14"/>
  <c r="W88" i="14"/>
  <c r="W89" i="14"/>
  <c r="W131" i="14" s="1"/>
  <c r="W91" i="14"/>
  <c r="W92" i="14"/>
  <c r="W93" i="14"/>
  <c r="W94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61" i="14"/>
  <c r="W62" i="14"/>
  <c r="W63" i="14"/>
  <c r="W64" i="14"/>
  <c r="W66" i="14"/>
  <c r="W67" i="14"/>
  <c r="W7" i="14"/>
  <c r="W32" i="14" s="1"/>
  <c r="W8" i="14"/>
  <c r="W33" i="14" s="1"/>
  <c r="W9" i="14"/>
  <c r="W34" i="14" s="1"/>
  <c r="W10" i="14"/>
  <c r="W35" i="14" s="1"/>
  <c r="W11" i="14"/>
  <c r="W36" i="14" s="1"/>
  <c r="W12" i="14"/>
  <c r="W37" i="14" s="1"/>
  <c r="W13" i="14"/>
  <c r="W38" i="14" s="1"/>
  <c r="W14" i="14"/>
  <c r="W39" i="14" s="1"/>
  <c r="W15" i="14"/>
  <c r="W40" i="14" s="1"/>
  <c r="W16" i="14"/>
  <c r="W41" i="14" s="1"/>
  <c r="W17" i="14"/>
  <c r="W42" i="14" s="1"/>
  <c r="W18" i="14"/>
  <c r="W43" i="14" s="1"/>
  <c r="W20" i="14"/>
  <c r="W45" i="14" s="1"/>
  <c r="W21" i="14"/>
  <c r="W47" i="14" s="1"/>
  <c r="W22" i="14"/>
  <c r="W46" i="14" s="1"/>
  <c r="W23" i="14"/>
  <c r="W48" i="14" s="1"/>
  <c r="W24" i="14"/>
  <c r="W49" i="14" s="1"/>
  <c r="W25" i="14"/>
  <c r="W50" i="14" s="1"/>
  <c r="W26" i="14"/>
  <c r="W51" i="14" s="1"/>
  <c r="W27" i="14"/>
  <c r="W52" i="14" s="1"/>
  <c r="T133" i="14"/>
  <c r="T135" i="14"/>
  <c r="T150" i="14"/>
  <c r="T134" i="14"/>
  <c r="T139" i="14"/>
  <c r="T143" i="14"/>
  <c r="T147" i="14"/>
  <c r="V158" i="14"/>
  <c r="V169" i="14" s="1"/>
  <c r="V159" i="14"/>
  <c r="V160" i="14"/>
  <c r="V161" i="14"/>
  <c r="V162" i="14"/>
  <c r="V163" i="14"/>
  <c r="V164" i="14"/>
  <c r="V165" i="14"/>
  <c r="V115" i="14"/>
  <c r="V73" i="14"/>
  <c r="V74" i="14"/>
  <c r="V75" i="14"/>
  <c r="V76" i="14"/>
  <c r="V77" i="14"/>
  <c r="V78" i="14"/>
  <c r="V79" i="14"/>
  <c r="V80" i="14"/>
  <c r="V81" i="14"/>
  <c r="V123" i="14" s="1"/>
  <c r="V82" i="14"/>
  <c r="V83" i="14"/>
  <c r="V84" i="14"/>
  <c r="V85" i="14"/>
  <c r="V86" i="14"/>
  <c r="V87" i="14"/>
  <c r="V88" i="14"/>
  <c r="V89" i="14"/>
  <c r="V131" i="14" s="1"/>
  <c r="V91" i="14"/>
  <c r="V92" i="14"/>
  <c r="V93" i="14"/>
  <c r="V94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61" i="14"/>
  <c r="V62" i="14"/>
  <c r="V63" i="14"/>
  <c r="V64" i="14"/>
  <c r="V66" i="14"/>
  <c r="V67" i="14"/>
  <c r="V7" i="14"/>
  <c r="V32" i="14" s="1"/>
  <c r="V8" i="14"/>
  <c r="V33" i="14" s="1"/>
  <c r="V9" i="14"/>
  <c r="V34" i="14" s="1"/>
  <c r="V10" i="14"/>
  <c r="V35" i="14" s="1"/>
  <c r="V11" i="14"/>
  <c r="V36" i="14" s="1"/>
  <c r="V12" i="14"/>
  <c r="V37" i="14" s="1"/>
  <c r="V13" i="14"/>
  <c r="V38" i="14" s="1"/>
  <c r="V14" i="14"/>
  <c r="V39" i="14" s="1"/>
  <c r="V15" i="14"/>
  <c r="V40" i="14" s="1"/>
  <c r="V16" i="14"/>
  <c r="V41" i="14" s="1"/>
  <c r="V17" i="14"/>
  <c r="V42" i="14" s="1"/>
  <c r="V18" i="14"/>
  <c r="V43" i="14" s="1"/>
  <c r="V20" i="14"/>
  <c r="V45" i="14" s="1"/>
  <c r="V21" i="14"/>
  <c r="V47" i="14" s="1"/>
  <c r="V22" i="14"/>
  <c r="V46" i="14" s="1"/>
  <c r="V23" i="14"/>
  <c r="V48" i="14" s="1"/>
  <c r="V24" i="14"/>
  <c r="V49" i="14" s="1"/>
  <c r="V25" i="14"/>
  <c r="V50" i="14" s="1"/>
  <c r="V26" i="14"/>
  <c r="V51" i="14" s="1"/>
  <c r="V27" i="14"/>
  <c r="V52" i="14" s="1"/>
  <c r="U19" i="14"/>
  <c r="U44" i="14" s="1"/>
  <c r="U65" i="14"/>
  <c r="U60" i="14"/>
  <c r="U95" i="14"/>
  <c r="U150" i="14" s="1"/>
  <c r="U90" i="14"/>
  <c r="U124" i="14"/>
  <c r="U122" i="14"/>
  <c r="U120" i="14"/>
  <c r="U118" i="14"/>
  <c r="U116" i="14"/>
  <c r="U170" i="14"/>
  <c r="U143" i="14"/>
  <c r="E50" i="10"/>
  <c r="V48" i="11" s="1"/>
  <c r="C50" i="10"/>
  <c r="T48" i="11" s="1"/>
  <c r="G23" i="10"/>
  <c r="X23" i="11" s="1"/>
  <c r="U23" i="11"/>
  <c r="G26" i="10"/>
  <c r="X26" i="11" s="1"/>
  <c r="U26" i="11"/>
  <c r="G22" i="10"/>
  <c r="X22" i="11" s="1"/>
  <c r="U22" i="11"/>
  <c r="G21" i="10"/>
  <c r="X21" i="11" s="1"/>
  <c r="U21" i="11"/>
  <c r="E40" i="10"/>
  <c r="V39" i="11" s="1"/>
  <c r="I43" i="16"/>
  <c r="G39" i="11" s="1"/>
  <c r="D14" i="10"/>
  <c r="U15" i="11" s="1"/>
  <c r="K43" i="16"/>
  <c r="I39" i="11" s="1"/>
  <c r="L37" i="4"/>
  <c r="I40" i="4"/>
  <c r="J43" i="16"/>
  <c r="H39" i="11" s="1"/>
  <c r="G6" i="10"/>
  <c r="X7" i="11" s="1"/>
  <c r="S7" i="13"/>
  <c r="J55" i="16"/>
  <c r="H49" i="11" s="1"/>
  <c r="J50" i="16"/>
  <c r="H44" i="11" s="1"/>
  <c r="G11" i="10"/>
  <c r="X12" i="11" s="1"/>
  <c r="L54" i="4"/>
  <c r="S10" i="13"/>
  <c r="J47" i="4"/>
  <c r="L51" i="4"/>
  <c r="L49" i="4"/>
  <c r="K47" i="4"/>
  <c r="H47" i="4"/>
  <c r="L48" i="4"/>
  <c r="J52" i="4"/>
  <c r="L39" i="16"/>
  <c r="J35" i="11" s="1"/>
  <c r="J40" i="4"/>
  <c r="K50" i="16"/>
  <c r="I44" i="11" s="1"/>
  <c r="H55" i="16"/>
  <c r="F49" i="11" s="1"/>
  <c r="L56" i="16"/>
  <c r="J50" i="11" s="1"/>
  <c r="S19" i="13"/>
  <c r="I55" i="16"/>
  <c r="G49" i="11" s="1"/>
  <c r="L54" i="16"/>
  <c r="J48" i="11" s="1"/>
  <c r="L52" i="16"/>
  <c r="J46" i="11" s="1"/>
  <c r="L32" i="4"/>
  <c r="H40" i="4"/>
  <c r="C32" i="10"/>
  <c r="T31" i="11" s="1"/>
  <c r="I52" i="4"/>
  <c r="K52" i="4"/>
  <c r="I47" i="4"/>
  <c r="K55" i="16"/>
  <c r="I49" i="11" s="1"/>
  <c r="L53" i="4"/>
  <c r="H52" i="4"/>
  <c r="H50" i="16"/>
  <c r="F44" i="11" s="1"/>
  <c r="L51" i="16"/>
  <c r="J45" i="11" s="1"/>
  <c r="L58" i="16"/>
  <c r="J52" i="11" s="1"/>
  <c r="I50" i="16"/>
  <c r="G44" i="11" s="1"/>
  <c r="L57" i="16"/>
  <c r="J51" i="11" s="1"/>
  <c r="L50" i="4"/>
  <c r="L53" i="16"/>
  <c r="J47" i="11" s="1"/>
  <c r="W5" i="13"/>
  <c r="K65" i="4"/>
  <c r="E65" i="10" s="1"/>
  <c r="I63" i="4"/>
  <c r="C63" i="10" s="1"/>
  <c r="J66" i="4"/>
  <c r="J74" i="16"/>
  <c r="H65" i="11" s="1"/>
  <c r="J69" i="16"/>
  <c r="H60" i="11" s="1"/>
  <c r="I68" i="4"/>
  <c r="K72" i="16"/>
  <c r="I63" i="11" s="1"/>
  <c r="I69" i="4"/>
  <c r="K73" i="16"/>
  <c r="I64" i="11" s="1"/>
  <c r="I67" i="16"/>
  <c r="G58" i="11" s="1"/>
  <c r="K74" i="16"/>
  <c r="I65" i="11" s="1"/>
  <c r="I68" i="16"/>
  <c r="G59" i="11" s="1"/>
  <c r="H65" i="4"/>
  <c r="I74" i="16"/>
  <c r="G65" i="11" s="1"/>
  <c r="J69" i="4"/>
  <c r="J63" i="4"/>
  <c r="J68" i="16"/>
  <c r="H59" i="11" s="1"/>
  <c r="K64" i="4"/>
  <c r="K67" i="16"/>
  <c r="I58" i="11" s="1"/>
  <c r="I72" i="16"/>
  <c r="G63" i="11" s="1"/>
  <c r="K66" i="4"/>
  <c r="K69" i="16"/>
  <c r="I60" i="11" s="1"/>
  <c r="K70" i="16"/>
  <c r="I61" i="11" s="1"/>
  <c r="K63" i="4"/>
  <c r="E63" i="10" s="1"/>
  <c r="J65" i="4"/>
  <c r="J72" i="16"/>
  <c r="H63" i="11" s="1"/>
  <c r="K69" i="4"/>
  <c r="I70" i="16"/>
  <c r="G61" i="11" s="1"/>
  <c r="I64" i="4"/>
  <c r="K68" i="16"/>
  <c r="I59" i="11" s="1"/>
  <c r="I73" i="16"/>
  <c r="G64" i="11" s="1"/>
  <c r="I66" i="4"/>
  <c r="K68" i="4"/>
  <c r="J68" i="4"/>
  <c r="J67" i="16"/>
  <c r="H58" i="11" s="1"/>
  <c r="H68" i="4"/>
  <c r="H64" i="4"/>
  <c r="I69" i="16"/>
  <c r="G60" i="11" s="1"/>
  <c r="T14" i="13"/>
  <c r="T17" i="13"/>
  <c r="T21" i="13"/>
  <c r="T46" i="13" s="1"/>
  <c r="T20" i="13"/>
  <c r="J64" i="4"/>
  <c r="H66" i="4"/>
  <c r="H63" i="4"/>
  <c r="H72" i="16"/>
  <c r="F63" i="11" s="1"/>
  <c r="H68" i="16"/>
  <c r="F59" i="11" s="1"/>
  <c r="I65" i="4"/>
  <c r="C65" i="10" s="1"/>
  <c r="J73" i="16"/>
  <c r="H64" i="11" s="1"/>
  <c r="H74" i="16"/>
  <c r="F65" i="11" s="1"/>
  <c r="H70" i="16"/>
  <c r="F61" i="11" s="1"/>
  <c r="H67" i="16"/>
  <c r="F58" i="11" s="1"/>
  <c r="T23" i="13"/>
  <c r="T26" i="13"/>
  <c r="T8" i="13"/>
  <c r="T12" i="13"/>
  <c r="T11" i="13"/>
  <c r="J70" i="16"/>
  <c r="H61" i="11" s="1"/>
  <c r="H69" i="16"/>
  <c r="F60" i="11" s="1"/>
  <c r="H69" i="4"/>
  <c r="H73" i="16"/>
  <c r="F64" i="11" s="1"/>
  <c r="T22" i="13"/>
  <c r="T45" i="13" s="1"/>
  <c r="T24" i="13"/>
  <c r="T13" i="13"/>
  <c r="T18" i="13"/>
  <c r="T25" i="13"/>
  <c r="T9" i="13"/>
  <c r="T16" i="13"/>
  <c r="T15" i="13"/>
  <c r="L34" i="16"/>
  <c r="J30" i="11" s="1"/>
  <c r="H43" i="16"/>
  <c r="F39" i="11" s="1"/>
  <c r="D19" i="10"/>
  <c r="U19" i="11" s="1"/>
  <c r="G20" i="10"/>
  <c r="X20" i="11" s="1"/>
  <c r="D24" i="10"/>
  <c r="U24" i="11" s="1"/>
  <c r="G25" i="10"/>
  <c r="X25" i="11" s="1"/>
  <c r="T31" i="13" l="1"/>
  <c r="U135" i="14"/>
  <c r="U132" i="14"/>
  <c r="U137" i="14" s="1"/>
  <c r="V125" i="14"/>
  <c r="V117" i="14"/>
  <c r="W175" i="14"/>
  <c r="W171" i="14"/>
  <c r="V129" i="14"/>
  <c r="W125" i="14"/>
  <c r="W117" i="14"/>
  <c r="V121" i="14"/>
  <c r="W127" i="14"/>
  <c r="W119" i="14"/>
  <c r="V127" i="14"/>
  <c r="V119" i="14"/>
  <c r="W173" i="14"/>
  <c r="W50" i="13"/>
  <c r="W48" i="13"/>
  <c r="W44" i="13"/>
  <c r="W41" i="13"/>
  <c r="W39" i="13"/>
  <c r="W35" i="13"/>
  <c r="W49" i="13"/>
  <c r="W47" i="13"/>
  <c r="W42" i="13"/>
  <c r="W40" i="13"/>
  <c r="W38" i="13"/>
  <c r="W36" i="13"/>
  <c r="W32" i="13"/>
  <c r="W37" i="13"/>
  <c r="W33" i="13"/>
  <c r="T34" i="13"/>
  <c r="T43" i="13"/>
  <c r="W129" i="14"/>
  <c r="W121" i="14"/>
  <c r="W176" i="14"/>
  <c r="W174" i="14"/>
  <c r="W172" i="14"/>
  <c r="V176" i="14"/>
  <c r="V173" i="14"/>
  <c r="V171" i="14"/>
  <c r="V130" i="14"/>
  <c r="V128" i="14"/>
  <c r="V175" i="14"/>
  <c r="V174" i="14"/>
  <c r="W130" i="14"/>
  <c r="W128" i="14"/>
  <c r="U151" i="14"/>
  <c r="U140" i="14"/>
  <c r="V126" i="14"/>
  <c r="U139" i="14"/>
  <c r="U147" i="14"/>
  <c r="U144" i="14"/>
  <c r="U136" i="14"/>
  <c r="U141" i="14"/>
  <c r="U145" i="14"/>
  <c r="U149" i="14"/>
  <c r="U153" i="14"/>
  <c r="U138" i="14"/>
  <c r="U142" i="14"/>
  <c r="U146" i="14"/>
  <c r="U148" i="14"/>
  <c r="V172" i="14"/>
  <c r="W126" i="14"/>
  <c r="U152" i="14"/>
  <c r="U134" i="14"/>
  <c r="U133" i="14"/>
  <c r="U68" i="14"/>
  <c r="V19" i="14"/>
  <c r="V44" i="14" s="1"/>
  <c r="V65" i="14"/>
  <c r="V60" i="14"/>
  <c r="V95" i="14"/>
  <c r="V152" i="14" s="1"/>
  <c r="V90" i="14"/>
  <c r="V124" i="14"/>
  <c r="V122" i="14"/>
  <c r="V120" i="14"/>
  <c r="V118" i="14"/>
  <c r="V116" i="14"/>
  <c r="V170" i="14"/>
  <c r="W19" i="14"/>
  <c r="W44" i="14" s="1"/>
  <c r="W65" i="14"/>
  <c r="W60" i="14"/>
  <c r="W95" i="14"/>
  <c r="W150" i="14" s="1"/>
  <c r="W90" i="14"/>
  <c r="W124" i="14"/>
  <c r="W122" i="14"/>
  <c r="W120" i="14"/>
  <c r="W118" i="14"/>
  <c r="W116" i="14"/>
  <c r="W170" i="14"/>
  <c r="G24" i="10"/>
  <c r="X24" i="11" s="1"/>
  <c r="J66" i="16"/>
  <c r="H57" i="11" s="1"/>
  <c r="G14" i="10"/>
  <c r="X15" i="11" s="1"/>
  <c r="S27" i="13"/>
  <c r="L43" i="16"/>
  <c r="J39" i="11" s="1"/>
  <c r="L69" i="4"/>
  <c r="L66" i="4"/>
  <c r="L40" i="4"/>
  <c r="L74" i="16"/>
  <c r="J65" i="11" s="1"/>
  <c r="J71" i="16"/>
  <c r="H62" i="11" s="1"/>
  <c r="I66" i="16"/>
  <c r="G57" i="11" s="1"/>
  <c r="I67" i="4"/>
  <c r="L73" i="16"/>
  <c r="J64" i="11" s="1"/>
  <c r="K67" i="4"/>
  <c r="J59" i="16"/>
  <c r="H53" i="11" s="1"/>
  <c r="X9" i="14"/>
  <c r="L72" i="16"/>
  <c r="J63" i="11" s="1"/>
  <c r="H71" i="16"/>
  <c r="F62" i="11" s="1"/>
  <c r="T19" i="13"/>
  <c r="J67" i="4"/>
  <c r="I62" i="4"/>
  <c r="H59" i="16"/>
  <c r="F53" i="11" s="1"/>
  <c r="L50" i="16"/>
  <c r="J44" i="11" s="1"/>
  <c r="D34" i="10"/>
  <c r="D33" i="10"/>
  <c r="U32" i="11" s="1"/>
  <c r="D36" i="10"/>
  <c r="D35" i="10"/>
  <c r="U34" i="11" s="1"/>
  <c r="D38" i="10"/>
  <c r="U37" i="11" s="1"/>
  <c r="D39" i="10"/>
  <c r="T10" i="13"/>
  <c r="H62" i="4"/>
  <c r="L63" i="4"/>
  <c r="L64" i="4"/>
  <c r="L65" i="4"/>
  <c r="I59" i="16"/>
  <c r="G53" i="11" s="1"/>
  <c r="L52" i="4"/>
  <c r="L55" i="16"/>
  <c r="J49" i="11" s="1"/>
  <c r="K55" i="4"/>
  <c r="D27" i="10"/>
  <c r="U27" i="11" s="1"/>
  <c r="G19" i="10"/>
  <c r="X19" i="11" s="1"/>
  <c r="H66" i="16"/>
  <c r="F57" i="11" s="1"/>
  <c r="L67" i="16"/>
  <c r="J58" i="11" s="1"/>
  <c r="H67" i="4"/>
  <c r="L68" i="4"/>
  <c r="E62" i="10"/>
  <c r="E70" i="10" s="1"/>
  <c r="K62" i="4"/>
  <c r="I71" i="16"/>
  <c r="G62" i="11" s="1"/>
  <c r="J62" i="4"/>
  <c r="J83" i="4"/>
  <c r="J78" i="4"/>
  <c r="J86" i="16"/>
  <c r="H84" i="4"/>
  <c r="I90" i="16"/>
  <c r="H84" i="16"/>
  <c r="K78" i="4"/>
  <c r="E78" i="10" s="1"/>
  <c r="V59" i="11" s="1"/>
  <c r="H85" i="16"/>
  <c r="H81" i="4"/>
  <c r="H86" i="16"/>
  <c r="K90" i="16"/>
  <c r="J84" i="4"/>
  <c r="J90" i="16"/>
  <c r="J84" i="16"/>
  <c r="H79" i="4"/>
  <c r="K83" i="4"/>
  <c r="K88" i="16"/>
  <c r="I83" i="4"/>
  <c r="K84" i="16"/>
  <c r="I79" i="4"/>
  <c r="H78" i="4"/>
  <c r="J80" i="4"/>
  <c r="J88" i="16"/>
  <c r="K81" i="4"/>
  <c r="K86" i="16"/>
  <c r="H80" i="4"/>
  <c r="K83" i="16"/>
  <c r="K89" i="16"/>
  <c r="K80" i="4"/>
  <c r="E80" i="10" s="1"/>
  <c r="V61" i="11" s="1"/>
  <c r="H83" i="16"/>
  <c r="H83" i="4"/>
  <c r="J81" i="4"/>
  <c r="J83" i="16"/>
  <c r="I81" i="4"/>
  <c r="K79" i="4"/>
  <c r="I89" i="16"/>
  <c r="W26" i="13"/>
  <c r="W25" i="13"/>
  <c r="W24" i="13"/>
  <c r="W22" i="13"/>
  <c r="W45" i="13" s="1"/>
  <c r="W21" i="13"/>
  <c r="W46" i="13" s="1"/>
  <c r="I78" i="4"/>
  <c r="C78" i="10" s="1"/>
  <c r="T59" i="11" s="1"/>
  <c r="J79" i="4"/>
  <c r="I80" i="4"/>
  <c r="C80" i="10" s="1"/>
  <c r="T61" i="11" s="1"/>
  <c r="H90" i="16"/>
  <c r="I88" i="16"/>
  <c r="I84" i="4"/>
  <c r="W23" i="13"/>
  <c r="W11" i="13"/>
  <c r="W8" i="13"/>
  <c r="J89" i="16"/>
  <c r="H89" i="16"/>
  <c r="I86" i="16"/>
  <c r="I83" i="16"/>
  <c r="H88" i="16"/>
  <c r="W17" i="13"/>
  <c r="W16" i="13"/>
  <c r="W15" i="13"/>
  <c r="W13" i="13"/>
  <c r="W12" i="13"/>
  <c r="W9" i="13"/>
  <c r="J85" i="16"/>
  <c r="I85" i="16"/>
  <c r="K84" i="4"/>
  <c r="W18" i="13"/>
  <c r="W20" i="13"/>
  <c r="I84" i="16"/>
  <c r="W14" i="13"/>
  <c r="K85" i="16"/>
  <c r="I55" i="4"/>
  <c r="K59" i="16"/>
  <c r="I53" i="11" s="1"/>
  <c r="J55" i="4"/>
  <c r="L69" i="16"/>
  <c r="J60" i="11" s="1"/>
  <c r="T7" i="13"/>
  <c r="L70" i="16"/>
  <c r="J61" i="11" s="1"/>
  <c r="L68" i="16"/>
  <c r="J59" i="11" s="1"/>
  <c r="K66" i="16"/>
  <c r="I57" i="11" s="1"/>
  <c r="K71" i="16"/>
  <c r="I62" i="11" s="1"/>
  <c r="C47" i="10"/>
  <c r="T45" i="11" s="1"/>
  <c r="C40" i="10"/>
  <c r="T39" i="11" s="1"/>
  <c r="L47" i="4"/>
  <c r="H55" i="4"/>
  <c r="E47" i="10"/>
  <c r="V45" i="11" s="1"/>
  <c r="W135" i="14" l="1"/>
  <c r="W132" i="14"/>
  <c r="W137" i="14" s="1"/>
  <c r="V135" i="14"/>
  <c r="V132" i="14"/>
  <c r="V137" i="14" s="1"/>
  <c r="T51" i="13"/>
  <c r="W43" i="13"/>
  <c r="W134" i="14"/>
  <c r="W31" i="13"/>
  <c r="W34" i="13"/>
  <c r="Z40" i="13" s="1"/>
  <c r="V143" i="14"/>
  <c r="V147" i="14"/>
  <c r="V139" i="14"/>
  <c r="W147" i="14"/>
  <c r="V153" i="14"/>
  <c r="V136" i="14"/>
  <c r="W139" i="14"/>
  <c r="W143" i="14"/>
  <c r="W151" i="14"/>
  <c r="V141" i="14"/>
  <c r="V145" i="14"/>
  <c r="V149" i="14"/>
  <c r="W136" i="14"/>
  <c r="V134" i="14"/>
  <c r="W141" i="14"/>
  <c r="W145" i="14"/>
  <c r="W149" i="14"/>
  <c r="W153" i="14"/>
  <c r="V151" i="14"/>
  <c r="W140" i="14"/>
  <c r="V138" i="14"/>
  <c r="W144" i="14"/>
  <c r="V142" i="14"/>
  <c r="W138" i="14"/>
  <c r="W142" i="14"/>
  <c r="W146" i="14"/>
  <c r="W148" i="14"/>
  <c r="V140" i="14"/>
  <c r="V144" i="14"/>
  <c r="V68" i="14"/>
  <c r="W152" i="14"/>
  <c r="W133" i="14"/>
  <c r="W68" i="14"/>
  <c r="V133" i="14"/>
  <c r="V150" i="14"/>
  <c r="V146" i="14"/>
  <c r="V148" i="14"/>
  <c r="G39" i="10"/>
  <c r="X38" i="11" s="1"/>
  <c r="U38" i="11"/>
  <c r="G36" i="10"/>
  <c r="X35" i="11" s="1"/>
  <c r="U35" i="11"/>
  <c r="G34" i="10"/>
  <c r="X33" i="11" s="1"/>
  <c r="U33" i="11"/>
  <c r="G27" i="10"/>
  <c r="X27" i="11" s="1"/>
  <c r="K82" i="16"/>
  <c r="J75" i="16"/>
  <c r="H66" i="11" s="1"/>
  <c r="L67" i="4"/>
  <c r="I75" i="16"/>
  <c r="G66" i="11" s="1"/>
  <c r="W7" i="13"/>
  <c r="I87" i="16"/>
  <c r="J70" i="4"/>
  <c r="D69" i="10" s="1"/>
  <c r="G69" i="10" s="1"/>
  <c r="I82" i="16"/>
  <c r="L86" i="16"/>
  <c r="K75" i="16"/>
  <c r="I66" i="11" s="1"/>
  <c r="L90" i="16"/>
  <c r="K70" i="4"/>
  <c r="W19" i="13"/>
  <c r="L89" i="16"/>
  <c r="I70" i="4"/>
  <c r="T27" i="13"/>
  <c r="L55" i="4"/>
  <c r="K57" i="4"/>
  <c r="K82" i="4"/>
  <c r="L85" i="16"/>
  <c r="L84" i="4"/>
  <c r="D32" i="10"/>
  <c r="U31" i="11" s="1"/>
  <c r="G33" i="10"/>
  <c r="X32" i="11" s="1"/>
  <c r="C62" i="10"/>
  <c r="H87" i="16"/>
  <c r="L88" i="16"/>
  <c r="H82" i="4"/>
  <c r="L83" i="4"/>
  <c r="J87" i="16"/>
  <c r="L79" i="4"/>
  <c r="K77" i="4"/>
  <c r="E55" i="10"/>
  <c r="V53" i="11" s="1"/>
  <c r="G38" i="10"/>
  <c r="X37" i="11" s="1"/>
  <c r="D37" i="10"/>
  <c r="U36" i="11" s="1"/>
  <c r="L71" i="16"/>
  <c r="J62" i="11" s="1"/>
  <c r="D53" i="10"/>
  <c r="U51" i="11" s="1"/>
  <c r="D54" i="10"/>
  <c r="U52" i="11" s="1"/>
  <c r="D51" i="10"/>
  <c r="U49" i="11" s="1"/>
  <c r="D50" i="10"/>
  <c r="U48" i="11" s="1"/>
  <c r="D48" i="10"/>
  <c r="U46" i="11" s="1"/>
  <c r="D49" i="10"/>
  <c r="U47" i="11" s="1"/>
  <c r="I77" i="4"/>
  <c r="L83" i="16"/>
  <c r="H82" i="16"/>
  <c r="L80" i="4"/>
  <c r="I82" i="4"/>
  <c r="L84" i="16"/>
  <c r="J77" i="4"/>
  <c r="L66" i="16"/>
  <c r="J57" i="11" s="1"/>
  <c r="H75" i="16"/>
  <c r="F66" i="11" s="1"/>
  <c r="L62" i="4"/>
  <c r="H70" i="4"/>
  <c r="G35" i="10"/>
  <c r="X34" i="11" s="1"/>
  <c r="C55" i="10"/>
  <c r="T53" i="11" s="1"/>
  <c r="L59" i="16"/>
  <c r="J53" i="11" s="1"/>
  <c r="W10" i="13"/>
  <c r="J82" i="16"/>
  <c r="H77" i="4"/>
  <c r="L78" i="4"/>
  <c r="K87" i="16"/>
  <c r="L81" i="4"/>
  <c r="J82" i="4"/>
  <c r="Z39" i="13" l="1"/>
  <c r="Z41" i="13"/>
  <c r="W51" i="13"/>
  <c r="X41" i="13"/>
  <c r="G37" i="10"/>
  <c r="X36" i="11" s="1"/>
  <c r="G32" i="10"/>
  <c r="X31" i="11" s="1"/>
  <c r="K91" i="16"/>
  <c r="D68" i="10"/>
  <c r="G68" i="10" s="1"/>
  <c r="W27" i="13"/>
  <c r="D66" i="10"/>
  <c r="G66" i="10" s="1"/>
  <c r="D63" i="10"/>
  <c r="G63" i="10" s="1"/>
  <c r="L70" i="4"/>
  <c r="L75" i="16"/>
  <c r="J66" i="11" s="1"/>
  <c r="D65" i="10"/>
  <c r="G65" i="10" s="1"/>
  <c r="D64" i="10"/>
  <c r="G64" i="10" s="1"/>
  <c r="I91" i="16"/>
  <c r="J91" i="16"/>
  <c r="H85" i="4"/>
  <c r="L77" i="4"/>
  <c r="J85" i="4"/>
  <c r="L82" i="16"/>
  <c r="H91" i="16"/>
  <c r="G50" i="10"/>
  <c r="X48" i="11" s="1"/>
  <c r="E77" i="10"/>
  <c r="V58" i="11" s="1"/>
  <c r="L82" i="4"/>
  <c r="L87" i="16"/>
  <c r="D40" i="10"/>
  <c r="C77" i="10"/>
  <c r="G51" i="10"/>
  <c r="X49" i="11" s="1"/>
  <c r="C70" i="10"/>
  <c r="I85" i="4"/>
  <c r="G49" i="10"/>
  <c r="X47" i="11" s="1"/>
  <c r="G54" i="10"/>
  <c r="X52" i="11" s="1"/>
  <c r="D47" i="10"/>
  <c r="U45" i="11" s="1"/>
  <c r="G48" i="10"/>
  <c r="X46" i="11" s="1"/>
  <c r="G53" i="10"/>
  <c r="X51" i="11" s="1"/>
  <c r="D52" i="10"/>
  <c r="U50" i="11" s="1"/>
  <c r="K85" i="4"/>
  <c r="C85" i="10" l="1"/>
  <c r="T66" i="11" s="1"/>
  <c r="T58" i="11"/>
  <c r="G40" i="10"/>
  <c r="X39" i="11" s="1"/>
  <c r="U39" i="11"/>
  <c r="D67" i="10"/>
  <c r="G67" i="10" s="1"/>
  <c r="E85" i="10"/>
  <c r="V66" i="11" s="1"/>
  <c r="D62" i="10"/>
  <c r="G62" i="10" s="1"/>
  <c r="L91" i="16"/>
  <c r="G47" i="10"/>
  <c r="X45" i="11" s="1"/>
  <c r="G52" i="10"/>
  <c r="X50" i="11" s="1"/>
  <c r="L85" i="4"/>
  <c r="D55" i="10"/>
  <c r="U53" i="11" s="1"/>
  <c r="D78" i="10"/>
  <c r="U59" i="11" s="1"/>
  <c r="D81" i="10"/>
  <c r="U62" i="11" s="1"/>
  <c r="D84" i="10"/>
  <c r="U65" i="11" s="1"/>
  <c r="D79" i="10"/>
  <c r="U60" i="11" s="1"/>
  <c r="D83" i="10"/>
  <c r="U64" i="11" s="1"/>
  <c r="D80" i="10"/>
  <c r="U61" i="11" s="1"/>
  <c r="D70" i="10" l="1"/>
  <c r="G70" i="10" s="1"/>
  <c r="G55" i="10"/>
  <c r="X53" i="11" s="1"/>
  <c r="D82" i="10"/>
  <c r="U63" i="11" s="1"/>
  <c r="G83" i="10"/>
  <c r="X64" i="11" s="1"/>
  <c r="D77" i="10"/>
  <c r="U58" i="11" s="1"/>
  <c r="G78" i="10"/>
  <c r="X59" i="11" s="1"/>
  <c r="G79" i="10"/>
  <c r="X60" i="11" s="1"/>
  <c r="G84" i="10"/>
  <c r="X65" i="11" s="1"/>
  <c r="G80" i="10"/>
  <c r="X61" i="11" s="1"/>
  <c r="G81" i="10"/>
  <c r="X62" i="11" s="1"/>
  <c r="D85" i="10" l="1"/>
  <c r="U66" i="11" s="1"/>
  <c r="G82" i="10"/>
  <c r="X63" i="11" s="1"/>
  <c r="G77" i="10"/>
  <c r="X58" i="11" s="1"/>
  <c r="G85" i="10" l="1"/>
  <c r="X66" i="11" s="1"/>
</calcChain>
</file>

<file path=xl/comments1.xml><?xml version="1.0" encoding="utf-8"?>
<comments xmlns="http://schemas.openxmlformats.org/spreadsheetml/2006/main">
  <authors>
    <author>CANCÉ Raphaël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59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4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82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1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4.xml><?xml version="1.0" encoding="utf-8"?>
<comments xmlns="http://schemas.openxmlformats.org/spreadsheetml/2006/main">
  <authors>
    <author>CANCÉ Raphaël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comments5.xml><?xml version="1.0" encoding="utf-8"?>
<comments xmlns="http://schemas.openxmlformats.org/spreadsheetml/2006/main">
  <authors>
    <author>CALLONNEC Gaël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sharedStrings.xml><?xml version="1.0" encoding="utf-8"?>
<sst xmlns="http://schemas.openxmlformats.org/spreadsheetml/2006/main" count="1618" uniqueCount="430">
  <si>
    <t>Final Energy (excluding energy for industrial use and exported energy)</t>
  </si>
  <si>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</si>
  <si>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</si>
  <si>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</si>
  <si>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</si>
  <si>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</si>
  <si>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</si>
  <si>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</si>
  <si>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</si>
  <si>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</si>
  <si>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</si>
  <si>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</si>
  <si>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</si>
  <si>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</si>
  <si>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Manufacture and distribution of gas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</si>
  <si>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</si>
  <si>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</si>
  <si>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</si>
  <si>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</si>
  <si>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</si>
  <si>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</si>
  <si>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</si>
  <si>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</si>
  <si>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</si>
  <si>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</si>
  <si>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</si>
  <si>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</si>
  <si>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</si>
  <si>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</si>
  <si>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</si>
  <si>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</si>
  <si>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</si>
  <si>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</si>
  <si>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</si>
  <si>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</si>
  <si>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</si>
  <si>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</si>
  <si>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</si>
  <si>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Final energy by uses</t>
  </si>
  <si>
    <t>coal</t>
  </si>
  <si>
    <t>oil</t>
  </si>
  <si>
    <t>elec</t>
  </si>
  <si>
    <t>gas</t>
  </si>
  <si>
    <t>Final energy by uses and energy</t>
  </si>
  <si>
    <t>VERIF</t>
  </si>
  <si>
    <t>Building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</si>
  <si>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</si>
  <si>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</si>
  <si>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</si>
  <si>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</si>
  <si>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</si>
  <si>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</si>
  <si>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</si>
  <si>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</si>
  <si>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</si>
  <si>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</si>
  <si>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</si>
  <si>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</si>
  <si>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</si>
  <si>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</si>
  <si>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</si>
  <si>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</si>
  <si>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</si>
  <si>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</si>
  <si>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</si>
  <si>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</si>
  <si>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ER_AGRICULTURE_coal_2</t>
  </si>
  <si>
    <t>ER_AGRICULTURE_oil_2</t>
  </si>
  <si>
    <t>ER_AGRICULTURE_elec_2</t>
  </si>
  <si>
    <t>ER_AGRICULTURE_gas_2</t>
  </si>
  <si>
    <t xml:space="preserve">PPE ENR haut final energy </t>
  </si>
  <si>
    <t>SNBC AMS2</t>
  </si>
  <si>
    <t>snbc</t>
  </si>
  <si>
    <t>en MtCO2</t>
  </si>
  <si>
    <t>AME avec taxe carbone</t>
  </si>
  <si>
    <t>decarb</t>
  </si>
  <si>
    <t>Total Final MTEC</t>
  </si>
  <si>
    <t>Emissions TEC (AMS)</t>
  </si>
  <si>
    <t>pétrole</t>
  </si>
  <si>
    <t>Gaz naturel</t>
  </si>
  <si>
    <t>Electricité</t>
  </si>
  <si>
    <t>charbon</t>
  </si>
  <si>
    <t>Processus industriel</t>
  </si>
  <si>
    <t>ménages</t>
  </si>
  <si>
    <t>ménages batiment</t>
  </si>
  <si>
    <t>ménages transport</t>
  </si>
  <si>
    <t>entreprises</t>
  </si>
  <si>
    <t>Industrie ETS</t>
  </si>
  <si>
    <t>Industrie hors ETS</t>
  </si>
  <si>
    <t>Services hors ETS</t>
  </si>
  <si>
    <t>Verif</t>
  </si>
  <si>
    <t>Emissions en MtCO2</t>
  </si>
  <si>
    <t>Consommation d'énergie en MTEP</t>
  </si>
  <si>
    <t>stock of housing and %</t>
  </si>
  <si>
    <t>stock of housing m2</t>
  </si>
  <si>
    <t>Primary Energy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</si>
  <si>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</si>
  <si>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</si>
  <si>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</si>
  <si>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</si>
  <si>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</si>
  <si>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</si>
  <si>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</si>
  <si>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</si>
  <si>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</si>
  <si>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</si>
  <si>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</si>
  <si>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</si>
  <si>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</si>
  <si>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</si>
  <si>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</si>
  <si>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</si>
  <si>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</si>
  <si>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</si>
  <si>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</si>
  <si>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</si>
  <si>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</si>
  <si>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</si>
  <si>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</si>
  <si>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</si>
  <si>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</si>
  <si>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</si>
  <si>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</si>
  <si>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</si>
  <si>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</si>
  <si>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</si>
  <si>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</si>
  <si>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</si>
  <si>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</si>
  <si>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</si>
  <si>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</si>
  <si>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</si>
  <si>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</si>
  <si>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</si>
  <si>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</si>
  <si>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</si>
  <si>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</si>
  <si>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</si>
  <si>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</si>
  <si>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</si>
  <si>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</si>
  <si>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</si>
  <si>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</si>
  <si>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</si>
  <si>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</si>
  <si>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</si>
  <si>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</si>
  <si>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</si>
  <si>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</si>
  <si>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</si>
  <si>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</si>
  <si>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</si>
  <si>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</si>
  <si>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</si>
  <si>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</si>
  <si>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</si>
  <si>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</si>
  <si>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</si>
  <si>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</si>
  <si>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</si>
  <si>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</si>
  <si>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</si>
  <si>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</si>
  <si>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</si>
  <si>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</si>
  <si>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</si>
  <si>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</si>
  <si>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</si>
  <si>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</si>
  <si>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</si>
  <si>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</si>
  <si>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</si>
  <si>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</si>
  <si>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</si>
  <si>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</si>
  <si>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</si>
  <si>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</si>
  <si>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</si>
  <si>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</si>
  <si>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</si>
  <si>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</si>
  <si>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</si>
  <si>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</si>
  <si>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</si>
  <si>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</si>
  <si>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</si>
  <si>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</si>
  <si>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</si>
  <si>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</si>
  <si>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</si>
  <si>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</si>
  <si>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</si>
  <si>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</si>
  <si>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</si>
  <si>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</si>
  <si>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</si>
  <si>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</si>
  <si>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</si>
  <si>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</si>
  <si>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</si>
  <si>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</si>
  <si>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</si>
  <si>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</si>
  <si>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</si>
  <si>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</si>
  <si>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</si>
  <si>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</si>
  <si>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</si>
  <si>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</si>
  <si>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</si>
  <si>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</si>
  <si>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</si>
  <si>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</si>
  <si>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</si>
  <si>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</si>
  <si>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</si>
  <si>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</si>
  <si>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</si>
  <si>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</si>
  <si>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</si>
  <si>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</si>
  <si>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</si>
  <si>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</si>
  <si>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</si>
  <si>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</si>
  <si>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</si>
  <si>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</si>
  <si>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</si>
  <si>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</si>
  <si>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</si>
  <si>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</si>
  <si>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</si>
  <si>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</si>
  <si>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</si>
  <si>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</si>
  <si>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</si>
  <si>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</si>
  <si>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</si>
  <si>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</si>
  <si>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energy mix %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</si>
  <si>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</si>
  <si>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</si>
  <si>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</si>
  <si>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</si>
  <si>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</si>
  <si>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</si>
  <si>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</si>
  <si>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</si>
  <si>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</si>
  <si>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</si>
  <si>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</si>
  <si>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</si>
  <si>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</si>
  <si>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</si>
  <si>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</si>
  <si>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</si>
  <si>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</si>
  <si>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</si>
  <si>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SNBC AME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</si>
  <si>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</si>
  <si>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</si>
  <si>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</si>
  <si>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</si>
  <si>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</si>
  <si>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</si>
  <si>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</si>
  <si>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</si>
  <si>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</si>
  <si>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</si>
  <si>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</si>
  <si>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</si>
  <si>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</si>
  <si>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</si>
  <si>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</si>
  <si>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</si>
  <si>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</si>
  <si>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</si>
  <si>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</si>
  <si>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</si>
  <si>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</si>
  <si>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</si>
  <si>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</si>
  <si>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</si>
  <si>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</si>
  <si>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</si>
  <si>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</si>
  <si>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</si>
  <si>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</si>
  <si>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</si>
  <si>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</si>
  <si>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</si>
  <si>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</si>
  <si>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</si>
  <si>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</si>
  <si>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</si>
  <si>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</si>
  <si>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</si>
  <si>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</si>
  <si>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</si>
  <si>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</si>
  <si>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</si>
  <si>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</si>
  <si>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</si>
  <si>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</si>
  <si>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</si>
  <si>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</si>
  <si>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</si>
  <si>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</si>
  <si>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</si>
  <si>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</si>
  <si>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</si>
  <si>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</si>
  <si>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</si>
  <si>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</si>
  <si>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</si>
  <si>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</si>
  <si>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</si>
  <si>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</si>
  <si>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</si>
  <si>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</si>
  <si>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</si>
  <si>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</si>
  <si>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</si>
  <si>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Hors bois domestique non marchand, hors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</si>
  <si>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</si>
  <si>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</si>
  <si>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</si>
  <si>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</si>
  <si>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</si>
  <si>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</si>
  <si>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</si>
  <si>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</si>
  <si>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</si>
  <si>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</si>
  <si>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</si>
  <si>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</si>
  <si>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</si>
  <si>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</si>
  <si>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</si>
  <si>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</si>
  <si>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</si>
  <si>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</si>
  <si>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</si>
  <si>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</si>
  <si>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</si>
  <si>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</si>
  <si>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</si>
  <si>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</si>
  <si>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</si>
  <si>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</si>
  <si>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</si>
  <si>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</si>
  <si>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</si>
  <si>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</si>
  <si>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</si>
  <si>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</si>
  <si>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</si>
  <si>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</si>
  <si>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</si>
  <si>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</si>
  <si>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</si>
  <si>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</si>
  <si>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</si>
  <si>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</si>
  <si>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</si>
  <si>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</si>
  <si>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</si>
  <si>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</si>
  <si>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</si>
  <si>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</si>
  <si>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</si>
  <si>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</si>
  <si>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</si>
  <si>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</si>
  <si>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</si>
  <si>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</si>
  <si>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</si>
  <si>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</si>
  <si>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</si>
  <si>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</si>
  <si>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</si>
  <si>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</si>
  <si>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</si>
  <si>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</si>
  <si>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</si>
  <si>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</si>
  <si>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</si>
  <si>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</si>
  <si>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</si>
  <si>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</si>
  <si>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</si>
  <si>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</si>
  <si>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</si>
  <si>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</si>
  <si>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</si>
  <si>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</si>
  <si>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</si>
  <si>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</si>
  <si>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</si>
  <si>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</si>
  <si>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</si>
  <si>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</si>
  <si>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</si>
  <si>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</si>
  <si>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</si>
  <si>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</si>
  <si>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</si>
  <si>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</si>
  <si>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</si>
  <si>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</si>
  <si>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</si>
  <si>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</si>
  <si>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</si>
  <si>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</si>
  <si>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</si>
  <si>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</si>
  <si>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</si>
  <si>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</si>
  <si>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</si>
  <si>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</si>
  <si>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</si>
  <si>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Hors bois domestique auto produit</t>
  </si>
  <si>
    <t>8MTEP entre 2015 et 2030 4 Mtep en 2050</t>
  </si>
  <si>
    <t>Bilan DGEC</t>
  </si>
  <si>
    <t>New vehicle shares</t>
  </si>
  <si>
    <t>Vehicles by energy</t>
  </si>
  <si>
    <t>stock of vehicles</t>
  </si>
  <si>
    <t>Gas and heat</t>
  </si>
  <si>
    <t>1000 logements</t>
  </si>
  <si>
    <t>ThreeME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</si>
</sst>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00"/>
    <numFmt numFmtId="165" formatCode="0.0"/>
    <numFmt numFmtId="166" formatCode="0.0%"/>
    <numFmt numFmtId="167" formatCode="_-* #,##0\ _€_-;\-* #,##0\ _€_-;_-* &quot;-&quot;??\ _€_-;_-@_-"/>
    <numFmt numFmtId="168" formatCode="0.00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0" fontId="21" fillId="0" borderId="0" applyNumberFormat="0" applyFill="0" applyBorder="0" applyAlignment="0" applyProtection="0"/>
  </cellStyleXfs>
  <cellXfs count="280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indent="2"/>
    </xf>
    <xf numFmtId="0" fontId="9" fillId="0" borderId="0" xfId="0" applyFont="1" applyFill="1" applyBorder="1"/>
    <xf numFmtId="0" fontId="10" fillId="0" borderId="0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ont="1" applyFill="1" applyBorder="1" applyAlignment="1">
      <alignment horizontal="right"/>
    </xf>
    <xf numFmtId="1" fontId="0" fillId="2" borderId="3" xfId="0" applyNumberFormat="1" applyFont="1" applyFill="1" applyBorder="1" applyAlignment="1">
      <alignment horizontal="right"/>
    </xf>
    <xf numFmtId="0" fontId="12" fillId="0" borderId="0" xfId="0" applyFont="1"/>
    <xf numFmtId="3" fontId="0" fillId="0" borderId="0" xfId="0" applyNumberFormat="1" applyFill="1" applyBorder="1"/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3" borderId="3" xfId="0" applyNumberFormat="1" applyFont="1" applyFill="1" applyBorder="1" applyAlignment="1">
      <alignment horizontal="right"/>
    </xf>
    <xf numFmtId="0" fontId="14" fillId="0" borderId="0" xfId="0" applyFont="1"/>
    <xf numFmtId="0" fontId="2" fillId="0" borderId="0" xfId="0" applyFont="1"/>
    <xf numFmtId="1" fontId="0" fillId="0" borderId="0" xfId="0" applyNumberFormat="1"/>
    <xf numFmtId="1" fontId="14" fillId="0" borderId="0" xfId="0" applyNumberFormat="1" applyFont="1"/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on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Fill="1" applyBorder="1"/>
    <xf numFmtId="3" fontId="0" fillId="2" borderId="0" xfId="0" applyNumberFormat="1" applyFont="1" applyFill="1" applyBorder="1" applyAlignment="1">
      <alignment horizontal="right"/>
    </xf>
    <xf numFmtId="0" fontId="10" fillId="0" borderId="3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3" fontId="2" fillId="0" borderId="0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12" fillId="5" borderId="1" xfId="0" applyNumberFormat="1" applyFont="1" applyFill="1" applyBorder="1" applyAlignment="1">
      <alignment horizontal="right"/>
    </xf>
    <xf numFmtId="1" fontId="12" fillId="5" borderId="4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1" fontId="12" fillId="6" borderId="1" xfId="0" applyNumberFormat="1" applyFont="1" applyFill="1" applyBorder="1"/>
    <xf numFmtId="1" fontId="18" fillId="2" borderId="0" xfId="0" applyNumberFormat="1" applyFont="1" applyFill="1" applyBorder="1" applyAlignment="1">
      <alignment horizontal="right"/>
    </xf>
    <xf numFmtId="165" fontId="0" fillId="0" borderId="0" xfId="0" applyNumberFormat="1"/>
    <xf numFmtId="1" fontId="12" fillId="6" borderId="4" xfId="0" applyNumberFormat="1" applyFont="1" applyFill="1" applyBorder="1"/>
    <xf numFmtId="1" fontId="17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165" fontId="15" fillId="0" borderId="0" xfId="0" applyNumberFormat="1" applyFont="1" applyFill="1" applyBorder="1"/>
    <xf numFmtId="1" fontId="14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3" xfId="0" applyNumberFormat="1" applyFont="1" applyFill="1" applyBorder="1" applyAlignment="1">
      <alignment horizontal="right"/>
    </xf>
    <xf numFmtId="0" fontId="0" fillId="0" borderId="0" xfId="0" applyBorder="1"/>
    <xf numFmtId="166" fontId="2" fillId="0" borderId="0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 applyFill="1" applyBorder="1" applyAlignment="1">
      <alignment horizontal="right"/>
    </xf>
    <xf numFmtId="166" fontId="2" fillId="0" borderId="0" xfId="1" applyNumberFormat="1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left" indent="2"/>
    </xf>
    <xf numFmtId="0" fontId="7" fillId="2" borderId="0" xfId="0" applyFont="1" applyFill="1" applyBorder="1" applyAlignment="1">
      <alignment horizontal="left" indent="2"/>
    </xf>
    <xf numFmtId="1" fontId="2" fillId="3" borderId="1" xfId="0" applyNumberFormat="1" applyFont="1" applyFill="1" applyBorder="1" applyAlignment="1">
      <alignment horizontal="left"/>
    </xf>
    <xf numFmtId="0" fontId="13" fillId="2" borderId="3" xfId="0" applyFont="1" applyFill="1" applyBorder="1" applyAlignment="1"/>
    <xf numFmtId="1" fontId="2" fillId="7" borderId="1" xfId="0" applyNumberFormat="1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right"/>
    </xf>
    <xf numFmtId="1" fontId="2" fillId="7" borderId="4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0" fontId="12" fillId="9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2" fillId="0" borderId="8" xfId="0" applyFont="1" applyBorder="1"/>
    <xf numFmtId="3" fontId="2" fillId="2" borderId="7" xfId="0" applyNumberFormat="1" applyFont="1" applyFill="1" applyBorder="1"/>
    <xf numFmtId="0" fontId="0" fillId="0" borderId="5" xfId="0" applyFont="1" applyBorder="1"/>
    <xf numFmtId="3" fontId="0" fillId="2" borderId="6" xfId="0" applyNumberFormat="1" applyFont="1" applyFill="1" applyBorder="1"/>
    <xf numFmtId="0" fontId="0" fillId="0" borderId="9" xfId="0" applyFont="1" applyBorder="1"/>
    <xf numFmtId="3" fontId="0" fillId="2" borderId="10" xfId="0" applyNumberFormat="1" applyFont="1" applyFill="1" applyBorder="1"/>
    <xf numFmtId="0" fontId="0" fillId="0" borderId="5" xfId="0" applyFont="1" applyFill="1" applyBorder="1"/>
    <xf numFmtId="165" fontId="2" fillId="8" borderId="4" xfId="0" applyNumberFormat="1" applyFont="1" applyFill="1" applyBorder="1"/>
    <xf numFmtId="2" fontId="0" fillId="2" borderId="0" xfId="0" applyNumberFormat="1" applyFont="1" applyFill="1" applyBorder="1" applyAlignment="1">
      <alignment horizontal="right"/>
    </xf>
    <xf numFmtId="165" fontId="2" fillId="8" borderId="1" xfId="0" applyNumberFormat="1" applyFont="1" applyFill="1" applyBorder="1"/>
    <xf numFmtId="165" fontId="2" fillId="0" borderId="0" xfId="0" applyNumberFormat="1" applyFont="1" applyFill="1" applyBorder="1"/>
    <xf numFmtId="165" fontId="2" fillId="7" borderId="1" xfId="0" applyNumberFormat="1" applyFont="1" applyFill="1" applyBorder="1" applyAlignment="1">
      <alignment horizontal="right"/>
    </xf>
    <xf numFmtId="0" fontId="18" fillId="0" borderId="0" xfId="0" applyFont="1"/>
    <xf numFmtId="1" fontId="18" fillId="0" borderId="0" xfId="0" applyNumberFormat="1" applyFont="1"/>
    <xf numFmtId="165" fontId="18" fillId="0" borderId="0" xfId="0" applyNumberFormat="1" applyFont="1"/>
    <xf numFmtId="165" fontId="22" fillId="0" borderId="0" xfId="0" applyNumberFormat="1" applyFont="1" applyFill="1" applyBorder="1"/>
    <xf numFmtId="11" fontId="0" fillId="0" borderId="0" xfId="0" applyNumberFormat="1" applyFill="1"/>
    <xf numFmtId="0" fontId="21" fillId="0" borderId="0" xfId="4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6" fillId="2" borderId="3" xfId="0" applyFont="1" applyFill="1" applyBorder="1" applyAlignment="1"/>
    <xf numFmtId="0" fontId="6" fillId="2" borderId="0" xfId="0" applyFont="1" applyFill="1" applyBorder="1" applyAlignment="1"/>
    <xf numFmtId="1" fontId="0" fillId="2" borderId="0" xfId="0" applyNumberFormat="1" applyFill="1"/>
    <xf numFmtId="0" fontId="18" fillId="2" borderId="0" xfId="0" applyFont="1" applyFill="1"/>
    <xf numFmtId="1" fontId="18" fillId="2" borderId="0" xfId="0" applyNumberFormat="1" applyFont="1" applyFill="1"/>
    <xf numFmtId="165" fontId="18" fillId="2" borderId="0" xfId="0" applyNumberFormat="1" applyFont="1" applyFill="1"/>
    <xf numFmtId="165" fontId="22" fillId="2" borderId="0" xfId="0" applyNumberFormat="1" applyFont="1" applyFill="1" applyBorder="1"/>
    <xf numFmtId="0" fontId="3" fillId="2" borderId="0" xfId="0" applyFont="1" applyFill="1"/>
    <xf numFmtId="165" fontId="0" fillId="2" borderId="0" xfId="0" applyNumberFormat="1" applyFill="1"/>
    <xf numFmtId="1" fontId="2" fillId="8" borderId="4" xfId="0" applyNumberFormat="1" applyFont="1" applyFill="1" applyBorder="1"/>
    <xf numFmtId="167" fontId="0" fillId="0" borderId="0" xfId="2" applyNumberFormat="1" applyFont="1" applyFill="1"/>
    <xf numFmtId="164" fontId="0" fillId="2" borderId="0" xfId="0" applyNumberFormat="1" applyFont="1" applyFill="1" applyBorder="1" applyAlignment="1">
      <alignment horizontal="right"/>
    </xf>
    <xf numFmtId="0" fontId="8" fillId="2" borderId="1" xfId="0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11" borderId="11" xfId="0" applyNumberFormat="1" applyFont="1" applyFill="1" applyBorder="1" applyAlignment="1">
      <alignment horizontal="right"/>
    </xf>
    <xf numFmtId="0" fontId="0" fillId="2" borderId="12" xfId="0" applyFont="1" applyFill="1" applyBorder="1"/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 applyBorder="1"/>
    <xf numFmtId="3" fontId="0" fillId="2" borderId="13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ont="1" applyFill="1" applyBorder="1" applyAlignment="1">
      <alignment horizontal="right"/>
    </xf>
    <xf numFmtId="3" fontId="2" fillId="11" borderId="3" xfId="0" applyNumberFormat="1" applyFont="1" applyFill="1" applyBorder="1" applyAlignment="1">
      <alignment horizontal="right"/>
    </xf>
    <xf numFmtId="0" fontId="2" fillId="2" borderId="11" xfId="0" applyFont="1" applyFill="1" applyBorder="1"/>
    <xf numFmtId="3" fontId="2" fillId="11" borderId="2" xfId="0" applyNumberFormat="1" applyFont="1" applyFill="1" applyBorder="1" applyAlignment="1">
      <alignment horizontal="right"/>
    </xf>
    <xf numFmtId="0" fontId="2" fillId="2" borderId="0" xfId="0" applyFont="1" applyFill="1" applyBorder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3" fontId="0" fillId="2" borderId="3" xfId="1" applyNumberFormat="1" applyFont="1" applyFill="1" applyBorder="1" applyAlignment="1">
      <alignment horizontal="right"/>
    </xf>
    <xf numFmtId="166" fontId="2" fillId="3" borderId="13" xfId="0" applyNumberFormat="1" applyFont="1" applyFill="1" applyBorder="1" applyAlignment="1">
      <alignment horizontal="right"/>
    </xf>
    <xf numFmtId="166" fontId="0" fillId="2" borderId="0" xfId="0" applyNumberFormat="1" applyFont="1" applyFill="1" applyBorder="1" applyAlignment="1">
      <alignment horizontal="right"/>
    </xf>
    <xf numFmtId="166" fontId="0" fillId="2" borderId="1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166" fontId="2" fillId="3" borderId="12" xfId="0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166" fontId="0" fillId="2" borderId="3" xfId="1" applyNumberFormat="1" applyFont="1" applyFill="1" applyBorder="1" applyAlignment="1">
      <alignment horizontal="right"/>
    </xf>
    <xf numFmtId="166" fontId="0" fillId="2" borderId="2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168" fontId="0" fillId="0" borderId="0" xfId="0" applyNumberFormat="1"/>
    <xf numFmtId="11" fontId="0" fillId="0" borderId="0" xfId="0" applyNumberFormat="1" applyFill="1" applyBorder="1"/>
    <xf numFmtId="165" fontId="0" fillId="0" borderId="0" xfId="0" applyNumberFormat="1" applyFill="1" applyBorder="1"/>
    <xf numFmtId="0" fontId="2" fillId="2" borderId="1" xfId="0" applyFont="1" applyFill="1" applyBorder="1" applyAlignment="1">
      <alignment horizontal="right" wrapText="1" shrinkToFit="1"/>
    </xf>
    <xf numFmtId="0" fontId="17" fillId="0" borderId="0" xfId="0" applyFont="1" applyFill="1"/>
    <xf numFmtId="0" fontId="13" fillId="2" borderId="1" xfId="0" applyFont="1" applyFill="1" applyBorder="1" applyAlignment="1"/>
    <xf numFmtId="165" fontId="12" fillId="5" borderId="1" xfId="0" applyNumberFormat="1" applyFont="1" applyFill="1" applyBorder="1" applyAlignment="1">
      <alignment horizontal="right"/>
    </xf>
    <xf numFmtId="165" fontId="23" fillId="0" borderId="0" xfId="0" applyNumberFormat="1" applyFont="1"/>
    <xf numFmtId="1" fontId="23" fillId="0" borderId="0" xfId="0" applyNumberFormat="1" applyFont="1"/>
    <xf numFmtId="1" fontId="5" fillId="0" borderId="0" xfId="0" applyNumberFormat="1" applyFont="1" applyFill="1" applyBorder="1"/>
    <xf numFmtId="9" fontId="0" fillId="0" borderId="0" xfId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/>
    <xf numFmtId="0" fontId="8" fillId="0" borderId="0" xfId="0" applyFont="1" applyFill="1" applyBorder="1"/>
    <xf numFmtId="166" fontId="0" fillId="0" borderId="0" xfId="0" applyNumberFormat="1" applyFill="1" applyBorder="1"/>
    <xf numFmtId="0" fontId="2" fillId="2" borderId="0" xfId="0" applyFont="1" applyFill="1"/>
    <xf numFmtId="0" fontId="14" fillId="2" borderId="0" xfId="0" applyFont="1" applyFill="1"/>
    <xf numFmtId="1" fontId="14" fillId="2" borderId="0" xfId="0" applyNumberFormat="1" applyFont="1" applyFill="1"/>
    <xf numFmtId="165" fontId="23" fillId="2" borderId="0" xfId="0" applyNumberFormat="1" applyFont="1" applyFill="1"/>
    <xf numFmtId="1" fontId="23" fillId="2" borderId="0" xfId="0" applyNumberFormat="1" applyFont="1" applyFill="1"/>
    <xf numFmtId="1" fontId="2" fillId="2" borderId="0" xfId="0" applyNumberFormat="1" applyFont="1" applyFill="1" applyBorder="1"/>
    <xf numFmtId="1" fontId="12" fillId="2" borderId="0" xfId="0" applyNumberFormat="1" applyFont="1" applyFill="1" applyBorder="1"/>
    <xf numFmtId="0" fontId="17" fillId="2" borderId="0" xfId="0" applyFont="1" applyFill="1" applyBorder="1"/>
    <xf numFmtId="165" fontId="15" fillId="2" borderId="0" xfId="0" applyNumberFormat="1" applyFont="1" applyFill="1" applyBorder="1"/>
    <xf numFmtId="165" fontId="12" fillId="2" borderId="0" xfId="0" applyNumberFormat="1" applyFont="1" applyFill="1" applyBorder="1"/>
    <xf numFmtId="0" fontId="2" fillId="2" borderId="0" xfId="0" applyFont="1" applyFill="1" applyBorder="1" applyAlignment="1">
      <alignment horizontal="right" wrapText="1" shrinkToFit="1"/>
    </xf>
    <xf numFmtId="0" fontId="12" fillId="2" borderId="0" xfId="0" applyFont="1" applyFill="1" applyBorder="1" applyAlignment="1">
      <alignment horizontal="right" wrapText="1" shrinkToFit="1"/>
    </xf>
    <xf numFmtId="0" fontId="12" fillId="2" borderId="0" xfId="0" applyFont="1" applyFill="1" applyBorder="1" applyAlignment="1">
      <alignment horizontal="right"/>
    </xf>
    <xf numFmtId="1" fontId="12" fillId="2" borderId="0" xfId="0" applyNumberFormat="1" applyFont="1" applyFill="1" applyBorder="1" applyAlignment="1">
      <alignment horizontal="right"/>
    </xf>
    <xf numFmtId="0" fontId="17" fillId="2" borderId="0" xfId="0" applyFont="1" applyFill="1"/>
    <xf numFmtId="1" fontId="0" fillId="2" borderId="0" xfId="0" applyNumberFormat="1" applyFill="1" applyBorder="1"/>
    <xf numFmtId="1" fontId="14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/>
    </xf>
    <xf numFmtId="1" fontId="2" fillId="2" borderId="0" xfId="0" applyNumberFormat="1" applyFont="1" applyFill="1"/>
    <xf numFmtId="165" fontId="15" fillId="2" borderId="0" xfId="0" applyNumberFormat="1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on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ont="1" applyFill="1" applyBorder="1" applyAlignment="1">
      <alignment horizontal="right"/>
    </xf>
    <xf numFmtId="1" fontId="0" fillId="2" borderId="10" xfId="0" applyNumberFormat="1" applyFon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on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ont="1" applyFill="1" applyBorder="1" applyAlignment="1">
      <alignment horizontal="right"/>
    </xf>
    <xf numFmtId="1" fontId="2" fillId="4" borderId="15" xfId="0" applyNumberFormat="1" applyFont="1" applyFill="1" applyBorder="1"/>
    <xf numFmtId="3" fontId="2" fillId="11" borderId="19" xfId="0" applyNumberFormat="1" applyFont="1" applyFill="1" applyBorder="1" applyAlignment="1">
      <alignment horizontal="right"/>
    </xf>
    <xf numFmtId="3" fontId="2" fillId="11" borderId="20" xfId="0" applyNumberFormat="1" applyFont="1" applyFill="1" applyBorder="1" applyAlignment="1">
      <alignment horizontal="right"/>
    </xf>
    <xf numFmtId="3" fontId="2" fillId="3" borderId="21" xfId="0" applyNumberFormat="1" applyFont="1" applyFill="1" applyBorder="1" applyAlignment="1">
      <alignment horizontal="right"/>
    </xf>
    <xf numFmtId="3" fontId="2" fillId="3" borderId="22" xfId="0" applyNumberFormat="1" applyFont="1" applyFill="1" applyBorder="1" applyAlignment="1">
      <alignment horizontal="right"/>
    </xf>
    <xf numFmtId="3" fontId="0" fillId="2" borderId="5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right"/>
    </xf>
    <xf numFmtId="3" fontId="0" fillId="2" borderId="21" xfId="0" applyNumberFormat="1" applyFont="1" applyFill="1" applyBorder="1" applyAlignment="1">
      <alignment horizontal="right"/>
    </xf>
    <xf numFmtId="3" fontId="0" fillId="2" borderId="22" xfId="0" applyNumberFormat="1" applyFont="1" applyFill="1" applyBorder="1" applyAlignment="1">
      <alignment horizontal="right"/>
    </xf>
    <xf numFmtId="3" fontId="0" fillId="2" borderId="9" xfId="0" applyNumberFormat="1" applyFont="1" applyFill="1" applyBorder="1" applyAlignment="1">
      <alignment horizontal="right"/>
    </xf>
    <xf numFmtId="3" fontId="0" fillId="2" borderId="10" xfId="0" applyNumberFormat="1" applyFont="1" applyFill="1" applyBorder="1" applyAlignment="1">
      <alignment horizontal="right"/>
    </xf>
    <xf numFmtId="3" fontId="2" fillId="11" borderId="9" xfId="0" applyNumberFormat="1" applyFont="1" applyFill="1" applyBorder="1" applyAlignment="1">
      <alignment horizontal="right"/>
    </xf>
    <xf numFmtId="3" fontId="2" fillId="11" borderId="10" xfId="0" applyNumberFormat="1" applyFont="1" applyFill="1" applyBorder="1" applyAlignment="1">
      <alignment horizontal="right"/>
    </xf>
    <xf numFmtId="3" fontId="2" fillId="11" borderId="8" xfId="0" applyNumberFormat="1" applyFont="1" applyFill="1" applyBorder="1" applyAlignment="1">
      <alignment horizontal="right"/>
    </xf>
    <xf numFmtId="3" fontId="2" fillId="11" borderId="7" xfId="0" applyNumberFormat="1" applyFont="1" applyFill="1" applyBorder="1" applyAlignment="1">
      <alignment horizontal="right"/>
    </xf>
    <xf numFmtId="3" fontId="2" fillId="3" borderId="23" xfId="0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5" xfId="1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9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3" fontId="2" fillId="11" borderId="25" xfId="0" applyNumberFormat="1" applyFont="1" applyFill="1" applyBorder="1" applyAlignment="1">
      <alignment horizontal="right"/>
    </xf>
    <xf numFmtId="3" fontId="2" fillId="3" borderId="26" xfId="0" applyNumberFormat="1" applyFont="1" applyFill="1" applyBorder="1" applyAlignment="1">
      <alignment horizontal="right"/>
    </xf>
    <xf numFmtId="3" fontId="0" fillId="2" borderId="18" xfId="0" applyNumberFormat="1" applyFont="1" applyFill="1" applyBorder="1" applyAlignment="1">
      <alignment horizontal="right"/>
    </xf>
    <xf numFmtId="3" fontId="0" fillId="2" borderId="26" xfId="0" applyNumberFormat="1" applyFont="1" applyFill="1" applyBorder="1" applyAlignment="1">
      <alignment horizontal="right"/>
    </xf>
    <xf numFmtId="3" fontId="0" fillId="2" borderId="17" xfId="0" applyNumberFormat="1" applyFont="1" applyFill="1" applyBorder="1" applyAlignment="1">
      <alignment horizontal="right"/>
    </xf>
    <xf numFmtId="3" fontId="2" fillId="11" borderId="17" xfId="0" applyNumberFormat="1" applyFont="1" applyFill="1" applyBorder="1" applyAlignment="1">
      <alignment horizontal="right"/>
    </xf>
    <xf numFmtId="3" fontId="2" fillId="11" borderId="27" xfId="0" applyNumberFormat="1" applyFont="1" applyFill="1" applyBorder="1" applyAlignment="1">
      <alignment horizontal="right"/>
    </xf>
    <xf numFmtId="3" fontId="2" fillId="3" borderId="28" xfId="0" applyNumberFormat="1" applyFont="1" applyFill="1" applyBorder="1" applyAlignment="1">
      <alignment horizontal="right"/>
    </xf>
    <xf numFmtId="3" fontId="0" fillId="2" borderId="18" xfId="1" applyNumberFormat="1" applyFont="1" applyFill="1" applyBorder="1" applyAlignment="1">
      <alignment horizontal="right"/>
    </xf>
    <xf numFmtId="3" fontId="0" fillId="2" borderId="17" xfId="1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6" fontId="0" fillId="2" borderId="8" xfId="0" applyNumberFormat="1" applyFont="1" applyFill="1" applyBorder="1" applyAlignment="1">
      <alignment horizontal="right"/>
    </xf>
    <xf numFmtId="166" fontId="0" fillId="2" borderId="7" xfId="0" applyNumberFormat="1" applyFont="1" applyFill="1" applyBorder="1" applyAlignment="1">
      <alignment horizontal="right"/>
    </xf>
    <xf numFmtId="166" fontId="0" fillId="2" borderId="5" xfId="0" applyNumberFormat="1" applyFont="1" applyFill="1" applyBorder="1" applyAlignment="1">
      <alignment horizontal="right"/>
    </xf>
    <xf numFmtId="166" fontId="0" fillId="2" borderId="6" xfId="0" applyNumberFormat="1" applyFont="1" applyFill="1" applyBorder="1" applyAlignment="1">
      <alignment horizontal="right"/>
    </xf>
    <xf numFmtId="166" fontId="0" fillId="2" borderId="9" xfId="0" applyNumberFormat="1" applyFont="1" applyFill="1" applyBorder="1" applyAlignment="1">
      <alignment horizontal="right"/>
    </xf>
    <xf numFmtId="166" fontId="0" fillId="2" borderId="10" xfId="0" applyNumberFormat="1" applyFon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6" fontId="0" fillId="2" borderId="27" xfId="0" applyNumberFormat="1" applyFont="1" applyFill="1" applyBorder="1" applyAlignment="1">
      <alignment horizontal="right"/>
    </xf>
    <xf numFmtId="166" fontId="0" fillId="2" borderId="18" xfId="0" applyNumberFormat="1" applyFont="1" applyFill="1" applyBorder="1" applyAlignment="1">
      <alignment horizontal="right"/>
    </xf>
    <xf numFmtId="166" fontId="0" fillId="2" borderId="17" xfId="0" applyNumberFormat="1" applyFont="1" applyFill="1" applyBorder="1" applyAlignment="1">
      <alignment horizontal="right"/>
    </xf>
    <xf numFmtId="166" fontId="2" fillId="3" borderId="26" xfId="0" applyNumberFormat="1" applyFont="1" applyFill="1" applyBorder="1" applyAlignment="1">
      <alignment horizontal="right"/>
    </xf>
    <xf numFmtId="166" fontId="0" fillId="2" borderId="26" xfId="0" applyNumberFormat="1" applyFont="1" applyFill="1" applyBorder="1" applyAlignment="1">
      <alignment horizontal="right"/>
    </xf>
    <xf numFmtId="166" fontId="2" fillId="3" borderId="28" xfId="0" applyNumberFormat="1" applyFont="1" applyFill="1" applyBorder="1" applyAlignment="1">
      <alignment horizontal="right"/>
    </xf>
    <xf numFmtId="166" fontId="0" fillId="2" borderId="18" xfId="1" applyNumberFormat="1" applyFont="1" applyFill="1" applyBorder="1" applyAlignment="1">
      <alignment horizontal="right"/>
    </xf>
    <xf numFmtId="166" fontId="0" fillId="2" borderId="17" xfId="1" applyNumberFormat="1" applyFont="1" applyFill="1" applyBorder="1" applyAlignment="1">
      <alignment horizontal="right"/>
    </xf>
    <xf numFmtId="166" fontId="2" fillId="3" borderId="21" xfId="0" applyNumberFormat="1" applyFont="1" applyFill="1" applyBorder="1" applyAlignment="1">
      <alignment horizontal="right"/>
    </xf>
    <xf numFmtId="166" fontId="2" fillId="3" borderId="22" xfId="0" applyNumberFormat="1" applyFont="1" applyFill="1" applyBorder="1" applyAlignment="1">
      <alignment horizontal="right"/>
    </xf>
    <xf numFmtId="166" fontId="0" fillId="2" borderId="21" xfId="0" applyNumberFormat="1" applyFont="1" applyFill="1" applyBorder="1" applyAlignment="1">
      <alignment horizontal="right"/>
    </xf>
    <xf numFmtId="166" fontId="0" fillId="2" borderId="22" xfId="0" applyNumberFormat="1" applyFont="1" applyFill="1" applyBorder="1" applyAlignment="1">
      <alignment horizontal="right"/>
    </xf>
    <xf numFmtId="166" fontId="2" fillId="3" borderId="23" xfId="0" applyNumberFormat="1" applyFont="1" applyFill="1" applyBorder="1" applyAlignment="1">
      <alignment horizontal="right"/>
    </xf>
    <xf numFmtId="166" fontId="2" fillId="3" borderId="24" xfId="0" applyNumberFormat="1" applyFont="1" applyFill="1" applyBorder="1" applyAlignment="1">
      <alignment horizontal="right"/>
    </xf>
    <xf numFmtId="166" fontId="0" fillId="2" borderId="5" xfId="1" applyNumberFormat="1" applyFont="1" applyFill="1" applyBorder="1" applyAlignment="1">
      <alignment horizontal="right"/>
    </xf>
    <xf numFmtId="166" fontId="0" fillId="2" borderId="6" xfId="1" applyNumberFormat="1" applyFont="1" applyFill="1" applyBorder="1" applyAlignment="1">
      <alignment horizontal="right"/>
    </xf>
    <xf numFmtId="166" fontId="0" fillId="2" borderId="9" xfId="1" applyNumberFormat="1" applyFont="1" applyFill="1" applyBorder="1" applyAlignment="1">
      <alignment horizontal="right"/>
    </xf>
    <xf numFmtId="166" fontId="0" fillId="2" borderId="10" xfId="1" applyNumberFormat="1" applyFont="1" applyFill="1" applyBorder="1" applyAlignment="1">
      <alignment horizontal="right"/>
    </xf>
    <xf numFmtId="0" fontId="6" fillId="2" borderId="0" xfId="0" applyFont="1" applyFill="1" applyBorder="1"/>
    <xf numFmtId="3" fontId="2" fillId="2" borderId="0" xfId="0" applyNumberFormat="1" applyFont="1" applyFill="1" applyBorder="1" applyAlignment="1">
      <alignment horizontal="right"/>
    </xf>
    <xf numFmtId="1" fontId="2" fillId="12" borderId="9" xfId="0" applyNumberFormat="1" applyFont="1" applyFill="1" applyBorder="1" applyAlignment="1">
      <alignment horizontal="right"/>
    </xf>
    <xf numFmtId="1" fontId="2" fillId="12" borderId="3" xfId="0" applyNumberFormat="1" applyFont="1" applyFill="1" applyBorder="1" applyAlignment="1">
      <alignment horizontal="right"/>
    </xf>
    <xf numFmtId="1" fontId="2" fillId="12" borderId="10" xfId="0" applyNumberFormat="1" applyFont="1" applyFill="1" applyBorder="1" applyAlignment="1">
      <alignment horizontal="right"/>
    </xf>
    <xf numFmtId="1" fontId="2" fillId="12" borderId="17" xfId="0" applyNumberFormat="1" applyFont="1" applyFill="1" applyBorder="1" applyAlignment="1">
      <alignment horizontal="right"/>
    </xf>
    <xf numFmtId="1" fontId="2" fillId="12" borderId="4" xfId="0" applyNumberFormat="1" applyFont="1" applyFill="1" applyBorder="1" applyAlignment="1">
      <alignment horizontal="right"/>
    </xf>
    <xf numFmtId="1" fontId="2" fillId="12" borderId="1" xfId="0" applyNumberFormat="1" applyFont="1" applyFill="1" applyBorder="1" applyAlignment="1">
      <alignment horizontal="right"/>
    </xf>
    <xf numFmtId="1" fontId="2" fillId="12" borderId="16" xfId="0" applyNumberFormat="1" applyFont="1" applyFill="1" applyBorder="1" applyAlignment="1">
      <alignment horizontal="right"/>
    </xf>
    <xf numFmtId="1" fontId="2" fillId="12" borderId="15" xfId="0" applyNumberFormat="1" applyFont="1" applyFill="1" applyBorder="1" applyAlignment="1">
      <alignment horizontal="right"/>
    </xf>
    <xf numFmtId="1" fontId="2" fillId="13" borderId="4" xfId="0" applyNumberFormat="1" applyFont="1" applyFill="1" applyBorder="1"/>
    <xf numFmtId="1" fontId="2" fillId="13" borderId="1" xfId="0" applyNumberFormat="1" applyFont="1" applyFill="1" applyBorder="1"/>
    <xf numFmtId="1" fontId="2" fillId="13" borderId="16" xfId="0" applyNumberFormat="1" applyFont="1" applyFill="1" applyBorder="1"/>
    <xf numFmtId="1" fontId="2" fillId="13" borderId="15" xfId="0" applyNumberFormat="1" applyFont="1" applyFill="1" applyBorder="1"/>
    <xf numFmtId="2" fontId="0" fillId="2" borderId="6" xfId="0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5">
    <cellStyle name="Lien hypertexte" xfId="4" builtinId="8"/>
    <cellStyle name="Milliers" xfId="2" builtinId="3"/>
    <cellStyle name="Motif 2 2" xf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uedardh\ThreeME\data\calibrations\Bilan%20AME_sansEP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/>
      <sheetData sheetId="1">
        <row r="23">
          <cell r="W23">
            <v>1.1313605731176026</v>
          </cell>
        </row>
      </sheetData>
      <sheetData sheetId="2"/>
      <sheetData sheetId="3"/>
      <sheetData sheetId="4">
        <row r="13">
          <cell r="R13">
            <v>38.082514273546238</v>
          </cell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R23">
            <v>29.391760194018236</v>
          </cell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R29">
            <v>3.0705862327457893</v>
          </cell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0.38556550106511622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5.6188711803771962</v>
          </cell>
          <cell r="S46">
            <v>2.2137192704974398E-3</v>
          </cell>
          <cell r="T46">
            <v>1.0493092649428299</v>
          </cell>
          <cell r="U46">
            <v>3.6764196608413298E-2</v>
          </cell>
          <cell r="V46">
            <v>4.3073392295861899E-2</v>
          </cell>
        </row>
        <row r="51">
          <cell r="E51">
            <v>4.2518176113648583</v>
          </cell>
        </row>
        <row r="53">
          <cell r="E53">
            <v>13.661</v>
          </cell>
        </row>
      </sheetData>
      <sheetData sheetId="5">
        <row r="13">
          <cell r="R13">
            <v>38.746737528396288</v>
          </cell>
          <cell r="S13">
            <v>0.723240881677221</v>
          </cell>
          <cell r="T13">
            <v>10.361652160227999</v>
          </cell>
          <cell r="U13">
            <v>13.284467058142599</v>
          </cell>
          <cell r="V13">
            <v>13.178365476499801</v>
          </cell>
          <cell r="W13">
            <v>1.1990119518486699</v>
          </cell>
        </row>
        <row r="23">
          <cell r="R23">
            <v>27.63173324956551</v>
          </cell>
          <cell r="S23">
            <v>0.197127474158172</v>
          </cell>
          <cell r="T23">
            <v>11.162255863946999</v>
          </cell>
          <cell r="U23">
            <v>9.4612008749007703</v>
          </cell>
          <cell r="V23">
            <v>6.7347370383486203</v>
          </cell>
          <cell r="W23">
            <v>7.6411998210945506E-2</v>
          </cell>
        </row>
        <row r="29">
          <cell r="R29">
            <v>2.697386232745786</v>
          </cell>
          <cell r="S29">
            <v>6.4536710533781398E-3</v>
          </cell>
          <cell r="T29">
            <v>0.73743472365086704</v>
          </cell>
          <cell r="U29">
            <v>1.3282443630018601</v>
          </cell>
          <cell r="V29">
            <v>0.62525347503968098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0.16206604582270401</v>
          </cell>
          <cell r="T37">
            <v>2.21443427408621</v>
          </cell>
          <cell r="U37">
            <v>0.90853036442785218</v>
          </cell>
          <cell r="V37">
            <v>4.0506645953645032E-2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0.1007</v>
          </cell>
          <cell r="V38">
            <v>7.9899999999999999E-2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0.65528600572635798</v>
          </cell>
          <cell r="V39">
            <v>0.84021412129145101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3.6461042896859799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38.466254560000003</v>
          </cell>
        </row>
        <row r="43">
          <cell r="S43">
            <v>3.2913790892055199</v>
          </cell>
          <cell r="T43">
            <v>1.6824094604778199</v>
          </cell>
          <cell r="U43">
            <v>5.3179954110546097</v>
          </cell>
          <cell r="V43">
            <v>2.5563656446401701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3.5653834298241049</v>
          </cell>
          <cell r="S46">
            <v>2.2137192704974398E-3</v>
          </cell>
          <cell r="T46">
            <v>0.34460926494283001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3.2185604456107773</v>
          </cell>
        </row>
        <row r="53">
          <cell r="E53">
            <v>13.005694811337801</v>
          </cell>
        </row>
      </sheetData>
      <sheetData sheetId="6">
        <row r="13">
          <cell r="R13">
            <v>39.665017097319208</v>
          </cell>
          <cell r="S13">
            <v>0.70182045060013498</v>
          </cell>
          <cell r="T13">
            <v>10.545152160228</v>
          </cell>
          <cell r="U13">
            <v>13.166367058142599</v>
          </cell>
          <cell r="V13">
            <v>13.7787654764998</v>
          </cell>
          <cell r="W13">
            <v>1.47291195184867</v>
          </cell>
        </row>
        <row r="23">
          <cell r="R23">
            <v>26.234375386286739</v>
          </cell>
          <cell r="S23">
            <v>0.191763640678039</v>
          </cell>
          <cell r="T23">
            <v>11.4087101159338</v>
          </cell>
          <cell r="U23">
            <v>8.4917229584748206</v>
          </cell>
          <cell r="V23">
            <v>6.0618945971729996</v>
          </cell>
          <cell r="W23">
            <v>8.0284074027079294E-2</v>
          </cell>
        </row>
        <row r="29">
          <cell r="R29">
            <v>2.6257862327457859</v>
          </cell>
          <cell r="S29">
            <v>6.4536710533781398E-3</v>
          </cell>
          <cell r="T29">
            <v>0.73363472365086702</v>
          </cell>
          <cell r="U29">
            <v>1.3003443630018601</v>
          </cell>
          <cell r="V29">
            <v>0.58535347503968105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0.165762557726544</v>
          </cell>
          <cell r="T37">
            <v>3.0015800220994202</v>
          </cell>
          <cell r="U37">
            <v>1.086808280853802</v>
          </cell>
          <cell r="V37">
            <v>5.2349087129264935E-2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0.1164</v>
          </cell>
          <cell r="V38">
            <v>6.5100000000000005E-2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0.85316975623719604</v>
          </cell>
          <cell r="V39">
            <v>0.92974017049510504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3.3332703373463399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37.500616436523501</v>
          </cell>
        </row>
        <row r="43">
          <cell r="S43">
            <v>3.1990557957396399</v>
          </cell>
          <cell r="T43">
            <v>1.0148094604778199</v>
          </cell>
          <cell r="U43">
            <v>4.5177954110546104</v>
          </cell>
          <cell r="V43">
            <v>2.1334656446401699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3.1874504493190567</v>
          </cell>
          <cell r="S46">
            <v>2.2137192704974398E-3</v>
          </cell>
          <cell r="T46">
            <v>4.9709264942829498E-2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3.1355274651057297</v>
          </cell>
        </row>
        <row r="53">
          <cell r="E53">
            <v>13.4270982361849</v>
          </cell>
        </row>
      </sheetData>
      <sheetData sheetId="7">
        <row r="13">
          <cell r="R13">
            <v>40.91834502234066</v>
          </cell>
          <cell r="S13">
            <v>0.67684837562158895</v>
          </cell>
          <cell r="T13">
            <v>10.743152160228</v>
          </cell>
          <cell r="U13">
            <v>13.146567058142599</v>
          </cell>
          <cell r="V13">
            <v>14.418365476499799</v>
          </cell>
          <cell r="W13">
            <v>1.9334119518486701</v>
          </cell>
        </row>
        <row r="23">
          <cell r="R23">
            <v>25.023295820965796</v>
          </cell>
          <cell r="S23">
            <v>0.18792799151046999</v>
          </cell>
          <cell r="T23">
            <v>11.7513019954675</v>
          </cell>
          <cell r="U23">
            <v>7.8264342007141599</v>
          </cell>
          <cell r="V23">
            <v>5.1729011457278196</v>
          </cell>
          <cell r="W23">
            <v>8.4730487545842795E-2</v>
          </cell>
        </row>
        <row r="29">
          <cell r="R29">
            <v>2.5980862327457861</v>
          </cell>
          <cell r="S29">
            <v>6.4536710533781398E-3</v>
          </cell>
          <cell r="T29">
            <v>0.72823472365086706</v>
          </cell>
          <cell r="U29">
            <v>1.26224436300186</v>
          </cell>
          <cell r="V29">
            <v>0.60115347503968097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0.16787220993086899</v>
          </cell>
          <cell r="T37">
            <v>3.6844881425657099</v>
          </cell>
          <cell r="U37">
            <v>1.1561970386144313</v>
          </cell>
          <cell r="V37">
            <v>8.1425385744500201E-3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0.1183</v>
          </cell>
          <cell r="V38">
            <v>5.2400000000000002E-2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1.0269460024889701</v>
          </cell>
          <cell r="V39">
            <v>0.95436496257908998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3.0577605203510898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36.552079839999998</v>
          </cell>
        </row>
        <row r="43">
          <cell r="S43">
            <v>3.10854342969155</v>
          </cell>
          <cell r="T43">
            <v>0.35110946047781999</v>
          </cell>
          <cell r="U43">
            <v>3.8396954110546102</v>
          </cell>
          <cell r="V43">
            <v>1.7637656446401699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3.0542700423107294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3.0520563230402318</v>
          </cell>
        </row>
        <row r="53">
          <cell r="E53">
            <v>13.913274339353899</v>
          </cell>
        </row>
      </sheetData>
      <sheetData sheetId="8">
        <row r="13">
          <cell r="R13">
            <v>48.60701617094265</v>
          </cell>
          <cell r="S13">
            <v>0.59131952422357603</v>
          </cell>
          <cell r="T13">
            <v>12.829852160228</v>
          </cell>
          <cell r="U13">
            <v>13.5983670581426</v>
          </cell>
          <cell r="V13">
            <v>17.452965476499799</v>
          </cell>
          <cell r="W13">
            <v>4.1345119518486699</v>
          </cell>
        </row>
        <row r="23">
          <cell r="R23">
            <v>23.336037900369828</v>
          </cell>
          <cell r="S23">
            <v>0.17469504166713101</v>
          </cell>
          <cell r="T23">
            <v>13.1122786123137</v>
          </cell>
          <cell r="U23">
            <v>6.53908745235245</v>
          </cell>
          <cell r="V23">
            <v>3.4047021225751299</v>
          </cell>
          <cell r="W23">
            <v>0.105274671461417</v>
          </cell>
        </row>
        <row r="29">
          <cell r="R29">
            <v>2.6879862327457862</v>
          </cell>
          <cell r="S29">
            <v>6.4536710533781398E-3</v>
          </cell>
          <cell r="T29">
            <v>0.81083472365086695</v>
          </cell>
          <cell r="U29">
            <v>1.14544436300186</v>
          </cell>
          <cell r="V29">
            <v>0.72525347503968096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0.17149286829830701</v>
          </cell>
          <cell r="T37">
            <v>4.66831152571954</v>
          </cell>
          <cell r="U37">
            <v>0.92574378697615956</v>
          </cell>
          <cell r="V37">
            <v>0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0.12470000000000001</v>
          </cell>
          <cell r="V38">
            <v>3.4099999999999998E-2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1.45611201019554</v>
          </cell>
          <cell r="V39">
            <v>1.2473564476953301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2.51195197643551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35.4517442</v>
          </cell>
        </row>
        <row r="43">
          <cell r="S43">
            <v>2.78834566881127</v>
          </cell>
          <cell r="T43">
            <v>0.35040946047782001</v>
          </cell>
          <cell r="U43">
            <v>2.9572954110546101</v>
          </cell>
          <cell r="V43">
            <v>1.3854656446401701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2.7686514489725296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2.7664377297020319</v>
          </cell>
        </row>
        <row r="53">
          <cell r="E53">
            <v>16.6156285805185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301">
          <cell r="D301">
            <v>6.0305999999999997</v>
          </cell>
          <cell r="E301">
            <v>5.7404999999999999</v>
          </cell>
          <cell r="F301">
            <v>5.0959000000000003</v>
          </cell>
          <cell r="G301">
            <v>2.8450000000000002</v>
          </cell>
        </row>
        <row r="302">
          <cell r="D302">
            <v>16.402799999999999</v>
          </cell>
          <cell r="E302">
            <v>15.5016</v>
          </cell>
          <cell r="F302">
            <v>14.972300000000001</v>
          </cell>
          <cell r="G302">
            <v>13.1013</v>
          </cell>
        </row>
        <row r="303">
          <cell r="D303">
            <v>0.13150000000000001</v>
          </cell>
          <cell r="E303">
            <v>0.13489999999999999</v>
          </cell>
          <cell r="F303">
            <v>5.0000000000000001E-4</v>
          </cell>
          <cell r="G303">
            <v>-1E-4</v>
          </cell>
        </row>
        <row r="304"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6">
          <cell r="D306">
            <v>9.2200000000000004E-2</v>
          </cell>
          <cell r="E306">
            <v>0.30990000000000001</v>
          </cell>
          <cell r="F306">
            <v>0.69589999999999996</v>
          </cell>
          <cell r="G306">
            <v>2.5217999999999998</v>
          </cell>
        </row>
        <row r="312">
          <cell r="D312">
            <v>5.4800000000000001E-2</v>
          </cell>
          <cell r="E312">
            <v>5.8599999999999999E-2</v>
          </cell>
          <cell r="F312">
            <v>6.2600000000000003E-2</v>
          </cell>
          <cell r="G312">
            <v>8.1600000000000006E-2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20">
          <cell r="D320">
            <v>3.1600000000000003E-2</v>
          </cell>
          <cell r="E320">
            <v>3.3300000000000003E-2</v>
          </cell>
          <cell r="F320">
            <v>3.49E-2</v>
          </cell>
          <cell r="G320">
            <v>3.9899999999999998E-2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4">
          <cell r="C324">
            <v>0.56530000000000102</v>
          </cell>
        </row>
      </sheetData>
      <sheetData sheetId="16">
        <row r="314">
          <cell r="C314">
            <v>6.5430999999999999</v>
          </cell>
        </row>
        <row r="315">
          <cell r="C315">
            <v>16.771000000000001</v>
          </cell>
        </row>
        <row r="316">
          <cell r="C316">
            <v>0.1298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1.7500000000000002E-2</v>
          </cell>
        </row>
        <row r="338">
          <cell r="C338">
            <v>0.56526773749949999</v>
          </cell>
        </row>
        <row r="339">
          <cell r="C339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S94"/>
  <sheetViews>
    <sheetView topLeftCell="F1" workbookViewId="0">
      <selection activeCell="U53" sqref="U53"/>
    </sheetView>
  </sheetViews>
  <sheetFormatPr baseColWidth="10" defaultRowHeight="14.4" x14ac:dyDescent="0.3"/>
  <cols>
    <col min="1" max="1" width="23.44140625" customWidth="1"/>
    <col min="2" max="5" width="14" hidden="1" customWidth="1"/>
    <col min="6" max="10" width="9.33203125" customWidth="1"/>
    <col min="11" max="11" width="7.44140625" style="4" customWidth="1"/>
    <col min="12" max="16" width="9.6640625" style="4" customWidth="1"/>
    <col min="17" max="17" width="6.44140625" style="4" customWidth="1"/>
    <col min="18" max="18" width="22.33203125" customWidth="1"/>
    <col min="19" max="24" width="10" customWidth="1"/>
    <col min="25" max="25" width="11.44140625" style="4"/>
    <col min="26" max="26" width="11.44140625" style="45" customWidth="1"/>
    <col min="27" max="34" width="11.44140625" style="45"/>
  </cols>
  <sheetData>
    <row r="1" spans="1:34" ht="23.4" x14ac:dyDescent="0.45">
      <c r="Y1" s="118"/>
    </row>
    <row r="2" spans="1:34" ht="18" x14ac:dyDescent="0.35">
      <c r="A2" s="109" t="s">
        <v>92</v>
      </c>
      <c r="B2" s="4"/>
      <c r="C2" s="4"/>
      <c r="D2" s="4"/>
      <c r="E2" s="4"/>
      <c r="F2" s="4"/>
      <c r="G2" s="4"/>
      <c r="H2" s="4"/>
      <c r="I2" s="4"/>
      <c r="J2" s="4"/>
      <c r="R2" s="109" t="s">
        <v>91</v>
      </c>
      <c r="S2" s="4"/>
      <c r="T2" s="4"/>
      <c r="U2" s="4"/>
      <c r="V2" s="113"/>
      <c r="W2" s="113"/>
      <c r="X2" s="4"/>
    </row>
    <row r="3" spans="1:34" ht="18" x14ac:dyDescent="0.35">
      <c r="A3" s="109" t="s">
        <v>429</v>
      </c>
      <c r="B3" s="110"/>
      <c r="C3" s="110"/>
      <c r="D3" s="110"/>
      <c r="E3" s="110"/>
      <c r="F3" s="110"/>
      <c r="G3" s="110"/>
      <c r="H3" s="110"/>
      <c r="I3" s="110"/>
      <c r="J3" s="4"/>
      <c r="L3" s="109" t="s">
        <v>423</v>
      </c>
      <c r="R3" s="109" t="s">
        <v>429</v>
      </c>
      <c r="S3" s="109"/>
      <c r="T3" s="110"/>
      <c r="U3" s="110"/>
      <c r="V3" s="110"/>
      <c r="W3" s="110"/>
      <c r="X3" s="4"/>
      <c r="Z3" s="15"/>
    </row>
    <row r="4" spans="1:34" ht="18" x14ac:dyDescent="0.35">
      <c r="A4" s="4"/>
      <c r="B4" s="4"/>
      <c r="C4" s="4"/>
      <c r="D4" s="4"/>
      <c r="E4" s="4"/>
      <c r="F4" s="111"/>
      <c r="G4" s="111"/>
      <c r="H4" s="111"/>
      <c r="I4" s="111"/>
      <c r="J4" s="4"/>
      <c r="R4" s="109"/>
      <c r="S4" s="109"/>
      <c r="T4" s="110"/>
      <c r="U4" s="110"/>
      <c r="V4" s="110"/>
      <c r="W4" s="110"/>
      <c r="X4" s="4"/>
      <c r="Z4" s="59"/>
      <c r="AD4" s="59"/>
      <c r="AE4" s="59"/>
      <c r="AF4" s="59"/>
      <c r="AG4" s="59"/>
    </row>
    <row r="5" spans="1:34" ht="30" x14ac:dyDescent="0.4">
      <c r="A5" s="82">
        <v>2015</v>
      </c>
      <c r="F5" s="5" t="s">
        <v>39</v>
      </c>
      <c r="G5" s="5" t="s">
        <v>40</v>
      </c>
      <c r="H5" s="5" t="s">
        <v>41</v>
      </c>
      <c r="I5" s="157" t="s">
        <v>42</v>
      </c>
      <c r="J5" s="38" t="s">
        <v>2</v>
      </c>
      <c r="K5" s="37"/>
      <c r="L5" s="157" t="s">
        <v>39</v>
      </c>
      <c r="M5" s="157" t="s">
        <v>321</v>
      </c>
      <c r="N5" s="157" t="s">
        <v>41</v>
      </c>
      <c r="O5" s="157" t="s">
        <v>42</v>
      </c>
      <c r="P5" s="38" t="s">
        <v>2</v>
      </c>
      <c r="R5" s="4"/>
      <c r="S5" s="111"/>
      <c r="T5" s="111"/>
      <c r="U5" s="111"/>
      <c r="V5" s="111"/>
      <c r="W5" s="112"/>
      <c r="X5" s="4"/>
      <c r="Z5" s="60"/>
      <c r="AA5" s="60"/>
      <c r="AB5" s="60"/>
      <c r="AC5" s="60"/>
      <c r="AD5" s="60"/>
      <c r="AE5" s="60"/>
      <c r="AF5" s="60"/>
      <c r="AG5" s="60"/>
      <c r="AH5" s="60"/>
    </row>
    <row r="6" spans="1:34" ht="30" x14ac:dyDescent="0.4">
      <c r="A6" s="81" t="s">
        <v>20</v>
      </c>
      <c r="F6" s="10">
        <f>+'total final energy by uses'!H6</f>
        <v>0</v>
      </c>
      <c r="G6" s="10">
        <f>+'total final energy by uses'!I6</f>
        <v>44.861659469999999</v>
      </c>
      <c r="H6" s="10">
        <f>+'total final energy by uses'!J6</f>
        <v>0.92197733739999999</v>
      </c>
      <c r="I6" s="10">
        <f>+'total final energy by uses'!K6</f>
        <v>5.0846897374199999E-2</v>
      </c>
      <c r="J6" s="39">
        <f>+'total final energy by uses'!L6</f>
        <v>45.8344837047742</v>
      </c>
      <c r="K6" s="153"/>
      <c r="L6" s="50">
        <f>'total final energy by uses'!N6</f>
        <v>1.1313605731176026</v>
      </c>
      <c r="M6" s="50">
        <f>'total final energy by uses'!O6</f>
        <v>42.755155421801852</v>
      </c>
      <c r="N6" s="50">
        <f>'total final energy by uses'!P6</f>
        <v>0.94471195184866696</v>
      </c>
      <c r="O6" s="50">
        <f>'total final energy by uses'!Q6</f>
        <v>6.6215426095074303E-2</v>
      </c>
      <c r="P6" s="51">
        <f>'total final energy by uses'!R6</f>
        <v>44.897443372863201</v>
      </c>
      <c r="R6" s="82">
        <v>2015</v>
      </c>
      <c r="S6" s="5" t="s">
        <v>39</v>
      </c>
      <c r="T6" s="5" t="s">
        <v>40</v>
      </c>
      <c r="U6" s="5" t="s">
        <v>41</v>
      </c>
      <c r="V6" s="157" t="s">
        <v>320</v>
      </c>
      <c r="W6" s="5" t="s">
        <v>75</v>
      </c>
      <c r="X6" s="38" t="s">
        <v>2</v>
      </c>
      <c r="Z6" s="62"/>
      <c r="AA6" s="75"/>
      <c r="AB6" s="64"/>
      <c r="AC6" s="61"/>
      <c r="AD6" s="71"/>
      <c r="AE6" s="71"/>
      <c r="AF6" s="71"/>
      <c r="AG6" s="71"/>
      <c r="AH6" s="71"/>
    </row>
    <row r="7" spans="1:34" x14ac:dyDescent="0.3">
      <c r="A7" s="79" t="s">
        <v>21</v>
      </c>
      <c r="B7" t="s">
        <v>46</v>
      </c>
      <c r="C7" t="s">
        <v>47</v>
      </c>
      <c r="D7" t="s">
        <v>48</v>
      </c>
      <c r="E7" t="s">
        <v>49</v>
      </c>
      <c r="F7" s="25">
        <f>+'total final energy by uses'!H7</f>
        <v>0</v>
      </c>
      <c r="G7" s="25">
        <f>+'total final energy by uses'!I7</f>
        <v>25.19828721</v>
      </c>
      <c r="H7" s="25">
        <f>+'total final energy by uses'!J7</f>
        <v>1.0900117900000001E-2</v>
      </c>
      <c r="I7" s="25">
        <f>+'total final energy by uses'!K7</f>
        <v>2.53044742E-5</v>
      </c>
      <c r="J7" s="40">
        <f>+'total final energy by uses'!L7</f>
        <v>25.2092126323742</v>
      </c>
      <c r="K7" s="25"/>
      <c r="L7" s="52">
        <f>'total final energy by uses'!N7</f>
        <v>0</v>
      </c>
      <c r="M7" s="25">
        <f>'total final energy by uses'!O7</f>
        <v>24.009167737499499</v>
      </c>
      <c r="N7" s="25">
        <f>'total final energy by uses'!P7</f>
        <v>1.7500000000000002E-2</v>
      </c>
      <c r="O7" s="25">
        <f>'total final energy by uses'!Q7</f>
        <v>0</v>
      </c>
      <c r="P7" s="40">
        <f>'total final energy by uses'!R7</f>
        <v>24.026667737499498</v>
      </c>
      <c r="R7" s="83" t="s">
        <v>20</v>
      </c>
      <c r="S7" s="84">
        <f>'CO2 by uses AMS2'!B6</f>
        <v>0</v>
      </c>
      <c r="T7" s="84">
        <f>'CO2 by uses AMS2'!C6</f>
        <v>133.48199155901199</v>
      </c>
      <c r="U7" s="84">
        <f>'CO2 by uses AMS2'!D6</f>
        <v>0.45617241625987054</v>
      </c>
      <c r="V7" s="84">
        <f>'CO2 by uses AMS2'!E6</f>
        <v>0.10438224304825131</v>
      </c>
      <c r="W7" s="84">
        <f>'CO2 by uses AMS2'!F6</f>
        <v>0</v>
      </c>
      <c r="X7" s="85">
        <f>'CO2 by uses AMS2'!G6</f>
        <v>134.04254621832013</v>
      </c>
      <c r="Z7" s="62"/>
      <c r="AA7" s="75"/>
      <c r="AB7" s="64"/>
      <c r="AC7" s="57"/>
      <c r="AD7" s="71"/>
      <c r="AE7" s="71"/>
      <c r="AF7" s="71"/>
      <c r="AG7" s="71"/>
      <c r="AH7" s="71"/>
    </row>
    <row r="8" spans="1:34" x14ac:dyDescent="0.3">
      <c r="A8" s="80" t="s">
        <v>22</v>
      </c>
      <c r="B8" t="s">
        <v>50</v>
      </c>
      <c r="C8" t="s">
        <v>51</v>
      </c>
      <c r="D8" t="s">
        <v>52</v>
      </c>
      <c r="E8" t="s">
        <v>53</v>
      </c>
      <c r="F8" s="25">
        <f>+'total final energy by uses'!H8</f>
        <v>0</v>
      </c>
      <c r="G8" s="25">
        <f>+'total final energy by uses'!I8</f>
        <v>19.663372259999999</v>
      </c>
      <c r="H8" s="25">
        <f>+'total final energy by uses'!J8</f>
        <v>0.91107721949999998</v>
      </c>
      <c r="I8" s="25">
        <f>+'total final energy by uses'!K8</f>
        <v>5.0821592899999997E-2</v>
      </c>
      <c r="J8" s="40">
        <f>+'total final energy by uses'!L8</f>
        <v>20.6252710724</v>
      </c>
      <c r="K8" s="25"/>
      <c r="L8" s="52">
        <f>'total final energy by uses'!N8</f>
        <v>0</v>
      </c>
      <c r="M8" s="25">
        <f>'total final energy by uses'!O8</f>
        <v>18.745987684302353</v>
      </c>
      <c r="N8" s="25">
        <f>'total final energy by uses'!P8</f>
        <v>0.927211951848667</v>
      </c>
      <c r="O8" s="25">
        <f>'total final energy by uses'!Q8</f>
        <v>6.6215426095074303E-2</v>
      </c>
      <c r="P8" s="40">
        <f>'total final energy by uses'!R8</f>
        <v>19.739415062246092</v>
      </c>
      <c r="R8" s="79" t="s">
        <v>21</v>
      </c>
      <c r="S8" s="25">
        <f>'CO2 by uses AMS2'!B7</f>
        <v>0</v>
      </c>
      <c r="T8" s="25">
        <f>'CO2 by uses AMS2'!C7</f>
        <v>76.548070969712001</v>
      </c>
      <c r="U8" s="25">
        <f>'CO2 by uses AMS2'!D7</f>
        <v>3.8151750857552151E-3</v>
      </c>
      <c r="V8" s="25">
        <f>'CO2 by uses AMS2'!E7</f>
        <v>5.1817079251297503E-5</v>
      </c>
      <c r="W8" s="25">
        <f>'CO2 by uses AMS2'!F7</f>
        <v>0</v>
      </c>
      <c r="X8" s="40">
        <f>'CO2 by uses AMS2'!G7</f>
        <v>76.551937961877016</v>
      </c>
      <c r="Z8" s="62"/>
      <c r="AA8" s="75"/>
      <c r="AB8" s="64"/>
      <c r="AC8" s="57"/>
      <c r="AD8" s="71"/>
      <c r="AE8" s="71"/>
      <c r="AF8" s="71"/>
      <c r="AG8" s="71"/>
      <c r="AH8" s="71"/>
    </row>
    <row r="9" spans="1:34" x14ac:dyDescent="0.3">
      <c r="A9" s="81" t="s">
        <v>23</v>
      </c>
      <c r="B9" t="s">
        <v>54</v>
      </c>
      <c r="C9" t="s">
        <v>55</v>
      </c>
      <c r="D9" t="s">
        <v>56</v>
      </c>
      <c r="E9" t="s">
        <v>57</v>
      </c>
      <c r="F9" s="10">
        <f>+'total final energy by uses'!H9</f>
        <v>0.24098431770000001</v>
      </c>
      <c r="G9" s="10">
        <f>+'total final energy by uses'!I9</f>
        <v>6.8823172709999998</v>
      </c>
      <c r="H9" s="10">
        <f>+'total final energy by uses'!J9</f>
        <v>12.132876339999999</v>
      </c>
      <c r="I9" s="10">
        <f>+'total final energy by uses'!K9</f>
        <v>14.228449299999999</v>
      </c>
      <c r="J9" s="39">
        <f>+'total final energy by uses'!L9</f>
        <v>33.484627228699999</v>
      </c>
      <c r="K9" s="153"/>
      <c r="L9" s="50">
        <f>'total final energy by uses'!N9</f>
        <v>3.6764196608413298E-2</v>
      </c>
      <c r="M9" s="50">
        <f>'total final energy by uses'!O9</f>
        <v>6.6752954110546101</v>
      </c>
      <c r="N9" s="50">
        <f>'total final energy by uses'!P9</f>
        <v>13.6203670581426</v>
      </c>
      <c r="O9" s="50">
        <f>'total final energy by uses'!Q9</f>
        <v>13.832863706323721</v>
      </c>
      <c r="P9" s="51">
        <f>'total final energy by uses'!R9</f>
        <v>34.165290372129348</v>
      </c>
      <c r="R9" s="80" t="s">
        <v>22</v>
      </c>
      <c r="S9" s="25">
        <f>'CO2 by uses AMS2'!B8</f>
        <v>0</v>
      </c>
      <c r="T9" s="25">
        <f>'CO2 by uses AMS2'!C8</f>
        <v>56.933920589300001</v>
      </c>
      <c r="U9" s="25">
        <f>'CO2 by uses AMS2'!D8</f>
        <v>0.4523572411741153</v>
      </c>
      <c r="V9" s="25">
        <f>'CO2 by uses AMS2'!E8</f>
        <v>0.10433042596900001</v>
      </c>
      <c r="W9" s="25">
        <f>'CO2 by uses AMS2'!F8</f>
        <v>0</v>
      </c>
      <c r="X9" s="40">
        <f>'CO2 by uses AMS2'!G8</f>
        <v>57.490608256443117</v>
      </c>
      <c r="Z9" s="62"/>
      <c r="AA9" s="75"/>
      <c r="AB9" s="64"/>
      <c r="AC9" s="61"/>
      <c r="AD9" s="71"/>
      <c r="AE9" s="71"/>
      <c r="AF9" s="71"/>
      <c r="AG9" s="71"/>
      <c r="AH9" s="71"/>
    </row>
    <row r="10" spans="1:34" x14ac:dyDescent="0.3">
      <c r="A10" s="81" t="s">
        <v>24</v>
      </c>
      <c r="B10" t="s">
        <v>58</v>
      </c>
      <c r="C10" t="s">
        <v>59</v>
      </c>
      <c r="D10" t="s">
        <v>60</v>
      </c>
      <c r="E10" t="s">
        <v>61</v>
      </c>
      <c r="F10" s="10">
        <f>+'total final energy by uses'!H10</f>
        <v>0</v>
      </c>
      <c r="G10" s="10">
        <f>+'total final energy by uses'!I10</f>
        <v>4.0585769620000001</v>
      </c>
      <c r="H10" s="10">
        <f>+'total final energy by uses'!J10</f>
        <v>12.48882392</v>
      </c>
      <c r="I10" s="10">
        <f>+'total final energy by uses'!K10</f>
        <v>8.8917217659999999</v>
      </c>
      <c r="J10" s="39">
        <f>+'total final energy by uses'!L10</f>
        <v>25.439122647999998</v>
      </c>
      <c r="K10" s="153"/>
      <c r="L10" s="50">
        <f>'total final energy by uses'!N10</f>
        <v>4.3073392295861899E-2</v>
      </c>
      <c r="M10" s="50">
        <f>'total final energy by uses'!O10</f>
        <v>3.01546564464017</v>
      </c>
      <c r="N10" s="50">
        <f>'total final energy by uses'!P10</f>
        <v>12.701365476499801</v>
      </c>
      <c r="O10" s="50">
        <f>'total final energy by uses'!Q10</f>
        <v>8.7461122445901367</v>
      </c>
      <c r="P10" s="51">
        <f>'total final energy by uses'!R10</f>
        <v>24.506016758025968</v>
      </c>
      <c r="R10" s="83" t="s">
        <v>23</v>
      </c>
      <c r="S10" s="84">
        <f>'CO2 by uses AMS2'!B9</f>
        <v>0.738857918</v>
      </c>
      <c r="T10" s="84">
        <f>'CO2 by uses AMS2'!C9</f>
        <v>20.907298440804723</v>
      </c>
      <c r="U10" s="84">
        <f>'CO2 by uses AMS2'!D9</f>
        <v>6.0240716716428642</v>
      </c>
      <c r="V10" s="84">
        <f>'CO2 by uses AMS2'!E9</f>
        <v>29.136218329372298</v>
      </c>
      <c r="W10" s="84">
        <f>'CO2 by uses AMS2'!F9</f>
        <v>0</v>
      </c>
      <c r="X10" s="85">
        <f>'CO2 by uses AMS2'!G9</f>
        <v>56.806446359819887</v>
      </c>
      <c r="Z10" s="62"/>
      <c r="AA10" s="75"/>
      <c r="AB10" s="64"/>
      <c r="AC10" s="61"/>
      <c r="AD10" s="71"/>
      <c r="AE10" s="71"/>
      <c r="AF10" s="71"/>
      <c r="AG10" s="71"/>
      <c r="AH10" s="71"/>
    </row>
    <row r="11" spans="1:34" x14ac:dyDescent="0.3">
      <c r="A11" s="81" t="s">
        <v>25</v>
      </c>
      <c r="F11" s="10">
        <f>+'total final energy by uses'!H11</f>
        <v>5.2169402376000003</v>
      </c>
      <c r="G11" s="10">
        <f>+'total final energy by uses'!I11</f>
        <v>19.545934421999998</v>
      </c>
      <c r="H11" s="10">
        <f>+'total final energy by uses'!J11</f>
        <v>10.932290262</v>
      </c>
      <c r="I11" s="10">
        <f>+'total final energy by uses'!K11</f>
        <v>14.010459386999999</v>
      </c>
      <c r="J11" s="39">
        <f>+'total final energy by uses'!L11</f>
        <v>49.705624308599994</v>
      </c>
      <c r="K11" s="153"/>
      <c r="L11" s="50">
        <f>'total final energy by uses'!N11</f>
        <v>5.3033405955781854</v>
      </c>
      <c r="M11" s="50">
        <f>'total final energy by uses'!O11</f>
        <v>19.38860946047782</v>
      </c>
      <c r="N11" s="50">
        <f>'total final energy by uses'!P11</f>
        <v>10.81606978705517</v>
      </c>
      <c r="O11" s="50">
        <f>'total final energy by uses'!Q11</f>
        <v>13.284086355166853</v>
      </c>
      <c r="P11" s="51">
        <f>'total final energy by uses'!R11</f>
        <v>48.79210619827802</v>
      </c>
      <c r="R11" s="83" t="s">
        <v>24</v>
      </c>
      <c r="S11" s="84">
        <f>'CO2 by uses AMS2'!B10</f>
        <v>0</v>
      </c>
      <c r="T11" s="84">
        <f>'CO2 by uses AMS2'!C10</f>
        <v>11.751326044900001</v>
      </c>
      <c r="U11" s="84">
        <f>'CO2 by uses AMS2'!D10</f>
        <v>6.2008025368704764</v>
      </c>
      <c r="V11" s="84">
        <f>'CO2 by uses AMS2'!E10</f>
        <v>18.253601802000002</v>
      </c>
      <c r="W11" s="84">
        <f>'CO2 by uses AMS2'!F10</f>
        <v>0</v>
      </c>
      <c r="X11" s="85">
        <f>'CO2 by uses AMS2'!G10</f>
        <v>36.205730383770479</v>
      </c>
      <c r="Z11" s="62"/>
      <c r="AA11" s="75"/>
      <c r="AB11" s="64"/>
      <c r="AC11" s="61"/>
      <c r="AD11" s="71"/>
      <c r="AE11" s="71"/>
      <c r="AF11" s="71"/>
      <c r="AG11" s="71"/>
      <c r="AH11" s="71"/>
    </row>
    <row r="12" spans="1:34" x14ac:dyDescent="0.3">
      <c r="A12" s="80" t="s">
        <v>26</v>
      </c>
      <c r="B12" t="s">
        <v>62</v>
      </c>
      <c r="C12" t="s">
        <v>63</v>
      </c>
      <c r="D12" t="s">
        <v>64</v>
      </c>
      <c r="E12" t="s">
        <v>65</v>
      </c>
      <c r="F12" s="25">
        <f>+'total final energy by uses'!H12</f>
        <v>4.3669282540000003</v>
      </c>
      <c r="G12" s="25">
        <f>+'total final energy by uses'!I12</f>
        <v>15.52701336</v>
      </c>
      <c r="H12" s="25">
        <f>+'total final energy by uses'!J12</f>
        <v>10.63464239</v>
      </c>
      <c r="I12" s="25">
        <f>+'total final energy by uses'!K12</f>
        <v>12.00802586</v>
      </c>
      <c r="J12" s="40">
        <f>+'total final energy by uses'!L12</f>
        <v>42.536609863999999</v>
      </c>
      <c r="K12" s="25"/>
      <c r="L12" s="52">
        <f>'total final energy by uses'!N12</f>
        <v>1.0493092649428299</v>
      </c>
      <c r="M12" s="52">
        <f>'total final energy by uses'!O12</f>
        <v>2.3566094604778201</v>
      </c>
      <c r="N12" s="52">
        <f>'total final energy by uses'!P12</f>
        <v>10.069552160228</v>
      </c>
      <c r="O12" s="52">
        <f>'total final energy by uses'!Q12</f>
        <v>12.710924861684051</v>
      </c>
      <c r="P12" s="40">
        <f>'total final energy by uses'!R12</f>
        <v>26.1863957473327</v>
      </c>
      <c r="R12" s="83" t="s">
        <v>25</v>
      </c>
      <c r="S12" s="84">
        <f>'CO2 by uses AMS2'!B11</f>
        <v>20.867760954399998</v>
      </c>
      <c r="T12" s="84">
        <f>'CO2 by uses AMS2'!C11</f>
        <v>64.784260454589003</v>
      </c>
      <c r="U12" s="84">
        <f>'CO2 by uses AMS2'!D11</f>
        <v>5.4279709302214272</v>
      </c>
      <c r="V12" s="84">
        <f>'CO2 by uses AMS2'!E11</f>
        <v>29.855920357339745</v>
      </c>
      <c r="W12" s="84">
        <f>'CO2 by uses AMS2'!F11</f>
        <v>12.099488490000001</v>
      </c>
      <c r="X12" s="85">
        <f>'CO2 by uses AMS2'!G11</f>
        <v>133.03540118655019</v>
      </c>
      <c r="Z12" s="62"/>
      <c r="AA12" s="75"/>
      <c r="AB12" s="64"/>
      <c r="AC12" s="57"/>
      <c r="AD12" s="71"/>
      <c r="AE12" s="71"/>
      <c r="AF12" s="71"/>
      <c r="AG12" s="71"/>
      <c r="AH12" s="71"/>
    </row>
    <row r="13" spans="1:34" x14ac:dyDescent="0.3">
      <c r="A13" s="80" t="s">
        <v>311</v>
      </c>
      <c r="F13" s="25">
        <f>+'total final energy by uses'!H13</f>
        <v>0.85001198359999997</v>
      </c>
      <c r="G13" s="25">
        <f>+'total final energy by uses'!I13</f>
        <v>1.77922789</v>
      </c>
      <c r="H13" s="25">
        <f>+'total final energy by uses'!J13</f>
        <v>0</v>
      </c>
      <c r="I13" s="25">
        <f>+'total final energy by uses'!K13</f>
        <v>1.651763546</v>
      </c>
      <c r="J13" s="40">
        <f>+'total final energy by uses'!L13</f>
        <v>4.2810034196000002</v>
      </c>
      <c r="K13" s="25"/>
      <c r="L13" s="25">
        <f>'total final energy by uses'!N13</f>
        <v>4.2518176113648583</v>
      </c>
      <c r="M13" s="25">
        <f>'total final energy by uses'!O13</f>
        <v>13.661</v>
      </c>
      <c r="N13" s="25">
        <f>'total final energy by uses'!P13</f>
        <v>0</v>
      </c>
      <c r="O13" s="25">
        <f>'total final energy by uses'!Q13</f>
        <v>0.3663194493304901</v>
      </c>
      <c r="P13" s="40">
        <f>'total final energy by uses'!R13</f>
        <v>18.279137060695348</v>
      </c>
      <c r="R13" s="80" t="s">
        <v>26</v>
      </c>
      <c r="S13" s="25">
        <f>'CO2 by uses AMS2'!B12</f>
        <v>20.867760954399998</v>
      </c>
      <c r="T13" s="25">
        <f>'CO2 by uses AMS2'!C12</f>
        <v>58.299385349588995</v>
      </c>
      <c r="U13" s="25">
        <f>'CO2 by uses AMS2'!D12</f>
        <v>5.280186343649107</v>
      </c>
      <c r="V13" s="25">
        <f>'CO2 by uses AMS2'!E12</f>
        <v>29.136038385439743</v>
      </c>
      <c r="W13" s="25">
        <f>'CO2 by uses AMS2'!F12</f>
        <v>12.099488490000001</v>
      </c>
      <c r="X13" s="40">
        <f>'CO2 by uses AMS2'!G12</f>
        <v>125.68285952307785</v>
      </c>
      <c r="Z13" s="62"/>
      <c r="AA13" s="75"/>
      <c r="AB13" s="64"/>
      <c r="AC13" s="57"/>
      <c r="AD13" s="71"/>
      <c r="AE13" s="71"/>
      <c r="AF13" s="71"/>
      <c r="AG13" s="71"/>
      <c r="AH13" s="71"/>
    </row>
    <row r="14" spans="1:34" x14ac:dyDescent="0.3">
      <c r="A14" s="80" t="s">
        <v>27</v>
      </c>
      <c r="B14" t="s">
        <v>66</v>
      </c>
      <c r="C14" t="s">
        <v>67</v>
      </c>
      <c r="D14" t="s">
        <v>68</v>
      </c>
      <c r="E14" t="s">
        <v>69</v>
      </c>
      <c r="F14" s="25">
        <f>+'total final energy by uses'!H14</f>
        <v>0</v>
      </c>
      <c r="G14" s="25">
        <f>+'total final energy by uses'!I14</f>
        <v>2.239693172</v>
      </c>
      <c r="H14" s="25">
        <f>+'total final energy by uses'!J14</f>
        <v>0.29764787199999998</v>
      </c>
      <c r="I14" s="25">
        <f>+'total final energy by uses'!K14</f>
        <v>0.35066998100000002</v>
      </c>
      <c r="J14" s="40">
        <f>+'total final energy by uses'!L14</f>
        <v>2.888011025</v>
      </c>
      <c r="K14" s="174"/>
      <c r="L14" s="52">
        <f>'total final energy by uses'!N14</f>
        <v>2.2137192704974398E-3</v>
      </c>
      <c r="M14" s="52">
        <f>'total final energy by uses'!O14</f>
        <v>3.371</v>
      </c>
      <c r="N14" s="52">
        <f>'total final energy by uses'!P14</f>
        <v>0.74651762682717104</v>
      </c>
      <c r="O14" s="52">
        <f>'total final energy by uses'!Q14</f>
        <v>0.20684204415231114</v>
      </c>
      <c r="P14" s="40">
        <f>'total final energy by uses'!R14</f>
        <v>4.3265733902499797</v>
      </c>
      <c r="R14" s="80" t="s">
        <v>27</v>
      </c>
      <c r="S14" s="25">
        <f>'CO2 by uses AMS2'!B13</f>
        <v>0</v>
      </c>
      <c r="T14" s="25">
        <f>'CO2 by uses AMS2'!C13</f>
        <v>6.4848751050000004</v>
      </c>
      <c r="U14" s="25">
        <f>'CO2 by uses AMS2'!D13</f>
        <v>0.14778458657231985</v>
      </c>
      <c r="V14" s="25">
        <f>'CO2 by uses AMS2'!E13</f>
        <v>0.71988197190000003</v>
      </c>
      <c r="W14" s="25">
        <f>'CO2 by uses AMS2'!F13</f>
        <v>0</v>
      </c>
      <c r="X14" s="40">
        <f>'CO2 by uses AMS2'!G13</f>
        <v>7.3525416634723211</v>
      </c>
      <c r="Z14" s="62"/>
      <c r="AA14" s="75"/>
      <c r="AB14" s="64"/>
      <c r="AC14" s="63"/>
      <c r="AD14" s="71"/>
      <c r="AE14" s="71"/>
      <c r="AF14" s="71"/>
      <c r="AG14" s="71"/>
      <c r="AH14" s="71"/>
    </row>
    <row r="15" spans="1:34" x14ac:dyDescent="0.3">
      <c r="A15" s="12" t="s">
        <v>28</v>
      </c>
      <c r="F15" s="12">
        <f>+'total final energy by uses'!H15</f>
        <v>5.4579245553</v>
      </c>
      <c r="G15" s="12">
        <f>+'total final energy by uses'!I15</f>
        <v>75.348488125000003</v>
      </c>
      <c r="H15" s="12">
        <f>+'total final energy by uses'!J15</f>
        <v>36.475967859400001</v>
      </c>
      <c r="I15" s="12">
        <f>+'total final energy by uses'!K15</f>
        <v>37.181477350374195</v>
      </c>
      <c r="J15" s="41">
        <f>+'total final energy by uses'!L15</f>
        <v>154.46385789007419</v>
      </c>
      <c r="K15" s="113"/>
      <c r="L15" s="53">
        <f>'total final energy by uses'!N15</f>
        <v>6.5145387576000635</v>
      </c>
      <c r="M15" s="53">
        <f>'total final energy by uses'!O15</f>
        <v>71.834525937974462</v>
      </c>
      <c r="N15" s="53">
        <f>'total final energy by uses'!P15</f>
        <v>38.082514273546238</v>
      </c>
      <c r="O15" s="53">
        <f>'total final energy by uses'!Q15</f>
        <v>35.929277732175784</v>
      </c>
      <c r="P15" s="56">
        <f>'total final energy by uses'!R15</f>
        <v>152.36085670129654</v>
      </c>
      <c r="R15" s="86" t="s">
        <v>76</v>
      </c>
      <c r="S15" s="86">
        <f>'CO2 by uses AMS2'!B14</f>
        <v>21.606618872399999</v>
      </c>
      <c r="T15" s="86">
        <f>'CO2 by uses AMS2'!C14</f>
        <v>230.9248764993057</v>
      </c>
      <c r="U15" s="86">
        <f>'CO2 by uses AMS2'!D14</f>
        <v>18.10901755499464</v>
      </c>
      <c r="V15" s="86">
        <f>'CO2 by uses AMS2'!E14</f>
        <v>77.350122731760294</v>
      </c>
      <c r="W15" s="86">
        <f>'CO2 by uses AMS2'!F14</f>
        <v>12.099488490000001</v>
      </c>
      <c r="X15" s="120">
        <f>'CO2 by uses AMS2'!G14</f>
        <v>360.09012414846063</v>
      </c>
      <c r="Z15" s="62"/>
      <c r="AD15" s="71"/>
      <c r="AE15" s="71"/>
      <c r="AF15" s="71"/>
      <c r="AG15" s="71"/>
      <c r="AH15" s="71"/>
    </row>
    <row r="16" spans="1:34" x14ac:dyDescent="0.3">
      <c r="A16" s="174"/>
      <c r="B16" s="4"/>
      <c r="C16" s="4"/>
      <c r="D16" s="4"/>
      <c r="E16" s="4"/>
      <c r="F16" s="174"/>
      <c r="G16" s="174"/>
      <c r="H16" s="174"/>
      <c r="I16" s="174"/>
      <c r="J16" s="174"/>
      <c r="K16" s="113"/>
      <c r="L16" s="175"/>
      <c r="M16" s="175"/>
      <c r="N16" s="175"/>
      <c r="O16" s="175"/>
      <c r="P16" s="175"/>
      <c r="R16" s="174"/>
      <c r="S16" s="174"/>
      <c r="T16" s="174"/>
      <c r="U16" s="174"/>
      <c r="V16" s="174"/>
      <c r="W16" s="174"/>
      <c r="X16" s="174"/>
      <c r="Z16" s="60"/>
      <c r="AA16" s="60"/>
      <c r="AC16" s="60"/>
      <c r="AD16" s="60"/>
      <c r="AE16" s="60"/>
      <c r="AF16" s="60"/>
      <c r="AG16" s="60"/>
      <c r="AH16" s="71"/>
    </row>
    <row r="17" spans="1:34" ht="30" hidden="1" x14ac:dyDescent="0.4">
      <c r="A17" s="82">
        <v>2020</v>
      </c>
      <c r="F17" s="5" t="s">
        <v>39</v>
      </c>
      <c r="G17" s="5" t="s">
        <v>40</v>
      </c>
      <c r="H17" s="5" t="s">
        <v>41</v>
      </c>
      <c r="I17" s="5" t="s">
        <v>42</v>
      </c>
      <c r="J17" s="38" t="s">
        <v>2</v>
      </c>
      <c r="K17" s="113"/>
      <c r="L17" s="157" t="s">
        <v>39</v>
      </c>
      <c r="M17" s="157" t="s">
        <v>321</v>
      </c>
      <c r="N17" s="157" t="s">
        <v>41</v>
      </c>
      <c r="O17" s="157" t="s">
        <v>42</v>
      </c>
      <c r="P17" s="38" t="s">
        <v>2</v>
      </c>
      <c r="R17" s="174"/>
      <c r="S17" s="174"/>
      <c r="T17" s="174"/>
      <c r="U17" s="174"/>
      <c r="V17" s="174"/>
      <c r="W17" s="174"/>
      <c r="X17" s="174"/>
      <c r="Z17" s="62"/>
      <c r="AA17" s="49"/>
      <c r="AC17" s="61"/>
      <c r="AD17" s="71"/>
      <c r="AE17" s="71"/>
      <c r="AF17" s="71"/>
      <c r="AG17" s="71"/>
      <c r="AH17" s="71"/>
    </row>
    <row r="18" spans="1:34" ht="30" hidden="1" x14ac:dyDescent="0.4">
      <c r="A18" s="81" t="s">
        <v>20</v>
      </c>
      <c r="F18" s="10">
        <f>+'total final energy by uses'!H20</f>
        <v>0</v>
      </c>
      <c r="G18" s="10">
        <f>+'total final energy by uses'!I20</f>
        <v>42.567374219999998</v>
      </c>
      <c r="H18" s="10">
        <f>+'total final energy by uses'!J20</f>
        <v>1.3236696418</v>
      </c>
      <c r="I18" s="10">
        <f>+'total final energy by uses'!K20</f>
        <v>0.19463580986990001</v>
      </c>
      <c r="J18" s="39">
        <f>+'total final energy by uses'!L20</f>
        <v>44.085679671669901</v>
      </c>
      <c r="K18" s="153"/>
      <c r="L18" s="50">
        <f>'total final energy by uses'!N20</f>
        <v>0</v>
      </c>
      <c r="M18" s="50">
        <f>'total final energy by uses'!O20</f>
        <v>42.112358849685982</v>
      </c>
      <c r="N18" s="50">
        <f>'total final energy by uses'!P20</f>
        <v>1.1990119518486699</v>
      </c>
      <c r="O18" s="50">
        <f>'total final energy by uses'!Q20</f>
        <v>7.6411998210945506E-2</v>
      </c>
      <c r="P18" s="51">
        <f>'total final energy by uses'!R20</f>
        <v>43.387782799745594</v>
      </c>
      <c r="R18" s="82">
        <v>2020</v>
      </c>
      <c r="S18" s="5" t="s">
        <v>39</v>
      </c>
      <c r="T18" s="5" t="s">
        <v>40</v>
      </c>
      <c r="U18" s="5" t="s">
        <v>41</v>
      </c>
      <c r="V18" s="157" t="s">
        <v>320</v>
      </c>
      <c r="W18" s="5" t="s">
        <v>75</v>
      </c>
      <c r="X18" s="38" t="s">
        <v>2</v>
      </c>
      <c r="Z18" s="62"/>
      <c r="AA18" s="58"/>
      <c r="AC18" s="57"/>
      <c r="AD18" s="71"/>
      <c r="AE18" s="71"/>
      <c r="AF18" s="71"/>
      <c r="AG18" s="71"/>
      <c r="AH18" s="71"/>
    </row>
    <row r="19" spans="1:34" hidden="1" x14ac:dyDescent="0.3">
      <c r="A19" s="79" t="s">
        <v>21</v>
      </c>
      <c r="B19" t="s">
        <v>46</v>
      </c>
      <c r="C19" t="s">
        <v>47</v>
      </c>
      <c r="D19" t="s">
        <v>48</v>
      </c>
      <c r="E19" t="s">
        <v>49</v>
      </c>
      <c r="F19" s="25">
        <f>+'total final energy by uses'!H21</f>
        <v>0</v>
      </c>
      <c r="G19" s="25">
        <f>+'total final energy by uses'!I21</f>
        <v>23.954123849999998</v>
      </c>
      <c r="H19" s="25">
        <f>+'total final energy by uses'!J21</f>
        <v>3.9175574800000001E-2</v>
      </c>
      <c r="I19" s="25">
        <f>+'total final energy by uses'!K21</f>
        <v>4.40283699E-5</v>
      </c>
      <c r="J19" s="40">
        <f>+'total final energy by uses'!L21</f>
        <v>23.993343453169899</v>
      </c>
      <c r="K19" s="113"/>
      <c r="L19" s="52">
        <f>'total final energy by uses'!N21</f>
        <v>0</v>
      </c>
      <c r="M19" s="25">
        <f>'total final energy by uses'!O21</f>
        <v>23.130199999999999</v>
      </c>
      <c r="N19" s="25">
        <f>'total final energy by uses'!P21</f>
        <v>9.2200000000000004E-2</v>
      </c>
      <c r="O19" s="25">
        <f>'total final energy by uses'!Q21</f>
        <v>0.13150000000000001</v>
      </c>
      <c r="P19" s="40">
        <f>'total final energy by uses'!R21</f>
        <v>23.353899999999996</v>
      </c>
      <c r="R19" s="83" t="s">
        <v>20</v>
      </c>
      <c r="S19" s="84">
        <f>'CO2 by uses AMS2'!B19</f>
        <v>0</v>
      </c>
      <c r="T19" s="84">
        <f>'CO2 by uses AMS2'!C19</f>
        <v>124.57222902108609</v>
      </c>
      <c r="U19" s="84">
        <f>'CO2 by uses AMS2'!D19</f>
        <v>0.55098755189384441</v>
      </c>
      <c r="V19" s="100">
        <f>'CO2 by uses AMS2'!E19</f>
        <v>0.38346826706730192</v>
      </c>
      <c r="W19" s="84">
        <f>'CO2 by uses AMS2'!F19</f>
        <v>0</v>
      </c>
      <c r="X19" s="85">
        <f>'CO2 by uses AMS2'!G19</f>
        <v>125.50668484004723</v>
      </c>
      <c r="Z19" s="62"/>
      <c r="AA19" s="58"/>
      <c r="AC19" s="57"/>
      <c r="AD19" s="71"/>
      <c r="AE19" s="71"/>
      <c r="AF19" s="71"/>
      <c r="AG19" s="71"/>
      <c r="AH19" s="71"/>
    </row>
    <row r="20" spans="1:34" hidden="1" x14ac:dyDescent="0.3">
      <c r="A20" s="80" t="s">
        <v>22</v>
      </c>
      <c r="B20" t="s">
        <v>50</v>
      </c>
      <c r="C20" t="s">
        <v>51</v>
      </c>
      <c r="D20" t="s">
        <v>52</v>
      </c>
      <c r="E20" t="s">
        <v>53</v>
      </c>
      <c r="F20" s="25">
        <f>+'total final energy by uses'!H22</f>
        <v>0</v>
      </c>
      <c r="G20" s="25">
        <f>+'total final energy by uses'!I22</f>
        <v>18.613250369999999</v>
      </c>
      <c r="H20" s="25">
        <f>+'total final energy by uses'!J22</f>
        <v>1.284494067</v>
      </c>
      <c r="I20" s="25">
        <f>+'total final energy by uses'!K22</f>
        <v>0.19459178150000001</v>
      </c>
      <c r="J20" s="40">
        <f>+'total final energy by uses'!L22</f>
        <v>20.092336218500002</v>
      </c>
      <c r="K20" s="113"/>
      <c r="L20" s="52">
        <f>'total final energy by uses'!N22</f>
        <v>0</v>
      </c>
      <c r="M20" s="25">
        <f>'total final energy by uses'!O22</f>
        <v>18.982158849685984</v>
      </c>
      <c r="N20" s="25">
        <f>'total final energy by uses'!P22</f>
        <v>1.1068119518486699</v>
      </c>
      <c r="O20" s="25">
        <f>'total final energy by uses'!Q22</f>
        <v>8.6400000000000005E-2</v>
      </c>
      <c r="P20" s="40">
        <f>'total final energy by uses'!R22</f>
        <v>20.175370801534655</v>
      </c>
      <c r="R20" s="79" t="s">
        <v>21</v>
      </c>
      <c r="S20" s="25">
        <f>'CO2 by uses AMS2'!B20</f>
        <v>0</v>
      </c>
      <c r="T20" s="25">
        <f>'CO2 by uses AMS2'!C20</f>
        <v>71.567989579386094</v>
      </c>
      <c r="U20" s="25">
        <f>'CO2 by uses AMS2'!D20</f>
        <v>1.6307130851572111E-2</v>
      </c>
      <c r="V20" s="77">
        <f>'CO2 by uses AMS2'!E20</f>
        <v>8.6527158301907776E-5</v>
      </c>
      <c r="W20" s="25">
        <f>'CO2 by uses AMS2'!F20</f>
        <v>0</v>
      </c>
      <c r="X20" s="40">
        <f>'CO2 by uses AMS2'!G20</f>
        <v>71.584383237395969</v>
      </c>
      <c r="Z20" s="62"/>
      <c r="AA20" s="49"/>
      <c r="AC20" s="61"/>
      <c r="AD20" s="71"/>
      <c r="AE20" s="71"/>
      <c r="AF20" s="71"/>
      <c r="AG20" s="71"/>
      <c r="AH20" s="71"/>
    </row>
    <row r="21" spans="1:34" hidden="1" x14ac:dyDescent="0.3">
      <c r="A21" s="81" t="s">
        <v>23</v>
      </c>
      <c r="B21" t="s">
        <v>54</v>
      </c>
      <c r="C21" t="s">
        <v>55</v>
      </c>
      <c r="D21" t="s">
        <v>56</v>
      </c>
      <c r="E21" t="s">
        <v>57</v>
      </c>
      <c r="F21" s="10">
        <f>+'total final energy by uses'!H23</f>
        <v>0.2045440161</v>
      </c>
      <c r="G21" s="10">
        <f>+'total final energy by uses'!I23</f>
        <v>5.9171281120000003</v>
      </c>
      <c r="H21" s="10">
        <f>+'total final energy by uses'!J23</f>
        <v>12.76245634</v>
      </c>
      <c r="I21" s="10">
        <f>+'total final energy by uses'!K23</f>
        <v>12.447543189999999</v>
      </c>
      <c r="J21" s="39">
        <f>+'total final energy by uses'!L23</f>
        <v>31.331671658099999</v>
      </c>
      <c r="K21" s="113"/>
      <c r="L21" s="50">
        <f>'total final energy by uses'!N23</f>
        <v>0</v>
      </c>
      <c r="M21" s="50">
        <f>'total final energy by uses'!O23</f>
        <v>5.3179954110546097</v>
      </c>
      <c r="N21" s="50">
        <f>'total final energy by uses'!P23</f>
        <v>13.284467058142599</v>
      </c>
      <c r="O21" s="50">
        <f>'total final energy by uses'!Q23</f>
        <v>12.45396160805684</v>
      </c>
      <c r="P21" s="51">
        <f>'total final energy by uses'!R23</f>
        <v>31.05642407725405</v>
      </c>
      <c r="R21" s="80" t="s">
        <v>22</v>
      </c>
      <c r="S21" s="25">
        <f>'CO2 by uses AMS2'!B21</f>
        <v>0</v>
      </c>
      <c r="T21" s="25">
        <f>'CO2 by uses AMS2'!C21</f>
        <v>53.004239441699994</v>
      </c>
      <c r="U21" s="25">
        <f>'CO2 by uses AMS2'!D21</f>
        <v>0.53468042104227231</v>
      </c>
      <c r="V21" s="77">
        <f>'CO2 by uses AMS2'!E21</f>
        <v>0.38338173990899999</v>
      </c>
      <c r="W21" s="25">
        <f>'CO2 by uses AMS2'!F21</f>
        <v>0</v>
      </c>
      <c r="X21" s="40">
        <f>'CO2 by uses AMS2'!G21</f>
        <v>53.922301602651267</v>
      </c>
      <c r="Z21" s="62"/>
      <c r="AA21" s="49"/>
      <c r="AC21" s="61"/>
      <c r="AD21" s="71"/>
      <c r="AE21" s="71"/>
      <c r="AF21" s="71"/>
      <c r="AG21" s="71"/>
      <c r="AH21" s="71"/>
    </row>
    <row r="22" spans="1:34" hidden="1" x14ac:dyDescent="0.3">
      <c r="A22" s="81" t="s">
        <v>24</v>
      </c>
      <c r="B22" t="s">
        <v>58</v>
      </c>
      <c r="C22" t="s">
        <v>59</v>
      </c>
      <c r="D22" t="s">
        <v>60</v>
      </c>
      <c r="E22" t="s">
        <v>61</v>
      </c>
      <c r="F22" s="10">
        <f>+'total final energy by uses'!H24</f>
        <v>0</v>
      </c>
      <c r="G22" s="10">
        <f>+'total final energy by uses'!I24</f>
        <v>4.3040667619999997</v>
      </c>
      <c r="H22" s="10">
        <f>+'total final energy by uses'!J24</f>
        <v>13.88310944</v>
      </c>
      <c r="I22" s="10">
        <f>+'total final energy by uses'!K24</f>
        <v>8.6282098069999904</v>
      </c>
      <c r="J22" s="39">
        <f>+'total final energy by uses'!L24</f>
        <v>26.81538600899999</v>
      </c>
      <c r="K22" s="113"/>
      <c r="L22" s="50">
        <f>'total final energy by uses'!N24</f>
        <v>0</v>
      </c>
      <c r="M22" s="50">
        <f>'total final energy by uses'!O24</f>
        <v>2.5563656446401701</v>
      </c>
      <c r="N22" s="50">
        <f>'total final energy by uses'!P24</f>
        <v>13.178365476499801</v>
      </c>
      <c r="O22" s="50">
        <f>'total final energy by uses'!Q24</f>
        <v>8.3206112806333969</v>
      </c>
      <c r="P22" s="51">
        <f>'total final energy by uses'!R24</f>
        <v>24.055342401773366</v>
      </c>
      <c r="R22" s="83" t="s">
        <v>23</v>
      </c>
      <c r="S22" s="84">
        <f>'CO2 by uses AMS2'!B22</f>
        <v>0.62713195330000004</v>
      </c>
      <c r="T22" s="84">
        <f>'CO2 by uses AMS2'!C22</f>
        <v>17.678666342017287</v>
      </c>
      <c r="U22" s="84">
        <f>'CO2 by uses AMS2'!D22</f>
        <v>5.3124694809546495</v>
      </c>
      <c r="V22" s="84">
        <f>'CO2 by uses AMS2'!E22</f>
        <v>24.46264857220989</v>
      </c>
      <c r="W22" s="84">
        <f>'CO2 by uses AMS2'!F22</f>
        <v>0</v>
      </c>
      <c r="X22" s="85">
        <f>'CO2 by uses AMS2'!G22</f>
        <v>48.080916348481828</v>
      </c>
      <c r="Z22" s="62"/>
      <c r="AA22" s="49"/>
      <c r="AC22" s="61"/>
      <c r="AD22" s="71"/>
      <c r="AE22" s="71"/>
      <c r="AF22" s="71"/>
      <c r="AG22" s="71"/>
      <c r="AH22" s="71"/>
    </row>
    <row r="23" spans="1:34" hidden="1" x14ac:dyDescent="0.3">
      <c r="A23" s="81" t="s">
        <v>25</v>
      </c>
      <c r="F23" s="10">
        <f>+'total final energy by uses'!H25</f>
        <v>4.1599823622000001</v>
      </c>
      <c r="G23" s="10">
        <f>+'total final energy by uses'!I25</f>
        <v>19.132696236000001</v>
      </c>
      <c r="H23" s="10">
        <f>+'total final energy by uses'!J25</f>
        <v>10.9770284204</v>
      </c>
      <c r="I23" s="10">
        <f>+'total final energy by uses'!K25</f>
        <v>12.733191082799999</v>
      </c>
      <c r="J23" s="39">
        <f>+'total final energy by uses'!L25</f>
        <v>47.0028981014</v>
      </c>
      <c r="K23" s="113"/>
      <c r="L23" s="50">
        <f>'total final energy by uses'!N25</f>
        <v>3.5653834298241049</v>
      </c>
      <c r="M23" s="50">
        <f>'total final energy by uses'!O25</f>
        <v>17.979483361021138</v>
      </c>
      <c r="N23" s="50">
        <f>'total final energy by uses'!P25</f>
        <v>11.08489304190522</v>
      </c>
      <c r="O23" s="50">
        <f>'total final energy by uses'!Q25</f>
        <v>14.683353197929883</v>
      </c>
      <c r="P23" s="51">
        <f>'total final energy by uses'!R25</f>
        <v>47.313113030680348</v>
      </c>
      <c r="R23" s="83" t="s">
        <v>24</v>
      </c>
      <c r="S23" s="84">
        <f>'CO2 by uses AMS2'!B23</f>
        <v>0</v>
      </c>
      <c r="T23" s="84">
        <f>'CO2 by uses AMS2'!C23</f>
        <v>12.256525894299999</v>
      </c>
      <c r="U23" s="84">
        <f>'CO2 by uses AMS2'!D23</f>
        <v>5.7789498538455648</v>
      </c>
      <c r="V23" s="84">
        <f>'CO2 by uses AMS2'!E23</f>
        <v>16.999166484</v>
      </c>
      <c r="W23" s="84">
        <f>'CO2 by uses AMS2'!F23</f>
        <v>0</v>
      </c>
      <c r="X23" s="85">
        <f>'CO2 by uses AMS2'!G23</f>
        <v>35.034642232145565</v>
      </c>
      <c r="Z23" s="62"/>
      <c r="AA23" s="58"/>
      <c r="AC23" s="57"/>
      <c r="AD23" s="71"/>
      <c r="AE23" s="71"/>
      <c r="AF23" s="71"/>
      <c r="AG23" s="71"/>
      <c r="AH23" s="71"/>
    </row>
    <row r="24" spans="1:34" hidden="1" x14ac:dyDescent="0.3">
      <c r="A24" s="80" t="s">
        <v>26</v>
      </c>
      <c r="B24" t="s">
        <v>62</v>
      </c>
      <c r="C24" t="s">
        <v>63</v>
      </c>
      <c r="D24" t="s">
        <v>64</v>
      </c>
      <c r="E24" t="s">
        <v>65</v>
      </c>
      <c r="F24" s="25">
        <f>+'total final energy by uses'!H26</f>
        <v>3.4389335220000001</v>
      </c>
      <c r="G24" s="25">
        <f>+'total final energy by uses'!I26</f>
        <v>15.63478085</v>
      </c>
      <c r="H24" s="25">
        <f>+'total final energy by uses'!J26</f>
        <v>10.67236991</v>
      </c>
      <c r="I24" s="25">
        <f>+'total final energy by uses'!K26</f>
        <v>11.113625900000001</v>
      </c>
      <c r="J24" s="40">
        <f>+'total final energy by uses'!L26</f>
        <v>40.859710182000001</v>
      </c>
      <c r="K24" s="113"/>
      <c r="L24" s="52">
        <f>'total final energy by uses'!N26</f>
        <v>0.34460926494283001</v>
      </c>
      <c r="M24" s="52">
        <f>'total final energy by uses'!O26</f>
        <v>1.6824094604778199</v>
      </c>
      <c r="N24" s="52">
        <f>'total final energy by uses'!P26</f>
        <v>10.361652160227999</v>
      </c>
      <c r="O24" s="52">
        <f>'total final energy by uses'!Q26</f>
        <v>14.114124861684077</v>
      </c>
      <c r="P24" s="40">
        <f>'total final energy by uses'!R26</f>
        <v>26.502795747332726</v>
      </c>
      <c r="R24" s="83" t="s">
        <v>25</v>
      </c>
      <c r="S24" s="84">
        <f>'CO2 by uses AMS2'!B24</f>
        <v>16.639929444500002</v>
      </c>
      <c r="T24" s="84">
        <f>'CO2 by uses AMS2'!C24</f>
        <v>62.720993493783922</v>
      </c>
      <c r="U24" s="84">
        <f>'CO2 by uses AMS2'!D24</f>
        <v>4.5692715353059405</v>
      </c>
      <c r="V24" s="84">
        <f>'CO2 by uses AMS2'!E24</f>
        <v>26.248576367007196</v>
      </c>
      <c r="W24" s="84">
        <f>'CO2 by uses AMS2'!F24</f>
        <v>14.644140779999999</v>
      </c>
      <c r="X24" s="85">
        <f>'CO2 by uses AMS2'!G24</f>
        <v>124.82291162059705</v>
      </c>
      <c r="Z24" s="62"/>
      <c r="AA24" s="58"/>
      <c r="AC24" s="57"/>
      <c r="AD24" s="71"/>
      <c r="AE24" s="71"/>
      <c r="AF24" s="71"/>
      <c r="AG24" s="71"/>
      <c r="AH24" s="71"/>
    </row>
    <row r="25" spans="1:34" hidden="1" x14ac:dyDescent="0.3">
      <c r="A25" s="80" t="s">
        <v>311</v>
      </c>
      <c r="F25" s="25">
        <f>+'total final energy by uses'!H27</f>
        <v>0.72104884020000004</v>
      </c>
      <c r="G25" s="25">
        <f>+'total final energy by uses'!I27</f>
        <v>1.378351981</v>
      </c>
      <c r="H25" s="25">
        <f>+'total final energy by uses'!J27</f>
        <v>0</v>
      </c>
      <c r="I25" s="25">
        <f>+'total final energy by uses'!K27</f>
        <v>1.293228971</v>
      </c>
      <c r="J25" s="40">
        <f>+'total final energy by uses'!L27</f>
        <v>3.3926297922000002</v>
      </c>
      <c r="K25" s="113"/>
      <c r="L25" s="25">
        <f>'total final energy by uses'!N27</f>
        <v>3.2185604456107773</v>
      </c>
      <c r="M25" s="25">
        <f>'total final energy by uses'!O27</f>
        <v>13.005694811337801</v>
      </c>
      <c r="N25" s="25">
        <f>'total final energy by uses'!P27</f>
        <v>0</v>
      </c>
      <c r="O25" s="25">
        <f>'total final energy by uses'!Q27</f>
        <v>0.36564719103425414</v>
      </c>
      <c r="P25" s="40">
        <f>'total final energy by uses'!R27</f>
        <v>16.58990244798283</v>
      </c>
      <c r="R25" s="80" t="s">
        <v>26</v>
      </c>
      <c r="S25" s="25">
        <f>'CO2 by uses AMS2'!B25</f>
        <v>16.639929444500002</v>
      </c>
      <c r="T25" s="25">
        <f>'CO2 by uses AMS2'!C25</f>
        <v>56.685194049783924</v>
      </c>
      <c r="U25" s="25">
        <f>'CO2 by uses AMS2'!D25</f>
        <v>4.442455114117454</v>
      </c>
      <c r="V25" s="25">
        <f>'CO2 by uses AMS2'!E25</f>
        <v>25.605633773207195</v>
      </c>
      <c r="W25" s="25">
        <f>'CO2 by uses AMS2'!F25</f>
        <v>14.644140779999999</v>
      </c>
      <c r="X25" s="40">
        <f>'CO2 by uses AMS2'!G25</f>
        <v>118.01735316160857</v>
      </c>
      <c r="Z25" s="62"/>
      <c r="AA25" s="65"/>
      <c r="AC25" s="63"/>
      <c r="AD25" s="71"/>
      <c r="AE25" s="71"/>
      <c r="AF25" s="71"/>
      <c r="AG25" s="71"/>
      <c r="AH25" s="71"/>
    </row>
    <row r="26" spans="1:34" hidden="1" x14ac:dyDescent="0.3">
      <c r="A26" s="80" t="s">
        <v>27</v>
      </c>
      <c r="B26" t="s">
        <v>66</v>
      </c>
      <c r="C26" t="s">
        <v>67</v>
      </c>
      <c r="D26" t="s">
        <v>68</v>
      </c>
      <c r="E26" t="s">
        <v>69</v>
      </c>
      <c r="F26" s="25">
        <f>+'total final energy by uses'!H28</f>
        <v>0</v>
      </c>
      <c r="G26" s="25">
        <f>+'total final energy by uses'!I28</f>
        <v>2.1195634050000001</v>
      </c>
      <c r="H26" s="25">
        <f>+'total final energy by uses'!J28</f>
        <v>0.30465851040000003</v>
      </c>
      <c r="I26" s="25">
        <f>+'total final energy by uses'!K28</f>
        <v>0.3263362118</v>
      </c>
      <c r="J26" s="40">
        <f>+'total final energy by uses'!L28</f>
        <v>2.7505581272000001</v>
      </c>
      <c r="K26" s="113"/>
      <c r="L26" s="52">
        <f>'total final energy by uses'!N28</f>
        <v>2.2137192704974398E-3</v>
      </c>
      <c r="M26" s="52">
        <f>'total final energy by uses'!O28</f>
        <v>3.2913790892055199</v>
      </c>
      <c r="N26" s="52">
        <f>'total final energy by uses'!P28</f>
        <v>0.723240881677221</v>
      </c>
      <c r="O26" s="52">
        <f>'total final energy by uses'!Q28</f>
        <v>0.20358114521155013</v>
      </c>
      <c r="P26" s="40">
        <f>'total final energy by uses'!R28</f>
        <v>4.2204148353647888</v>
      </c>
      <c r="R26" s="80" t="s">
        <v>27</v>
      </c>
      <c r="S26" s="25">
        <f>'CO2 by uses AMS2'!B26</f>
        <v>0</v>
      </c>
      <c r="T26" s="25">
        <f>'CO2 by uses AMS2'!C26</f>
        <v>6.0357994440000002</v>
      </c>
      <c r="U26" s="25">
        <f>'CO2 by uses AMS2'!D26</f>
        <v>0.12681642118848613</v>
      </c>
      <c r="V26" s="25">
        <f>'CO2 by uses AMS2'!E26</f>
        <v>0.64294259380000007</v>
      </c>
      <c r="W26" s="25">
        <f>'CO2 by uses AMS2'!F26</f>
        <v>0</v>
      </c>
      <c r="X26" s="40">
        <f>'CO2 by uses AMS2'!G26</f>
        <v>6.8055584589884868</v>
      </c>
      <c r="Z26" s="62"/>
      <c r="AD26" s="71"/>
      <c r="AE26" s="71"/>
      <c r="AF26" s="71"/>
      <c r="AG26" s="71"/>
      <c r="AH26" s="71"/>
    </row>
    <row r="27" spans="1:34" hidden="1" x14ac:dyDescent="0.3">
      <c r="A27" s="12" t="s">
        <v>28</v>
      </c>
      <c r="F27" s="12">
        <f>+'total final energy by uses'!H29</f>
        <v>4.3645263782999999</v>
      </c>
      <c r="G27" s="12">
        <f>+'total final energy by uses'!I29</f>
        <v>71.921265329999997</v>
      </c>
      <c r="H27" s="12">
        <f>+'total final energy by uses'!J29</f>
        <v>38.946263842199997</v>
      </c>
      <c r="I27" s="12">
        <f>+'total final energy by uses'!K29</f>
        <v>34.003579889669886</v>
      </c>
      <c r="J27" s="41">
        <f>+'total final energy by uses'!L29</f>
        <v>149.23563544016989</v>
      </c>
      <c r="K27" s="113"/>
      <c r="L27" s="53">
        <f>'total final energy by uses'!N29</f>
        <v>3.5653834298241049</v>
      </c>
      <c r="M27" s="53">
        <f>'total final energy by uses'!O29</f>
        <v>67.966203266401905</v>
      </c>
      <c r="N27" s="53">
        <f>'total final energy by uses'!P29</f>
        <v>38.746737528396288</v>
      </c>
      <c r="O27" s="53">
        <f>'total final energy by uses'!Q29</f>
        <v>35.534338084831063</v>
      </c>
      <c r="P27" s="56">
        <f>'total final energy by uses'!R29</f>
        <v>145.81266230945337</v>
      </c>
      <c r="R27" s="86" t="s">
        <v>76</v>
      </c>
      <c r="S27" s="86">
        <f>'CO2 by uses AMS2'!B27</f>
        <v>17.267061397800003</v>
      </c>
      <c r="T27" s="86">
        <f>'CO2 by uses AMS2'!C27</f>
        <v>217.2284147511873</v>
      </c>
      <c r="U27" s="86">
        <f>'CO2 by uses AMS2'!D27</f>
        <v>16.211678421999999</v>
      </c>
      <c r="V27" s="86">
        <f>'CO2 by uses AMS2'!E27</f>
        <v>68.09385969028439</v>
      </c>
      <c r="W27" s="86">
        <f>'CO2 by uses AMS2'!F27</f>
        <v>14.644140779999999</v>
      </c>
      <c r="X27" s="120">
        <f>'CO2 by uses AMS2'!G27</f>
        <v>333.44515504127168</v>
      </c>
    </row>
    <row r="28" spans="1:34" hidden="1" x14ac:dyDescent="0.3">
      <c r="A28" s="174"/>
      <c r="B28" s="4"/>
      <c r="C28" s="4"/>
      <c r="D28" s="4"/>
      <c r="E28" s="4"/>
      <c r="F28" s="174"/>
      <c r="G28" s="174"/>
      <c r="H28" s="174"/>
      <c r="I28" s="174"/>
      <c r="J28" s="174"/>
      <c r="K28" s="113"/>
      <c r="L28" s="175"/>
      <c r="M28" s="175"/>
      <c r="N28" s="175"/>
      <c r="O28" s="175"/>
      <c r="P28" s="175"/>
      <c r="R28" s="174"/>
      <c r="S28" s="174"/>
      <c r="T28" s="174"/>
      <c r="U28" s="174"/>
      <c r="V28" s="174"/>
      <c r="W28" s="174"/>
      <c r="X28" s="174"/>
    </row>
    <row r="29" spans="1:34" ht="30" hidden="1" x14ac:dyDescent="0.4">
      <c r="A29" s="82">
        <v>2025</v>
      </c>
      <c r="F29" s="5" t="s">
        <v>39</v>
      </c>
      <c r="G29" s="5" t="s">
        <v>40</v>
      </c>
      <c r="H29" s="5" t="s">
        <v>41</v>
      </c>
      <c r="I29" s="157" t="s">
        <v>42</v>
      </c>
      <c r="J29" s="38" t="s">
        <v>2</v>
      </c>
      <c r="K29" s="113"/>
      <c r="L29" s="157" t="s">
        <v>39</v>
      </c>
      <c r="M29" s="157" t="s">
        <v>321</v>
      </c>
      <c r="N29" s="157" t="s">
        <v>41</v>
      </c>
      <c r="O29" s="157" t="s">
        <v>42</v>
      </c>
      <c r="P29" s="38" t="s">
        <v>2</v>
      </c>
      <c r="R29" s="174"/>
      <c r="S29" s="174"/>
      <c r="T29" s="174"/>
      <c r="U29" s="174"/>
      <c r="V29" s="174"/>
      <c r="W29" s="174"/>
      <c r="X29" s="174"/>
    </row>
    <row r="30" spans="1:34" ht="30" hidden="1" x14ac:dyDescent="0.4">
      <c r="A30" s="81" t="s">
        <v>20</v>
      </c>
      <c r="F30" s="10">
        <f>+'total final energy by uses'!H34</f>
        <v>0</v>
      </c>
      <c r="G30" s="10">
        <f>+'total final energy by uses'!I34</f>
        <v>41.249487360000003</v>
      </c>
      <c r="H30" s="10">
        <f>+'total final energy by uses'!J34</f>
        <v>1.4934050531</v>
      </c>
      <c r="I30" s="10">
        <f>+'total final energy by uses'!K34</f>
        <v>0.19424938968729999</v>
      </c>
      <c r="J30" s="39">
        <f>+'total final energy by uses'!L34</f>
        <v>42.937141802787302</v>
      </c>
      <c r="K30" s="153"/>
      <c r="L30" s="50">
        <f>'total final energy by uses'!N34</f>
        <v>0</v>
      </c>
      <c r="M30" s="50">
        <f>'total final energy by uses'!O34</f>
        <v>40.833886773869843</v>
      </c>
      <c r="N30" s="50">
        <f>'total final energy by uses'!P34</f>
        <v>1.47291195184867</v>
      </c>
      <c r="O30" s="50">
        <f>'total final energy by uses'!Q34</f>
        <v>8.0284074027079294E-2</v>
      </c>
      <c r="P30" s="51">
        <f>'total final energy by uses'!R34</f>
        <v>42.387082799745592</v>
      </c>
      <c r="R30" s="82">
        <v>2025</v>
      </c>
      <c r="S30" s="5" t="s">
        <v>39</v>
      </c>
      <c r="T30" s="5" t="s">
        <v>40</v>
      </c>
      <c r="U30" s="5" t="s">
        <v>41</v>
      </c>
      <c r="V30" s="157" t="s">
        <v>320</v>
      </c>
      <c r="W30" s="5" t="s">
        <v>75</v>
      </c>
      <c r="X30" s="38" t="s">
        <v>2</v>
      </c>
    </row>
    <row r="31" spans="1:34" hidden="1" x14ac:dyDescent="0.3">
      <c r="A31" s="79" t="s">
        <v>21</v>
      </c>
      <c r="B31" t="s">
        <v>46</v>
      </c>
      <c r="C31" t="s">
        <v>47</v>
      </c>
      <c r="D31" t="s">
        <v>48</v>
      </c>
      <c r="E31" t="s">
        <v>49</v>
      </c>
      <c r="F31" s="25">
        <f>+'total final energy by uses'!H35</f>
        <v>0</v>
      </c>
      <c r="G31" s="25">
        <f>+'total final energy by uses'!I35</f>
        <v>23.158092719999999</v>
      </c>
      <c r="H31" s="25">
        <f>+'total final energy by uses'!J35</f>
        <v>0.1181210451</v>
      </c>
      <c r="I31" s="25">
        <f>+'total final energy by uses'!K35</f>
        <v>7.1407387300000003E-5</v>
      </c>
      <c r="J31" s="40">
        <f>+'total final energy by uses'!L35</f>
        <v>23.276285172487299</v>
      </c>
      <c r="K31" s="113"/>
      <c r="L31" s="52">
        <f>'total final energy by uses'!N35</f>
        <v>0</v>
      </c>
      <c r="M31" s="25">
        <f>'total final energy by uses'!O35</f>
        <v>21.942299999999999</v>
      </c>
      <c r="N31" s="25">
        <f>'total final energy by uses'!P35</f>
        <v>0.30990000000000001</v>
      </c>
      <c r="O31" s="25">
        <f>'total final energy by uses'!Q35</f>
        <v>0.13489999999999999</v>
      </c>
      <c r="P31" s="40">
        <f>'total final energy by uses'!R35</f>
        <v>22.387099999999997</v>
      </c>
      <c r="R31" s="83" t="s">
        <v>20</v>
      </c>
      <c r="S31" s="84">
        <f>'CO2 by uses AMS2'!B32</f>
        <v>0</v>
      </c>
      <c r="T31" s="84">
        <f>'CO2 by uses AMS2'!C32</f>
        <v>120.94908137911378</v>
      </c>
      <c r="U31" s="84">
        <f>'CO2 by uses AMS2'!D32</f>
        <v>0.6488193283682494</v>
      </c>
      <c r="V31" s="100">
        <f>'CO2 by uses AMS2'!E32</f>
        <v>0.36507541878666561</v>
      </c>
      <c r="W31" s="84">
        <f>'CO2 by uses AMS2'!F32</f>
        <v>0</v>
      </c>
      <c r="X31" s="85">
        <f>'CO2 by uses AMS2'!G32</f>
        <v>121.96297612626869</v>
      </c>
    </row>
    <row r="32" spans="1:34" hidden="1" x14ac:dyDescent="0.3">
      <c r="A32" s="80" t="s">
        <v>22</v>
      </c>
      <c r="B32" t="s">
        <v>50</v>
      </c>
      <c r="C32" t="s">
        <v>51</v>
      </c>
      <c r="D32" t="s">
        <v>52</v>
      </c>
      <c r="E32" t="s">
        <v>53</v>
      </c>
      <c r="F32" s="25">
        <f>+'total final energy by uses'!H36</f>
        <v>0</v>
      </c>
      <c r="G32" s="25">
        <f>+'total final energy by uses'!I36</f>
        <v>18.091394640000001</v>
      </c>
      <c r="H32" s="25">
        <f>+'total final energy by uses'!J36</f>
        <v>1.3752840079999999</v>
      </c>
      <c r="I32" s="25">
        <f>+'total final energy by uses'!K36</f>
        <v>0.1941779823</v>
      </c>
      <c r="J32" s="40">
        <f>+'total final energy by uses'!L36</f>
        <v>19.660856630300003</v>
      </c>
      <c r="K32" s="113"/>
      <c r="L32" s="52">
        <f>'total final energy by uses'!N36</f>
        <v>0</v>
      </c>
      <c r="M32" s="25">
        <f>'total final energy by uses'!O36</f>
        <v>18.891586773869843</v>
      </c>
      <c r="N32" s="25">
        <f>'total final energy by uses'!P36</f>
        <v>1.1630119518486699</v>
      </c>
      <c r="O32" s="25">
        <f>'total final energy by uses'!Q36</f>
        <v>9.1900000000000009E-2</v>
      </c>
      <c r="P32" s="40">
        <f>'total final energy by uses'!R36</f>
        <v>20.146498725718512</v>
      </c>
      <c r="R32" s="79" t="s">
        <v>21</v>
      </c>
      <c r="S32" s="25">
        <f>'CO2 by uses AMS2'!B33</f>
        <v>0</v>
      </c>
      <c r="T32" s="25">
        <f>'CO2 by uses AMS2'!C33</f>
        <v>69.327952747013782</v>
      </c>
      <c r="U32" s="25">
        <f>'CO2 by uses AMS2'!D33</f>
        <v>5.1318439688449242E-2</v>
      </c>
      <c r="V32" s="77">
        <f>'CO2 by uses AMS2'!E33</f>
        <v>1.3386880166553573E-4</v>
      </c>
      <c r="W32" s="25">
        <f>'CO2 by uses AMS2'!F33</f>
        <v>0</v>
      </c>
      <c r="X32" s="40">
        <f>'CO2 by uses AMS2'!G33</f>
        <v>69.379405055503895</v>
      </c>
    </row>
    <row r="33" spans="1:45" s="45" customFormat="1" hidden="1" x14ac:dyDescent="0.3">
      <c r="A33" s="81" t="s">
        <v>23</v>
      </c>
      <c r="B33" t="s">
        <v>54</v>
      </c>
      <c r="C33" t="s">
        <v>55</v>
      </c>
      <c r="D33" t="s">
        <v>56</v>
      </c>
      <c r="E33" t="s">
        <v>57</v>
      </c>
      <c r="F33" s="10">
        <f>+'total final energy by uses'!H37</f>
        <v>0.17688580940000001</v>
      </c>
      <c r="G33" s="10">
        <f>+'total final energy by uses'!I37</f>
        <v>5.367611943</v>
      </c>
      <c r="H33" s="10">
        <f>+'total final energy by uses'!J37</f>
        <v>12.732580710000001</v>
      </c>
      <c r="I33" s="10">
        <f>+'total final energy by uses'!K37</f>
        <v>10.981511360000001</v>
      </c>
      <c r="J33" s="39">
        <f>+'total final energy by uses'!L37</f>
        <v>29.258589822399998</v>
      </c>
      <c r="K33" s="113"/>
      <c r="L33" s="50">
        <f>'total final energy by uses'!N37</f>
        <v>0</v>
      </c>
      <c r="M33" s="50">
        <f>'total final energy by uses'!O37</f>
        <v>4.5177954110546104</v>
      </c>
      <c r="N33" s="50">
        <f>'total final energy by uses'!P37</f>
        <v>13.166367058142599</v>
      </c>
      <c r="O33" s="50">
        <f>'total final energy by uses'!Q37</f>
        <v>11.84844535856768</v>
      </c>
      <c r="P33" s="51">
        <f>'total final energy by uses'!R37</f>
        <v>29.532607827764892</v>
      </c>
      <c r="Q33" s="8"/>
      <c r="R33" s="80" t="s">
        <v>22</v>
      </c>
      <c r="S33" s="25">
        <f>'CO2 by uses AMS2'!B34</f>
        <v>0</v>
      </c>
      <c r="T33" s="25">
        <f>'CO2 by uses AMS2'!C34</f>
        <v>51.621128632100003</v>
      </c>
      <c r="U33" s="25">
        <f>'CO2 by uses AMS2'!D34</f>
        <v>0.59750088867980011</v>
      </c>
      <c r="V33" s="77">
        <f>'CO2 by uses AMS2'!E34</f>
        <v>0.36494154998500006</v>
      </c>
      <c r="W33" s="25">
        <f>'CO2 by uses AMS2'!F34</f>
        <v>0</v>
      </c>
      <c r="X33" s="40">
        <f>'CO2 by uses AMS2'!G34</f>
        <v>52.583571070764798</v>
      </c>
      <c r="Y33" s="4"/>
      <c r="AI33"/>
      <c r="AJ33"/>
      <c r="AK33"/>
      <c r="AL33"/>
      <c r="AM33"/>
      <c r="AN33"/>
      <c r="AO33"/>
      <c r="AP33"/>
      <c r="AQ33"/>
      <c r="AR33"/>
      <c r="AS33"/>
    </row>
    <row r="34" spans="1:45" s="45" customFormat="1" hidden="1" x14ac:dyDescent="0.3">
      <c r="A34" s="81" t="s">
        <v>24</v>
      </c>
      <c r="B34" t="s">
        <v>58</v>
      </c>
      <c r="C34" t="s">
        <v>59</v>
      </c>
      <c r="D34" t="s">
        <v>60</v>
      </c>
      <c r="E34" t="s">
        <v>61</v>
      </c>
      <c r="F34" s="10">
        <f>+'total final energy by uses'!H38</f>
        <v>0</v>
      </c>
      <c r="G34" s="10">
        <f>+'total final energy by uses'!I38</f>
        <v>4.0879492180000003</v>
      </c>
      <c r="H34" s="10">
        <f>+'total final energy by uses'!J38</f>
        <v>13.31065779</v>
      </c>
      <c r="I34" s="10">
        <f>+'total final energy by uses'!K38</f>
        <v>7.3395346159999999</v>
      </c>
      <c r="J34" s="39">
        <f>+'total final energy by uses'!L38</f>
        <v>24.738141624000001</v>
      </c>
      <c r="K34" s="113"/>
      <c r="L34" s="50">
        <f>'total final energy by uses'!N38</f>
        <v>0</v>
      </c>
      <c r="M34" s="50">
        <f>'total final energy by uses'!O38</f>
        <v>2.1334656446401699</v>
      </c>
      <c r="N34" s="50">
        <f>'total final energy by uses'!P38</f>
        <v>13.7787654764998</v>
      </c>
      <c r="O34" s="50">
        <f>'total final energy by uses'!Q38</f>
        <v>7.6944373298370508</v>
      </c>
      <c r="P34" s="51">
        <f>'total final energy by uses'!R38</f>
        <v>23.606668450977018</v>
      </c>
      <c r="Q34" s="8"/>
      <c r="R34" s="83" t="s">
        <v>23</v>
      </c>
      <c r="S34" s="84">
        <f>'CO2 by uses AMS2'!B35</f>
        <v>0.54233189159999995</v>
      </c>
      <c r="T34" s="84">
        <f>'CO2 by uses AMS2'!C35</f>
        <v>16.068920340198499</v>
      </c>
      <c r="U34" s="84">
        <f>'CO2 by uses AMS2'!D35</f>
        <v>5.5317507112409325</v>
      </c>
      <c r="V34" s="84">
        <f>'CO2 by uses AMS2'!E35</f>
        <v>20.587250448801502</v>
      </c>
      <c r="W34" s="84">
        <f>'CO2 by uses AMS2'!F35</f>
        <v>0</v>
      </c>
      <c r="X34" s="85">
        <f>'CO2 by uses AMS2'!G35</f>
        <v>42.730253391840932</v>
      </c>
      <c r="Y34" s="4"/>
      <c r="AI34"/>
      <c r="AJ34"/>
      <c r="AK34"/>
      <c r="AL34"/>
      <c r="AM34"/>
      <c r="AN34"/>
      <c r="AO34"/>
      <c r="AP34"/>
      <c r="AQ34"/>
      <c r="AR34"/>
      <c r="AS34"/>
    </row>
    <row r="35" spans="1:45" s="45" customFormat="1" hidden="1" x14ac:dyDescent="0.3">
      <c r="A35" s="81" t="s">
        <v>25</v>
      </c>
      <c r="B35"/>
      <c r="C35"/>
      <c r="D35"/>
      <c r="E35"/>
      <c r="F35" s="10">
        <f>+'total final energy by uses'!H39</f>
        <v>4.2156203145999998</v>
      </c>
      <c r="G35" s="10">
        <f>+'total final energy by uses'!I39</f>
        <v>18.481578546000001</v>
      </c>
      <c r="H35" s="10">
        <f>+'total final energy by uses'!J39</f>
        <v>11.1356071022</v>
      </c>
      <c r="I35" s="10">
        <f>+'total final energy by uses'!K39</f>
        <v>12.1838603098</v>
      </c>
      <c r="J35" s="39">
        <f>+'total final energy by uses'!L39</f>
        <v>46.016666272600006</v>
      </c>
      <c r="K35" s="113"/>
      <c r="L35" s="50">
        <f>'total final energy by uses'!N39</f>
        <v>3.1874504493190567</v>
      </c>
      <c r="M35" s="50">
        <f>'total final energy by uses'!O39</f>
        <v>17.64096349240236</v>
      </c>
      <c r="N35" s="50">
        <f>'total final energy by uses'!P39</f>
        <v>11.246972610828134</v>
      </c>
      <c r="O35" s="50">
        <f>'total final energy by uses'!Q39</f>
        <v>15.706122042873465</v>
      </c>
      <c r="P35" s="51">
        <f>'total final energy by uses'!R39</f>
        <v>47.781508595423013</v>
      </c>
      <c r="Q35" s="8"/>
      <c r="R35" s="83" t="s">
        <v>24</v>
      </c>
      <c r="S35" s="84">
        <f>'CO2 by uses AMS2'!B36</f>
        <v>0</v>
      </c>
      <c r="T35" s="84">
        <f>'CO2 by uses AMS2'!C36</f>
        <v>11.664360687999999</v>
      </c>
      <c r="U35" s="84">
        <f>'CO2 by uses AMS2'!D36</f>
        <v>5.7828999771498131</v>
      </c>
      <c r="V35" s="84">
        <f>'CO2 by uses AMS2'!E36</f>
        <v>13.794051764000001</v>
      </c>
      <c r="W35" s="84">
        <f>'CO2 by uses AMS2'!F36</f>
        <v>0</v>
      </c>
      <c r="X35" s="85">
        <f>'CO2 by uses AMS2'!G36</f>
        <v>31.241312429149815</v>
      </c>
      <c r="Y35" s="4"/>
      <c r="AI35"/>
      <c r="AJ35"/>
      <c r="AK35"/>
      <c r="AL35"/>
      <c r="AM35"/>
      <c r="AN35"/>
      <c r="AO35"/>
      <c r="AP35"/>
      <c r="AQ35"/>
      <c r="AR35"/>
      <c r="AS35"/>
    </row>
    <row r="36" spans="1:45" s="45" customFormat="1" hidden="1" x14ac:dyDescent="0.3">
      <c r="A36" s="80" t="s">
        <v>26</v>
      </c>
      <c r="B36" t="s">
        <v>62</v>
      </c>
      <c r="C36" t="s">
        <v>63</v>
      </c>
      <c r="D36" t="s">
        <v>64</v>
      </c>
      <c r="E36" t="s">
        <v>65</v>
      </c>
      <c r="F36" s="25">
        <f>+'total final energy by uses'!H40</f>
        <v>3.4791927089999999</v>
      </c>
      <c r="G36" s="25">
        <f>+'total final energy by uses'!I40</f>
        <v>15.067365049999999</v>
      </c>
      <c r="H36" s="25">
        <f>+'total final energy by uses'!J40</f>
        <v>10.82571229</v>
      </c>
      <c r="I36" s="25">
        <f>+'total final energy by uses'!K40</f>
        <v>10.58027523</v>
      </c>
      <c r="J36" s="40">
        <f>+'total final energy by uses'!L40</f>
        <v>39.952545278999999</v>
      </c>
      <c r="K36" s="113"/>
      <c r="L36" s="52">
        <f>'total final energy by uses'!N40</f>
        <v>4.9709264942829498E-2</v>
      </c>
      <c r="M36" s="52">
        <f>'total final energy by uses'!O40</f>
        <v>1.0148094604778199</v>
      </c>
      <c r="N36" s="52">
        <f>'total final energy by uses'!P40</f>
        <v>10.545152160228</v>
      </c>
      <c r="O36" s="52">
        <f>'total final energy by uses'!Q40</f>
        <v>15.143924861684088</v>
      </c>
      <c r="P36" s="40">
        <f>'total final energy by uses'!R40</f>
        <v>26.753595747332739</v>
      </c>
      <c r="Q36" s="8"/>
      <c r="R36" s="83" t="s">
        <v>25</v>
      </c>
      <c r="S36" s="84">
        <f>'CO2 by uses AMS2'!B37</f>
        <v>16.8624812535</v>
      </c>
      <c r="T36" s="84">
        <f>'CO2 by uses AMS2'!C37</f>
        <v>61.15935531318393</v>
      </c>
      <c r="U36" s="84">
        <f>'CO2 by uses AMS2'!D37</f>
        <v>4.8379353652410053</v>
      </c>
      <c r="V36" s="84">
        <f>'CO2 by uses AMS2'!E37</f>
        <v>23.954400905772868</v>
      </c>
      <c r="W36" s="84">
        <f>'CO2 by uses AMS2'!F37</f>
        <v>15.42122193</v>
      </c>
      <c r="X36" s="85">
        <f>'CO2 by uses AMS2'!G37</f>
        <v>122.23539476769781</v>
      </c>
      <c r="Y36" s="113"/>
      <c r="AI36"/>
      <c r="AJ36"/>
      <c r="AK36"/>
      <c r="AL36"/>
      <c r="AM36"/>
      <c r="AN36"/>
      <c r="AO36"/>
      <c r="AP36"/>
      <c r="AQ36"/>
      <c r="AR36"/>
      <c r="AS36"/>
    </row>
    <row r="37" spans="1:45" s="45" customFormat="1" hidden="1" x14ac:dyDescent="0.3">
      <c r="A37" s="80" t="s">
        <v>311</v>
      </c>
      <c r="B37"/>
      <c r="C37"/>
      <c r="D37"/>
      <c r="E37"/>
      <c r="F37" s="25">
        <f>+'total final energy by uses'!H41</f>
        <v>0.73642760559999998</v>
      </c>
      <c r="G37" s="25">
        <f>+'total final energy by uses'!I41</f>
        <v>1.3790473480000001</v>
      </c>
      <c r="H37" s="25">
        <f>+'total final energy by uses'!J41</f>
        <v>0</v>
      </c>
      <c r="I37" s="25">
        <f>+'total final energy by uses'!K41</f>
        <v>1.2937932350000001</v>
      </c>
      <c r="J37" s="40">
        <f>+'total final energy by uses'!L41</f>
        <v>3.4092681886000005</v>
      </c>
      <c r="K37" s="113"/>
      <c r="L37" s="25">
        <f>'total final energy by uses'!N41</f>
        <v>3.1355274651057297</v>
      </c>
      <c r="M37" s="25">
        <f>'total final energy by uses'!O41</f>
        <v>13.4270982361849</v>
      </c>
      <c r="N37" s="25">
        <f>'total final energy by uses'!P41</f>
        <v>0</v>
      </c>
      <c r="O37" s="25">
        <f>'total final energy by uses'!Q41</f>
        <v>0.36397986945796112</v>
      </c>
      <c r="P37" s="40">
        <f>'total final energy by uses'!R41</f>
        <v>16.926605570748588</v>
      </c>
      <c r="Q37" s="8"/>
      <c r="R37" s="80" t="s">
        <v>26</v>
      </c>
      <c r="S37" s="25">
        <f>'CO2 by uses AMS2'!B38</f>
        <v>16.8624812535</v>
      </c>
      <c r="T37" s="25">
        <f>'CO2 by uses AMS2'!C38</f>
        <v>55.352308615183929</v>
      </c>
      <c r="U37" s="25">
        <f>'CO2 by uses AMS2'!D38</f>
        <v>4.7032995921136562</v>
      </c>
      <c r="V37" s="25">
        <f>'CO2 by uses AMS2'!E38</f>
        <v>23.372172608272869</v>
      </c>
      <c r="W37" s="25">
        <f>'CO2 by uses AMS2'!F38</f>
        <v>15.42122193</v>
      </c>
      <c r="X37" s="40">
        <f>'CO2 by uses AMS2'!G38</f>
        <v>115.71148399907045</v>
      </c>
      <c r="Y37" s="113"/>
      <c r="AI37"/>
      <c r="AJ37"/>
      <c r="AK37"/>
      <c r="AL37"/>
      <c r="AM37"/>
      <c r="AN37"/>
      <c r="AO37"/>
      <c r="AP37"/>
      <c r="AQ37"/>
      <c r="AR37"/>
      <c r="AS37"/>
    </row>
    <row r="38" spans="1:45" s="45" customFormat="1" hidden="1" x14ac:dyDescent="0.3">
      <c r="A38" s="80" t="s">
        <v>27</v>
      </c>
      <c r="B38" t="s">
        <v>66</v>
      </c>
      <c r="C38" t="s">
        <v>67</v>
      </c>
      <c r="D38" t="s">
        <v>68</v>
      </c>
      <c r="E38" t="s">
        <v>69</v>
      </c>
      <c r="F38" s="25">
        <f>+'total final energy by uses'!H42</f>
        <v>0</v>
      </c>
      <c r="G38" s="25">
        <f>+'total final energy by uses'!I42</f>
        <v>2.0351661480000001</v>
      </c>
      <c r="H38" s="25">
        <f>+'total final energy by uses'!J42</f>
        <v>0.30989481219999998</v>
      </c>
      <c r="I38" s="25">
        <f>+'total final energy by uses'!K42</f>
        <v>0.30979184479999999</v>
      </c>
      <c r="J38" s="40">
        <f>+'total final energy by uses'!L42</f>
        <v>2.654852805</v>
      </c>
      <c r="K38" s="113"/>
      <c r="L38" s="52">
        <f>'total final energy by uses'!N42</f>
        <v>2.2137192704974398E-3</v>
      </c>
      <c r="M38" s="52">
        <f>'total final energy by uses'!O42</f>
        <v>3.1990557957396399</v>
      </c>
      <c r="N38" s="52">
        <f>'total final energy by uses'!P42</f>
        <v>0.70182045060013498</v>
      </c>
      <c r="O38" s="52">
        <f>'total final energy by uses'!Q42</f>
        <v>0.19821731173141713</v>
      </c>
      <c r="P38" s="40">
        <f>'total final energy by uses'!R42</f>
        <v>4.1013072773416894</v>
      </c>
      <c r="Q38" s="8"/>
      <c r="R38" s="80" t="s">
        <v>27</v>
      </c>
      <c r="S38" s="25">
        <f>'CO2 by uses AMS2'!B39</f>
        <v>0</v>
      </c>
      <c r="T38" s="25">
        <f>'CO2 by uses AMS2'!C39</f>
        <v>5.8070466979999997</v>
      </c>
      <c r="U38" s="25">
        <f>'CO2 by uses AMS2'!D39</f>
        <v>0.1346357731273494</v>
      </c>
      <c r="V38" s="25">
        <f>'CO2 by uses AMS2'!E39</f>
        <v>0.58222829749999994</v>
      </c>
      <c r="W38" s="25">
        <f>'CO2 by uses AMS2'!F39</f>
        <v>0</v>
      </c>
      <c r="X38" s="40">
        <f>'CO2 by uses AMS2'!G39</f>
        <v>6.5239107686273492</v>
      </c>
      <c r="Y38" s="119"/>
      <c r="AI38"/>
      <c r="AJ38"/>
      <c r="AK38"/>
      <c r="AL38"/>
      <c r="AM38"/>
      <c r="AN38"/>
      <c r="AO38"/>
      <c r="AP38"/>
      <c r="AQ38"/>
      <c r="AR38"/>
      <c r="AS38"/>
    </row>
    <row r="39" spans="1:45" s="45" customFormat="1" hidden="1" x14ac:dyDescent="0.3">
      <c r="A39" s="12" t="s">
        <v>28</v>
      </c>
      <c r="B39"/>
      <c r="C39"/>
      <c r="D39"/>
      <c r="E39"/>
      <c r="F39" s="12">
        <f>+'total final energy by uses'!H43</f>
        <v>4.3925061239999996</v>
      </c>
      <c r="G39" s="12">
        <f>+'total final energy by uses'!I43</f>
        <v>69.186627067000003</v>
      </c>
      <c r="H39" s="12">
        <f>+'total final energy by uses'!J43</f>
        <v>38.672250655299997</v>
      </c>
      <c r="I39" s="12">
        <f>+'total final energy by uses'!K43</f>
        <v>30.699155675487301</v>
      </c>
      <c r="J39" s="41">
        <f>+'total final energy by uses'!L43</f>
        <v>142.95053952178731</v>
      </c>
      <c r="K39" s="113"/>
      <c r="L39" s="53">
        <f>'total final energy by uses'!N43</f>
        <v>3.1874504493190567</v>
      </c>
      <c r="M39" s="53">
        <f>'total final energy by uses'!O43</f>
        <v>65.126111321966988</v>
      </c>
      <c r="N39" s="53">
        <f>'total final energy by uses'!P43</f>
        <v>39.665017097319208</v>
      </c>
      <c r="O39" s="53">
        <f>'total final energy by uses'!Q43</f>
        <v>35.329288805305275</v>
      </c>
      <c r="P39" s="56">
        <f>'total final energy by uses'!R43</f>
        <v>143.30786767391052</v>
      </c>
      <c r="Q39" s="8"/>
      <c r="R39" s="86" t="s">
        <v>76</v>
      </c>
      <c r="S39" s="86">
        <f>'CO2 by uses AMS2'!B40</f>
        <v>17.4048131451</v>
      </c>
      <c r="T39" s="86">
        <f>'CO2 by uses AMS2'!C40</f>
        <v>209.84171772049621</v>
      </c>
      <c r="U39" s="86">
        <f>'CO2 by uses AMS2'!D40</f>
        <v>16.801405381999999</v>
      </c>
      <c r="V39" s="86">
        <f>'CO2 by uses AMS2'!E40</f>
        <v>58.700778537361039</v>
      </c>
      <c r="W39" s="86">
        <f>'CO2 by uses AMS2'!F40</f>
        <v>15.42122193</v>
      </c>
      <c r="X39" s="120">
        <f>'CO2 by uses AMS2'!G40</f>
        <v>318.16993671495726</v>
      </c>
      <c r="Y39" s="4"/>
      <c r="AI39"/>
      <c r="AJ39"/>
      <c r="AK39"/>
      <c r="AL39"/>
      <c r="AM39"/>
      <c r="AN39"/>
      <c r="AO39"/>
      <c r="AP39"/>
      <c r="AQ39"/>
      <c r="AR39"/>
      <c r="AS39"/>
    </row>
    <row r="40" spans="1:45" hidden="1" x14ac:dyDescent="0.3">
      <c r="A40" s="174"/>
      <c r="B40" s="4"/>
      <c r="C40" s="4"/>
      <c r="D40" s="4"/>
      <c r="E40" s="4"/>
      <c r="F40" s="174"/>
      <c r="G40" s="174"/>
      <c r="H40" s="174"/>
      <c r="I40" s="174"/>
      <c r="J40" s="174"/>
      <c r="K40" s="113"/>
      <c r="L40" s="175"/>
      <c r="M40" s="175"/>
      <c r="N40" s="175"/>
      <c r="O40" s="175"/>
      <c r="P40" s="175"/>
      <c r="R40" s="174"/>
      <c r="S40" s="174"/>
      <c r="T40" s="174"/>
      <c r="U40" s="174"/>
      <c r="V40" s="174"/>
      <c r="W40" s="174"/>
      <c r="X40" s="174"/>
    </row>
    <row r="41" spans="1:45" hidden="1" x14ac:dyDescent="0.3">
      <c r="A41" s="174"/>
      <c r="B41" s="4"/>
      <c r="C41" s="4"/>
      <c r="D41" s="4"/>
      <c r="E41" s="4"/>
      <c r="F41" s="174"/>
      <c r="G41" s="174"/>
      <c r="H41" s="174"/>
      <c r="I41" s="174"/>
      <c r="J41" s="174"/>
      <c r="K41" s="113"/>
      <c r="L41" s="175"/>
      <c r="M41" s="175"/>
      <c r="N41" s="175"/>
      <c r="O41" s="175"/>
      <c r="P41" s="175"/>
      <c r="R41" s="174"/>
      <c r="S41" s="174"/>
      <c r="T41" s="174"/>
      <c r="U41" s="174"/>
      <c r="V41" s="174"/>
      <c r="W41" s="174"/>
      <c r="X41" s="174"/>
    </row>
    <row r="42" spans="1:45" x14ac:dyDescent="0.3">
      <c r="A42" s="4"/>
      <c r="B42" s="4"/>
      <c r="C42" s="4"/>
      <c r="D42" s="4"/>
      <c r="E42" s="4"/>
      <c r="F42" s="113"/>
      <c r="G42" s="4"/>
      <c r="H42" s="4"/>
      <c r="I42" s="113"/>
      <c r="J42" s="113"/>
      <c r="K42" s="37"/>
      <c r="L42" s="37"/>
      <c r="M42" s="37"/>
      <c r="N42" s="37"/>
      <c r="O42" s="37"/>
      <c r="P42" s="37"/>
      <c r="R42" s="174"/>
      <c r="S42" s="174"/>
      <c r="T42" s="174"/>
      <c r="U42" s="174"/>
      <c r="V42" s="174"/>
      <c r="W42" s="174"/>
      <c r="X42" s="174"/>
    </row>
    <row r="43" spans="1:45" s="45" customFormat="1" ht="30" x14ac:dyDescent="0.4">
      <c r="A43" s="82">
        <v>2030</v>
      </c>
      <c r="B43"/>
      <c r="C43"/>
      <c r="D43"/>
      <c r="E43"/>
      <c r="F43" s="5" t="s">
        <v>39</v>
      </c>
      <c r="G43" s="5" t="s">
        <v>40</v>
      </c>
      <c r="H43" s="5" t="s">
        <v>41</v>
      </c>
      <c r="I43" s="157" t="s">
        <v>42</v>
      </c>
      <c r="J43" s="38" t="s">
        <v>2</v>
      </c>
      <c r="K43" s="153"/>
      <c r="L43" s="157" t="s">
        <v>39</v>
      </c>
      <c r="M43" s="157" t="s">
        <v>321</v>
      </c>
      <c r="N43" s="157" t="s">
        <v>41</v>
      </c>
      <c r="O43" s="157" t="s">
        <v>42</v>
      </c>
      <c r="P43" s="38" t="s">
        <v>2</v>
      </c>
      <c r="Q43" s="8"/>
      <c r="R43" s="4"/>
      <c r="S43" s="107"/>
      <c r="T43" s="107"/>
      <c r="U43" s="107"/>
      <c r="V43" s="107"/>
      <c r="W43" s="108"/>
      <c r="X43" s="4"/>
      <c r="Y43" s="4"/>
      <c r="AI43"/>
      <c r="AJ43"/>
      <c r="AK43"/>
      <c r="AL43"/>
      <c r="AM43"/>
      <c r="AN43"/>
      <c r="AO43"/>
      <c r="AP43"/>
      <c r="AQ43"/>
      <c r="AR43"/>
      <c r="AS43"/>
    </row>
    <row r="44" spans="1:45" s="45" customFormat="1" ht="21" x14ac:dyDescent="0.4">
      <c r="A44" s="81" t="s">
        <v>20</v>
      </c>
      <c r="B44"/>
      <c r="C44"/>
      <c r="D44"/>
      <c r="E44"/>
      <c r="F44" s="10">
        <f>+'total final energy by uses'!H50</f>
        <v>0</v>
      </c>
      <c r="G44" s="10">
        <f>+'total final energy by uses'!I50</f>
        <v>40.783291869999999</v>
      </c>
      <c r="H44" s="10">
        <f>+'total final energy by uses'!J50</f>
        <v>1.7742439763</v>
      </c>
      <c r="I44" s="10">
        <f>+'total final energy by uses'!K50</f>
        <v>0.2016048453074</v>
      </c>
      <c r="J44" s="39">
        <f>+'total final energy by uses'!L50</f>
        <v>42.759140691607399</v>
      </c>
      <c r="K44" s="153"/>
      <c r="L44" s="50">
        <f>'total final energy by uses'!N50</f>
        <v>0</v>
      </c>
      <c r="M44" s="50">
        <f>'total final energy by uses'!O50</f>
        <v>39.609840360351086</v>
      </c>
      <c r="N44" s="50">
        <f>'total final energy by uses'!P50</f>
        <v>1.9334119518486701</v>
      </c>
      <c r="O44" s="50">
        <f>'total final energy by uses'!Q50</f>
        <v>8.4730487545842795E-2</v>
      </c>
      <c r="P44" s="51">
        <f>'total final energy by uses'!R50</f>
        <v>41.627982799745595</v>
      </c>
      <c r="Q44" s="8"/>
      <c r="R44" s="82">
        <v>2030</v>
      </c>
      <c r="S44" s="5" t="s">
        <v>39</v>
      </c>
      <c r="T44" s="5" t="s">
        <v>40</v>
      </c>
      <c r="U44" s="5" t="s">
        <v>41</v>
      </c>
      <c r="V44" s="5" t="s">
        <v>42</v>
      </c>
      <c r="W44" s="5" t="s">
        <v>75</v>
      </c>
      <c r="X44" s="38" t="s">
        <v>2</v>
      </c>
      <c r="Y44" s="4"/>
      <c r="AI44"/>
      <c r="AJ44"/>
      <c r="AK44"/>
      <c r="AL44"/>
      <c r="AM44"/>
      <c r="AN44"/>
      <c r="AO44"/>
      <c r="AP44"/>
      <c r="AQ44"/>
      <c r="AR44"/>
      <c r="AS44"/>
    </row>
    <row r="45" spans="1:45" s="45" customFormat="1" x14ac:dyDescent="0.3">
      <c r="A45" s="79" t="s">
        <v>21</v>
      </c>
      <c r="B45" t="s">
        <v>46</v>
      </c>
      <c r="C45" t="s">
        <v>47</v>
      </c>
      <c r="D45" t="s">
        <v>48</v>
      </c>
      <c r="E45" t="s">
        <v>49</v>
      </c>
      <c r="F45" s="25">
        <f>+'total final energy by uses'!H51</f>
        <v>0</v>
      </c>
      <c r="G45" s="25">
        <f>+'total final energy by uses'!I51</f>
        <v>22.215405140000001</v>
      </c>
      <c r="H45" s="25">
        <f>+'total final energy by uses'!J51</f>
        <v>0.2792685043</v>
      </c>
      <c r="I45" s="25">
        <f>+'total final energy by uses'!K51</f>
        <v>9.9390807400000003E-5</v>
      </c>
      <c r="J45" s="40">
        <f>+'total final energy by uses'!L51</f>
        <v>22.4947730351074</v>
      </c>
      <c r="K45" s="25"/>
      <c r="L45" s="52">
        <f>'total final energy by uses'!N51</f>
        <v>0</v>
      </c>
      <c r="M45" s="25">
        <f>'total final energy by uses'!O51</f>
        <v>20.634</v>
      </c>
      <c r="N45" s="25">
        <f>'total final energy by uses'!P51</f>
        <v>0.69589999999999996</v>
      </c>
      <c r="O45" s="25">
        <f>'total final energy by uses'!Q51</f>
        <v>5.0000000000000001E-4</v>
      </c>
      <c r="P45" s="40">
        <f>'total final energy by uses'!R51</f>
        <v>21.330400000000001</v>
      </c>
      <c r="Q45" s="8"/>
      <c r="R45" s="83" t="s">
        <v>20</v>
      </c>
      <c r="S45" s="84">
        <f>'CO2 by uses AMS2'!B47</f>
        <v>0</v>
      </c>
      <c r="T45" s="84">
        <f>'CO2 by uses AMS2'!C47</f>
        <v>119.69756629243219</v>
      </c>
      <c r="U45" s="84">
        <f>'CO2 by uses AMS2'!D47</f>
        <v>0.7342431916000467</v>
      </c>
      <c r="V45" s="100">
        <f>'CO2 by uses AMS2'!E47</f>
        <v>0.36601202388617965</v>
      </c>
      <c r="W45" s="84">
        <f>'CO2 by uses AMS2'!F47</f>
        <v>0</v>
      </c>
      <c r="X45" s="85">
        <f>'CO2 by uses AMS2'!G47</f>
        <v>120.79782150791841</v>
      </c>
      <c r="Y45" s="4"/>
      <c r="AI45"/>
      <c r="AJ45"/>
      <c r="AK45"/>
      <c r="AL45"/>
      <c r="AM45"/>
      <c r="AN45"/>
      <c r="AO45"/>
      <c r="AP45"/>
      <c r="AQ45"/>
      <c r="AR45"/>
      <c r="AS45"/>
    </row>
    <row r="46" spans="1:45" s="45" customFormat="1" x14ac:dyDescent="0.3">
      <c r="A46" s="80" t="s">
        <v>22</v>
      </c>
      <c r="B46" t="s">
        <v>50</v>
      </c>
      <c r="C46" t="s">
        <v>51</v>
      </c>
      <c r="D46" t="s">
        <v>52</v>
      </c>
      <c r="E46" t="s">
        <v>53</v>
      </c>
      <c r="F46" s="25">
        <f>+'total final energy by uses'!H52</f>
        <v>0</v>
      </c>
      <c r="G46" s="25">
        <f>+'total final energy by uses'!I52</f>
        <v>18.567886730000001</v>
      </c>
      <c r="H46" s="25">
        <f>+'total final energy by uses'!J52</f>
        <v>1.4949754719999999</v>
      </c>
      <c r="I46" s="25">
        <f>+'total final energy by uses'!K52</f>
        <v>0.20150545449999999</v>
      </c>
      <c r="J46" s="40">
        <f>+'total final energy by uses'!L52</f>
        <v>20.264367656500003</v>
      </c>
      <c r="K46" s="153"/>
      <c r="L46" s="52">
        <f>'total final energy by uses'!N52</f>
        <v>0</v>
      </c>
      <c r="M46" s="25">
        <f>'total final energy by uses'!O52</f>
        <v>18.975840360351086</v>
      </c>
      <c r="N46" s="25">
        <f>'total final energy by uses'!P52</f>
        <v>1.2375119518486701</v>
      </c>
      <c r="O46" s="25">
        <f>'total final energy by uses'!Q52</f>
        <v>9.7500000000000003E-2</v>
      </c>
      <c r="P46" s="40">
        <f>'total final energy by uses'!R52</f>
        <v>20.310852312199756</v>
      </c>
      <c r="Q46" s="8"/>
      <c r="R46" s="79" t="s">
        <v>21</v>
      </c>
      <c r="S46" s="25">
        <f>'CO2 by uses AMS2'!B48</f>
        <v>0</v>
      </c>
      <c r="T46" s="25">
        <f>'CO2 by uses AMS2'!C48</f>
        <v>66.623283498732178</v>
      </c>
      <c r="U46" s="25">
        <f>'CO2 by uses AMS2'!D48</f>
        <v>0.1155709139496225</v>
      </c>
      <c r="V46" s="77">
        <f>'CO2 by uses AMS2'!E48</f>
        <v>1.7999234917968703E-4</v>
      </c>
      <c r="W46" s="25">
        <f>'CO2 by uses AMS2'!F48</f>
        <v>0</v>
      </c>
      <c r="X46" s="40">
        <f>'CO2 by uses AMS2'!G48</f>
        <v>66.739034405030978</v>
      </c>
      <c r="Y46" s="4"/>
      <c r="AI46"/>
      <c r="AJ46"/>
      <c r="AK46"/>
      <c r="AL46"/>
      <c r="AM46"/>
      <c r="AN46"/>
      <c r="AO46"/>
      <c r="AP46"/>
      <c r="AQ46"/>
      <c r="AR46"/>
      <c r="AS46"/>
    </row>
    <row r="47" spans="1:45" s="45" customFormat="1" x14ac:dyDescent="0.3">
      <c r="A47" s="81" t="s">
        <v>23</v>
      </c>
      <c r="B47" t="s">
        <v>54</v>
      </c>
      <c r="C47" t="s">
        <v>55</v>
      </c>
      <c r="D47" t="s">
        <v>56</v>
      </c>
      <c r="E47" t="s">
        <v>57</v>
      </c>
      <c r="F47" s="10">
        <f>+'total final energy by uses'!H53</f>
        <v>0.1521041749</v>
      </c>
      <c r="G47" s="10">
        <f>+'total final energy by uses'!I53</f>
        <v>4.7841544110000003</v>
      </c>
      <c r="H47" s="10">
        <f>+'total final energy by uses'!J53</f>
        <v>12.727531920000001</v>
      </c>
      <c r="I47" s="10">
        <f>+'total final energy by uses'!K53</f>
        <v>9.7216212990000006</v>
      </c>
      <c r="J47" s="39">
        <f>+'total final energy by uses'!L53</f>
        <v>27.385411804900002</v>
      </c>
      <c r="K47" s="153"/>
      <c r="L47" s="50">
        <f>'total final energy by uses'!N53</f>
        <v>0</v>
      </c>
      <c r="M47" s="50">
        <f>'total final energy by uses'!O53</f>
        <v>3.8396954110546102</v>
      </c>
      <c r="N47" s="50">
        <f>'total final energy by uses'!P53</f>
        <v>13.146567058142599</v>
      </c>
      <c r="O47" s="50">
        <f>'total final energy by uses'!Q53</f>
        <v>11.39012160481942</v>
      </c>
      <c r="P47" s="51">
        <f>'total final energy by uses'!R53</f>
        <v>28.376384074016631</v>
      </c>
      <c r="Q47" s="8"/>
      <c r="R47" s="80" t="s">
        <v>22</v>
      </c>
      <c r="S47" s="25">
        <f>'CO2 by uses AMS2'!B49</f>
        <v>0</v>
      </c>
      <c r="T47" s="25">
        <f>'CO2 by uses AMS2'!C49</f>
        <v>53.0742827937</v>
      </c>
      <c r="U47" s="25">
        <f>'CO2 by uses AMS2'!D49</f>
        <v>0.61867227765042421</v>
      </c>
      <c r="V47" s="77">
        <f>'CO2 by uses AMS2'!E49</f>
        <v>0.36583203153699995</v>
      </c>
      <c r="W47" s="25">
        <f>'CO2 by uses AMS2'!F49</f>
        <v>0</v>
      </c>
      <c r="X47" s="40">
        <f>'CO2 by uses AMS2'!G49</f>
        <v>54.058787102887429</v>
      </c>
      <c r="Y47" s="4"/>
      <c r="AI47"/>
      <c r="AJ47"/>
      <c r="AK47"/>
      <c r="AL47"/>
      <c r="AM47"/>
      <c r="AN47"/>
      <c r="AO47"/>
      <c r="AP47"/>
      <c r="AQ47"/>
      <c r="AR47"/>
      <c r="AS47"/>
    </row>
    <row r="48" spans="1:45" s="45" customFormat="1" x14ac:dyDescent="0.3">
      <c r="A48" s="81" t="s">
        <v>24</v>
      </c>
      <c r="B48" t="s">
        <v>58</v>
      </c>
      <c r="C48" t="s">
        <v>59</v>
      </c>
      <c r="D48" t="s">
        <v>60</v>
      </c>
      <c r="E48" t="s">
        <v>61</v>
      </c>
      <c r="F48" s="10">
        <f>+'total final energy by uses'!H54</f>
        <v>0</v>
      </c>
      <c r="G48" s="10">
        <f>+'total final energy by uses'!I54</f>
        <v>4.1079194130000003</v>
      </c>
      <c r="H48" s="10">
        <f>+'total final energy by uses'!J54</f>
        <v>13.61726876</v>
      </c>
      <c r="I48" s="10">
        <f>+'total final energy by uses'!K54</f>
        <v>6.943441258</v>
      </c>
      <c r="J48" s="39">
        <f>+'total final energy by uses'!L54</f>
        <v>24.668629430999999</v>
      </c>
      <c r="K48" s="153"/>
      <c r="L48" s="50">
        <f>'total final energy by uses'!N54</f>
        <v>0</v>
      </c>
      <c r="M48" s="50">
        <f>'total final energy by uses'!O54</f>
        <v>1.7637656446401699</v>
      </c>
      <c r="N48" s="50">
        <f>'total final energy by uses'!P54</f>
        <v>14.418365476499799</v>
      </c>
      <c r="O48" s="50">
        <f>'total final energy by uses'!Q54</f>
        <v>6.788962121921041</v>
      </c>
      <c r="P48" s="51">
        <f>'total final energy by uses'!R54</f>
        <v>22.971093243061009</v>
      </c>
      <c r="Q48" s="8"/>
      <c r="R48" s="83" t="s">
        <v>23</v>
      </c>
      <c r="S48" s="84">
        <f>'CO2 by uses AMS2'!B50</f>
        <v>0.4663514003</v>
      </c>
      <c r="T48" s="84">
        <f>'CO2 by uses AMS2'!C50</f>
        <v>14.347524774682686</v>
      </c>
      <c r="U48" s="84">
        <f>'CO2 by uses AMS2'!D50</f>
        <v>5.2670905371314856</v>
      </c>
      <c r="V48" s="84">
        <f>'CO2 by uses AMS2'!E50</f>
        <v>17.60542550379051</v>
      </c>
      <c r="W48" s="84">
        <f>'CO2 by uses AMS2'!F50</f>
        <v>0</v>
      </c>
      <c r="X48" s="85">
        <f>'CO2 by uses AMS2'!G50</f>
        <v>37.686392215904682</v>
      </c>
      <c r="Y48" s="4"/>
      <c r="AI48"/>
      <c r="AJ48"/>
      <c r="AK48"/>
      <c r="AL48"/>
      <c r="AM48"/>
      <c r="AN48"/>
      <c r="AO48"/>
      <c r="AP48"/>
      <c r="AQ48"/>
      <c r="AR48"/>
      <c r="AS48"/>
    </row>
    <row r="49" spans="1:34" x14ac:dyDescent="0.3">
      <c r="A49" s="81" t="s">
        <v>25</v>
      </c>
      <c r="F49" s="10">
        <f>+'total final energy by uses'!H55</f>
        <v>4.1948505504</v>
      </c>
      <c r="G49" s="10">
        <f>+'total final energy by uses'!I55</f>
        <v>18.374565100000002</v>
      </c>
      <c r="H49" s="10">
        <f>+'total final energy by uses'!J55</f>
        <v>11.605283034199999</v>
      </c>
      <c r="I49" s="10">
        <f>+'total final energy by uses'!K55</f>
        <v>12.1486599395</v>
      </c>
      <c r="J49" s="39">
        <f>+'total final energy by uses'!L55</f>
        <v>46.323358624100003</v>
      </c>
      <c r="K49" s="25"/>
      <c r="L49" s="50">
        <f>'total final energy by uses'!N55</f>
        <v>3.0542700423107294</v>
      </c>
      <c r="M49" s="50">
        <f>'total final energy by uses'!O55</f>
        <v>17.37292722952327</v>
      </c>
      <c r="N49" s="50">
        <f>'total final energy by uses'!P55</f>
        <v>11.420000535849589</v>
      </c>
      <c r="O49" s="50">
        <f>'total final energy by uses'!Q55</f>
        <v>16.720660396742641</v>
      </c>
      <c r="P49" s="51">
        <f>'total final energy by uses'!R55</f>
        <v>48.56785820442623</v>
      </c>
      <c r="R49" s="83" t="s">
        <v>24</v>
      </c>
      <c r="S49" s="84">
        <f>'CO2 by uses AMS2'!B51</f>
        <v>0</v>
      </c>
      <c r="T49" s="84">
        <f>'CO2 by uses AMS2'!C51</f>
        <v>11.742040429500001</v>
      </c>
      <c r="U49" s="84">
        <f>'CO2 by uses AMS2'!D51</f>
        <v>5.6352942485782584</v>
      </c>
      <c r="V49" s="84">
        <f>'CO2 by uses AMS2'!E51</f>
        <v>12.605778971000001</v>
      </c>
      <c r="W49" s="84">
        <f>'CO2 by uses AMS2'!F51</f>
        <v>0</v>
      </c>
      <c r="X49" s="85">
        <f>'CO2 by uses AMS2'!G51</f>
        <v>29.983113649078263</v>
      </c>
    </row>
    <row r="50" spans="1:34" x14ac:dyDescent="0.3">
      <c r="A50" s="80" t="s">
        <v>26</v>
      </c>
      <c r="B50" t="s">
        <v>62</v>
      </c>
      <c r="C50" t="s">
        <v>63</v>
      </c>
      <c r="D50" t="s">
        <v>64</v>
      </c>
      <c r="E50" t="s">
        <v>65</v>
      </c>
      <c r="F50" s="25">
        <f>+'total final energy by uses'!H56</f>
        <v>3.4569619469999999</v>
      </c>
      <c r="G50" s="25">
        <f>+'total final energy by uses'!I56</f>
        <v>14.854637520000001</v>
      </c>
      <c r="H50" s="25">
        <f>+'total final energy by uses'!J56</f>
        <v>11.27486508</v>
      </c>
      <c r="I50" s="25">
        <f>+'total final energy by uses'!K56</f>
        <v>10.47416999</v>
      </c>
      <c r="J50" s="40">
        <f>+'total final energy by uses'!L56</f>
        <v>40.060634536999999</v>
      </c>
      <c r="K50" s="25"/>
      <c r="L50" s="52">
        <f>'total final energy by uses'!N56</f>
        <v>0</v>
      </c>
      <c r="M50" s="52">
        <f>'total final energy by uses'!O56</f>
        <v>0.35110946047781999</v>
      </c>
      <c r="N50" s="52">
        <f>'total final energy by uses'!P56</f>
        <v>10.743152160228</v>
      </c>
      <c r="O50" s="52">
        <f>'total final energy by uses'!Q56</f>
        <v>16.164024861684076</v>
      </c>
      <c r="P50" s="40">
        <f>'total final energy by uses'!R56</f>
        <v>27.258286482389899</v>
      </c>
      <c r="R50" s="83" t="s">
        <v>25</v>
      </c>
      <c r="S50" s="84">
        <f>'CO2 by uses AMS2'!B52</f>
        <v>16.7794021964</v>
      </c>
      <c r="T50" s="84">
        <f>'CO2 by uses AMS2'!C52</f>
        <v>61.301277248441039</v>
      </c>
      <c r="U50" s="84">
        <f>'CO2 by uses AMS2'!D52</f>
        <v>4.8026653426902106</v>
      </c>
      <c r="V50" s="84">
        <f>'CO2 by uses AMS2'!E52</f>
        <v>23.072181321227095</v>
      </c>
      <c r="W50" s="84">
        <f>'CO2 by uses AMS2'!F52</f>
        <v>16.277952819999999</v>
      </c>
      <c r="X50" s="85">
        <f>'CO2 by uses AMS2'!G52</f>
        <v>122.23347892875833</v>
      </c>
    </row>
    <row r="51" spans="1:34" x14ac:dyDescent="0.3">
      <c r="A51" s="80" t="s">
        <v>311</v>
      </c>
      <c r="F51" s="25">
        <f>+'total final energy by uses'!H57</f>
        <v>0.73788860339999995</v>
      </c>
      <c r="G51" s="25">
        <f>+'total final energy by uses'!I57</f>
        <v>1.4531310129999999</v>
      </c>
      <c r="H51" s="25">
        <f>+'total final energy by uses'!J57</f>
        <v>0</v>
      </c>
      <c r="I51" s="25">
        <f>+'total final energy by uses'!K57</f>
        <v>1.3602838500000001</v>
      </c>
      <c r="J51" s="40">
        <f>+'total final energy by uses'!L57</f>
        <v>3.5513034663999998</v>
      </c>
      <c r="K51" s="174"/>
      <c r="L51" s="25">
        <f>'total final energy by uses'!N57</f>
        <v>3.0520563230402318</v>
      </c>
      <c r="M51" s="25">
        <f>'total final energy by uses'!O57</f>
        <v>13.913274339353899</v>
      </c>
      <c r="N51" s="25">
        <f>'total final energy by uses'!P57</f>
        <v>0</v>
      </c>
      <c r="O51" s="25">
        <f>'total final energy by uses'!Q57</f>
        <v>0.36225387249471708</v>
      </c>
      <c r="P51" s="40">
        <f>'total final energy by uses'!R57</f>
        <v>17.327584534888846</v>
      </c>
      <c r="R51" s="80" t="s">
        <v>26</v>
      </c>
      <c r="S51" s="25">
        <f>'CO2 by uses AMS2'!B53</f>
        <v>16.7794021964</v>
      </c>
      <c r="T51" s="25">
        <f>'CO2 by uses AMS2'!C53</f>
        <v>55.393564265441043</v>
      </c>
      <c r="U51" s="25">
        <f>'CO2 by uses AMS2'!D53</f>
        <v>4.6659270268247131</v>
      </c>
      <c r="V51" s="25">
        <f>'CO2 by uses AMS2'!E53</f>
        <v>22.501741895827095</v>
      </c>
      <c r="W51" s="25">
        <f>'CO2 by uses AMS2'!F53</f>
        <v>16.277952819999999</v>
      </c>
      <c r="X51" s="40">
        <f>'CO2 by uses AMS2'!G53</f>
        <v>115.61858820449285</v>
      </c>
    </row>
    <row r="52" spans="1:34" x14ac:dyDescent="0.3">
      <c r="A52" s="80" t="s">
        <v>27</v>
      </c>
      <c r="B52" t="s">
        <v>66</v>
      </c>
      <c r="C52" t="s">
        <v>67</v>
      </c>
      <c r="D52" t="s">
        <v>68</v>
      </c>
      <c r="E52" t="s">
        <v>69</v>
      </c>
      <c r="F52" s="25">
        <f>+'total final energy by uses'!H58</f>
        <v>0</v>
      </c>
      <c r="G52" s="25">
        <f>+'total final energy by uses'!I58</f>
        <v>2.0667965669999999</v>
      </c>
      <c r="H52" s="25">
        <f>+'total final energy by uses'!J58</f>
        <v>0.33041795419999997</v>
      </c>
      <c r="I52" s="25">
        <f>+'total final energy by uses'!K58</f>
        <v>0.3142060995</v>
      </c>
      <c r="J52" s="40">
        <f>+'total final energy by uses'!L58</f>
        <v>2.7114206207000002</v>
      </c>
      <c r="L52" s="52">
        <f>'total final energy by uses'!N58</f>
        <v>2.2137192704974398E-3</v>
      </c>
      <c r="M52" s="52">
        <f>'total final energy by uses'!O58</f>
        <v>3.10854342969155</v>
      </c>
      <c r="N52" s="52">
        <f>'total final energy by uses'!P58</f>
        <v>0.67684837562158895</v>
      </c>
      <c r="O52" s="52">
        <f>'total final energy by uses'!Q58</f>
        <v>0.19438166256384812</v>
      </c>
      <c r="P52" s="40">
        <f>'total final energy by uses'!R58</f>
        <v>3.9819871871474848</v>
      </c>
      <c r="R52" s="80" t="s">
        <v>27</v>
      </c>
      <c r="S52" s="25">
        <f>'CO2 by uses AMS2'!B54</f>
        <v>0</v>
      </c>
      <c r="T52" s="25">
        <f>'CO2 by uses AMS2'!C54</f>
        <v>5.9077129829999997</v>
      </c>
      <c r="U52" s="25">
        <f>'CO2 by uses AMS2'!D54</f>
        <v>0.1367383158654977</v>
      </c>
      <c r="V52" s="25">
        <f>'CO2 by uses AMS2'!E54</f>
        <v>0.57043942539999992</v>
      </c>
      <c r="W52" s="25">
        <f>'CO2 by uses AMS2'!F54</f>
        <v>0</v>
      </c>
      <c r="X52" s="40">
        <f>'CO2 by uses AMS2'!G54</f>
        <v>6.6148907242654973</v>
      </c>
    </row>
    <row r="53" spans="1:34" x14ac:dyDescent="0.3">
      <c r="A53" s="12" t="s">
        <v>28</v>
      </c>
      <c r="F53" s="12">
        <f>+'total final energy by uses'!H59</f>
        <v>4.3469547252999998</v>
      </c>
      <c r="G53" s="12">
        <f>+'total final energy by uses'!I59</f>
        <v>68.049930794000005</v>
      </c>
      <c r="H53" s="12">
        <f>+'total final energy by uses'!J59</f>
        <v>39.724327690499997</v>
      </c>
      <c r="I53" s="12">
        <f>+'total final energy by uses'!K59</f>
        <v>29.015327341807399</v>
      </c>
      <c r="J53" s="41">
        <f>+'total final energy by uses'!L59</f>
        <v>141.1365405516074</v>
      </c>
      <c r="K53" s="37"/>
      <c r="L53" s="53">
        <f>'total final energy by uses'!N59</f>
        <v>3.0542700423107294</v>
      </c>
      <c r="M53" s="53">
        <f>'total final energy by uses'!O59</f>
        <v>62.586228645569136</v>
      </c>
      <c r="N53" s="53">
        <f>'total final energy by uses'!P59</f>
        <v>40.91834502234066</v>
      </c>
      <c r="O53" s="53">
        <f>'total final energy by uses'!Q59</f>
        <v>34.984474611028944</v>
      </c>
      <c r="P53" s="56">
        <f>'total final energy by uses'!R59</f>
        <v>141.54331832124947</v>
      </c>
      <c r="R53" s="86" t="s">
        <v>76</v>
      </c>
      <c r="S53" s="86">
        <f>'CO2 by uses AMS2'!B55</f>
        <v>17.245753596699998</v>
      </c>
      <c r="T53" s="86">
        <f>'CO2 by uses AMS2'!C55</f>
        <v>207.08840874505592</v>
      </c>
      <c r="U53" s="86">
        <f>'CO2 by uses AMS2'!D55</f>
        <v>16.439293320000001</v>
      </c>
      <c r="V53" s="86">
        <f>'CO2 by uses AMS2'!E55</f>
        <v>53.64939781990379</v>
      </c>
      <c r="W53" s="86">
        <f>'CO2 by uses AMS2'!F55</f>
        <v>16.277952819999999</v>
      </c>
      <c r="X53" s="120">
        <f>'CO2 by uses AMS2'!G55</f>
        <v>310.70080630165972</v>
      </c>
    </row>
    <row r="54" spans="1:3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153"/>
      <c r="L54" s="153"/>
      <c r="M54" s="153"/>
      <c r="N54" s="153"/>
      <c r="O54" s="153"/>
      <c r="P54" s="153"/>
      <c r="R54" s="174"/>
      <c r="S54" s="174"/>
      <c r="T54" s="174"/>
      <c r="U54" s="174"/>
      <c r="V54" s="174"/>
      <c r="W54" s="174"/>
      <c r="X54" s="174"/>
    </row>
    <row r="55" spans="1:34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25"/>
      <c r="L55" s="25"/>
      <c r="M55" s="25"/>
      <c r="N55" s="25"/>
      <c r="O55" s="25"/>
      <c r="P55" s="25"/>
      <c r="R55" s="4"/>
      <c r="S55" s="4"/>
      <c r="T55" s="4"/>
      <c r="U55" s="4"/>
      <c r="V55" s="4"/>
      <c r="W55" s="4"/>
      <c r="X55" s="4"/>
    </row>
    <row r="56" spans="1:34" ht="30" x14ac:dyDescent="0.4">
      <c r="A56" s="82">
        <v>2050</v>
      </c>
      <c r="F56" s="5" t="s">
        <v>39</v>
      </c>
      <c r="G56" s="5" t="s">
        <v>40</v>
      </c>
      <c r="H56" s="5" t="s">
        <v>41</v>
      </c>
      <c r="I56" s="157" t="s">
        <v>42</v>
      </c>
      <c r="J56" s="38" t="s">
        <v>2</v>
      </c>
      <c r="K56" s="25"/>
      <c r="L56" s="157" t="s">
        <v>39</v>
      </c>
      <c r="M56" s="157" t="s">
        <v>321</v>
      </c>
      <c r="N56" s="157" t="s">
        <v>41</v>
      </c>
      <c r="O56" s="157" t="s">
        <v>42</v>
      </c>
      <c r="P56" s="38" t="s">
        <v>2</v>
      </c>
      <c r="R56" s="114"/>
      <c r="S56" s="115"/>
      <c r="T56" s="116"/>
      <c r="U56" s="115"/>
      <c r="V56" s="116"/>
      <c r="W56" s="115"/>
      <c r="X56" s="117"/>
      <c r="Z56"/>
    </row>
    <row r="57" spans="1:34" ht="21" x14ac:dyDescent="0.4">
      <c r="A57" s="81" t="s">
        <v>20</v>
      </c>
      <c r="F57" s="10">
        <f>+'total final energy by uses'!H66</f>
        <v>0</v>
      </c>
      <c r="G57" s="10">
        <f>+'total final energy by uses'!I66</f>
        <v>39.909349460000001</v>
      </c>
      <c r="H57" s="10">
        <f>+'total final energy by uses'!J66</f>
        <v>2.1691555880999998</v>
      </c>
      <c r="I57" s="10">
        <f>+'total final energy by uses'!K66</f>
        <v>0.205906822534</v>
      </c>
      <c r="J57" s="39">
        <f>+'total final energy by uses'!L66</f>
        <v>42.284411870633996</v>
      </c>
      <c r="K57" s="153"/>
      <c r="L57" s="50">
        <f>'total final energy by uses'!N82</f>
        <v>0</v>
      </c>
      <c r="M57" s="50">
        <f>'total final energy by uses'!O82</f>
        <v>37.963696176435512</v>
      </c>
      <c r="N57" s="50">
        <f>'total final energy by uses'!P82</f>
        <v>4.1345119518486699</v>
      </c>
      <c r="O57" s="50">
        <f>'total final energy by uses'!Q82</f>
        <v>0.105274671461417</v>
      </c>
      <c r="P57" s="51">
        <f>'total final energy by uses'!R82</f>
        <v>42.203482799745601</v>
      </c>
      <c r="R57" s="82">
        <v>2050</v>
      </c>
      <c r="S57" s="5" t="s">
        <v>39</v>
      </c>
      <c r="T57" s="5" t="s">
        <v>40</v>
      </c>
      <c r="U57" s="5" t="s">
        <v>41</v>
      </c>
      <c r="V57" s="5" t="s">
        <v>42</v>
      </c>
      <c r="W57" s="5" t="s">
        <v>75</v>
      </c>
      <c r="X57" s="38" t="s">
        <v>2</v>
      </c>
      <c r="Z57"/>
    </row>
    <row r="58" spans="1:34" x14ac:dyDescent="0.3">
      <c r="A58" s="79" t="s">
        <v>21</v>
      </c>
      <c r="B58" t="s">
        <v>46</v>
      </c>
      <c r="C58" t="s">
        <v>47</v>
      </c>
      <c r="D58" t="s">
        <v>48</v>
      </c>
      <c r="E58" t="s">
        <v>49</v>
      </c>
      <c r="F58" s="25">
        <f>+'total final energy by uses'!H67</f>
        <v>0</v>
      </c>
      <c r="G58" s="25">
        <f>+'total final energy by uses'!I67</f>
        <v>20.907028650000001</v>
      </c>
      <c r="H58" s="25">
        <f>+'total final energy by uses'!J67</f>
        <v>0.55410049309999998</v>
      </c>
      <c r="I58" s="25">
        <f>+'total final energy by uses'!K67</f>
        <v>1.2275443400000001E-4</v>
      </c>
      <c r="J58" s="40">
        <f>+'total final energy by uses'!L67</f>
        <v>21.461251897534002</v>
      </c>
      <c r="K58" s="153"/>
      <c r="L58" s="52">
        <f>'total final energy by uses'!N83</f>
        <v>0</v>
      </c>
      <c r="M58" s="25">
        <f>'total final energy by uses'!O83</f>
        <v>16.511500000000002</v>
      </c>
      <c r="N58" s="25">
        <f>'total final energy by uses'!P83</f>
        <v>2.5217999999999998</v>
      </c>
      <c r="O58" s="25">
        <f>'total final energy by uses'!Q83</f>
        <v>-1E-4</v>
      </c>
      <c r="P58" s="40">
        <f>'total final energy by uses'!R83</f>
        <v>19.033200000000001</v>
      </c>
      <c r="R58" s="83" t="s">
        <v>20</v>
      </c>
      <c r="S58" s="84">
        <f>'CO2 by uses AMS2'!B77</f>
        <v>0.30710961839999995</v>
      </c>
      <c r="T58" s="84">
        <f>'CO2 by uses AMS2'!C77</f>
        <v>103.13678030865319</v>
      </c>
      <c r="U58" s="84">
        <f>'CO2 by uses AMS2'!D77</f>
        <v>1.429044225171618</v>
      </c>
      <c r="V58" s="100">
        <f>'CO2 by uses AMS2'!E77</f>
        <v>0.37734478627572382</v>
      </c>
      <c r="W58" s="84">
        <f>'CO2 by uses AMS2'!F77</f>
        <v>0</v>
      </c>
      <c r="X58" s="85">
        <f>'CO2 by uses AMS2'!G77</f>
        <v>105.25027893850054</v>
      </c>
      <c r="Z58"/>
    </row>
    <row r="59" spans="1:34" x14ac:dyDescent="0.3">
      <c r="A59" s="80" t="s">
        <v>22</v>
      </c>
      <c r="B59" t="s">
        <v>50</v>
      </c>
      <c r="C59" t="s">
        <v>51</v>
      </c>
      <c r="D59" t="s">
        <v>52</v>
      </c>
      <c r="E59" t="s">
        <v>53</v>
      </c>
      <c r="F59" s="25">
        <f>+'total final energy by uses'!H68</f>
        <v>0</v>
      </c>
      <c r="G59" s="25">
        <f>+'total final energy by uses'!I68</f>
        <v>19.002320810000001</v>
      </c>
      <c r="H59" s="25">
        <f>+'total final energy by uses'!J68</f>
        <v>1.615055095</v>
      </c>
      <c r="I59" s="25">
        <f>+'total final energy by uses'!K68</f>
        <v>0.20578406809999999</v>
      </c>
      <c r="J59" s="40">
        <f>+'total final energy by uses'!L68</f>
        <v>20.823159973100001</v>
      </c>
      <c r="K59" s="153"/>
      <c r="L59" s="52">
        <f>'total final energy by uses'!N84</f>
        <v>0</v>
      </c>
      <c r="M59" s="25">
        <f>'total final energy by uses'!O84</f>
        <v>21.45219617643551</v>
      </c>
      <c r="N59" s="25">
        <f>'total final energy by uses'!P84</f>
        <v>1.6127119518486701</v>
      </c>
      <c r="O59" s="25">
        <f>'total final energy by uses'!Q84</f>
        <v>0.1215</v>
      </c>
      <c r="P59" s="40">
        <f>'total final energy by uses'!R84</f>
        <v>23.186408128284182</v>
      </c>
      <c r="R59" s="79" t="s">
        <v>21</v>
      </c>
      <c r="S59" s="25">
        <f>'CO2 by uses AMS2'!B78</f>
        <v>0.30710961839999995</v>
      </c>
      <c r="T59" s="25">
        <f>'CO2 by uses AMS2'!C78</f>
        <v>43.764900876353188</v>
      </c>
      <c r="U59" s="25">
        <f>'CO2 by uses AMS2'!D78</f>
        <v>0.70447031299741847</v>
      </c>
      <c r="V59" s="25">
        <f>'CO2 by uses AMS2'!E78</f>
        <v>2.5470653772373294E-4</v>
      </c>
      <c r="W59" s="25">
        <f>'CO2 by uses AMS2'!F78</f>
        <v>0</v>
      </c>
      <c r="X59" s="40">
        <f>'CO2 by uses AMS2'!G78</f>
        <v>44.776735514288326</v>
      </c>
      <c r="Z59"/>
    </row>
    <row r="60" spans="1:34" x14ac:dyDescent="0.3">
      <c r="A60" s="81" t="s">
        <v>23</v>
      </c>
      <c r="B60" t="s">
        <v>54</v>
      </c>
      <c r="C60" t="s">
        <v>55</v>
      </c>
      <c r="D60" t="s">
        <v>56</v>
      </c>
      <c r="E60" t="s">
        <v>57</v>
      </c>
      <c r="F60" s="10">
        <f>+'total final energy by uses'!H69</f>
        <v>0.1372859585</v>
      </c>
      <c r="G60" s="10">
        <f>+'total final energy by uses'!I69</f>
        <v>4.333003798</v>
      </c>
      <c r="H60" s="10">
        <f>+'total final energy by uses'!J69</f>
        <v>12.708069050000001</v>
      </c>
      <c r="I60" s="10">
        <f>+'total final energy by uses'!K69</f>
        <v>8.8998520419999902</v>
      </c>
      <c r="J60" s="39">
        <f>+'total final energy by uses'!L69</f>
        <v>26.078210848499992</v>
      </c>
      <c r="K60" s="25"/>
      <c r="L60" s="50">
        <f>'total final energy by uses'!N85</f>
        <v>0</v>
      </c>
      <c r="M60" s="50">
        <f>'total final energy by uses'!O85</f>
        <v>2.9572954110546101</v>
      </c>
      <c r="N60" s="50">
        <f>'total final energy by uses'!P85</f>
        <v>13.5983670581426</v>
      </c>
      <c r="O60" s="50">
        <f>'total final energy by uses'!Q85</f>
        <v>10.19108761252601</v>
      </c>
      <c r="P60" s="51">
        <f>'total final energy by uses'!R85</f>
        <v>26.746750081723221</v>
      </c>
      <c r="R60" s="80" t="s">
        <v>22</v>
      </c>
      <c r="S60" s="25">
        <f>'CO2 by uses AMS2'!B79</f>
        <v>0</v>
      </c>
      <c r="T60" s="25">
        <f>'CO2 by uses AMS2'!C79</f>
        <v>59.371879432299998</v>
      </c>
      <c r="U60" s="25">
        <f>'CO2 by uses AMS2'!D79</f>
        <v>0.72457391217419964</v>
      </c>
      <c r="V60" s="25">
        <f>'CO2 by uses AMS2'!E79</f>
        <v>0.37709007973800007</v>
      </c>
      <c r="W60" s="25">
        <f>'CO2 by uses AMS2'!F79</f>
        <v>0</v>
      </c>
      <c r="X60" s="40">
        <f>'CO2 by uses AMS2'!G79</f>
        <v>60.473543424212195</v>
      </c>
      <c r="Z60"/>
    </row>
    <row r="61" spans="1:34" x14ac:dyDescent="0.3">
      <c r="A61" s="81" t="s">
        <v>24</v>
      </c>
      <c r="B61" t="s">
        <v>58</v>
      </c>
      <c r="C61" t="s">
        <v>59</v>
      </c>
      <c r="D61" t="s">
        <v>60</v>
      </c>
      <c r="E61" t="s">
        <v>61</v>
      </c>
      <c r="F61" s="10">
        <f>+'total final energy by uses'!H70</f>
        <v>0</v>
      </c>
      <c r="G61" s="10">
        <f>+'total final energy by uses'!I70</f>
        <v>4.159831842</v>
      </c>
      <c r="H61" s="10">
        <f>+'total final energy by uses'!J70</f>
        <v>14.308719099999999</v>
      </c>
      <c r="I61" s="10">
        <f>+'total final energy by uses'!K70</f>
        <v>6.9072429519999998</v>
      </c>
      <c r="J61" s="39">
        <f>+'total final energy by uses'!L70</f>
        <v>25.375793894000001</v>
      </c>
      <c r="K61" s="25"/>
      <c r="L61" s="50">
        <f>'total final energy by uses'!N86</f>
        <v>0</v>
      </c>
      <c r="M61" s="50">
        <f>'total final energy by uses'!O86</f>
        <v>1.3854656446401701</v>
      </c>
      <c r="N61" s="50">
        <f>'total final energy by uses'!P86</f>
        <v>17.452965476499799</v>
      </c>
      <c r="O61" s="50">
        <f>'total final energy by uses'!Q86</f>
        <v>5.4114120453101409</v>
      </c>
      <c r="P61" s="51">
        <f>'total final energy by uses'!R86</f>
        <v>24.249843166450109</v>
      </c>
      <c r="R61" s="83" t="s">
        <v>23</v>
      </c>
      <c r="S61" s="84">
        <f>'CO2 by uses AMS2'!B80</f>
        <v>0.35446752260000003</v>
      </c>
      <c r="T61" s="84">
        <f>'CO2 by uses AMS2'!C80</f>
        <v>10.338841296106224</v>
      </c>
      <c r="U61" s="84">
        <f>'CO2 by uses AMS2'!D80</f>
        <v>4.3967271875819431</v>
      </c>
      <c r="V61" s="84">
        <f>'CO2 by uses AMS2'!E80</f>
        <v>12.304031668043333</v>
      </c>
      <c r="W61" s="84">
        <f>'CO2 by uses AMS2'!F80</f>
        <v>0</v>
      </c>
      <c r="X61" s="85">
        <f>'CO2 by uses AMS2'!G80</f>
        <v>27.394067674331502</v>
      </c>
      <c r="Z61"/>
    </row>
    <row r="62" spans="1:34" x14ac:dyDescent="0.3">
      <c r="A62" s="81" t="s">
        <v>25</v>
      </c>
      <c r="F62" s="10">
        <f>+'total final energy by uses'!H71</f>
        <v>4.3865450995000002</v>
      </c>
      <c r="G62" s="10">
        <f>+'total final energy by uses'!I71</f>
        <v>18.671571750999998</v>
      </c>
      <c r="H62" s="10">
        <f>+'total final energy by uses'!J71</f>
        <v>12.4343580006</v>
      </c>
      <c r="I62" s="10">
        <f>+'total final energy by uses'!K71</f>
        <v>12.581987565099999</v>
      </c>
      <c r="J62" s="39">
        <f>+'total final energy by uses'!L71</f>
        <v>48.074462416199999</v>
      </c>
      <c r="K62" s="174"/>
      <c r="L62" s="50">
        <f>'total final energy by uses'!N87</f>
        <v>2.7686514489725296</v>
      </c>
      <c r="M62" s="50">
        <f>'total final energy by uses'!O87</f>
        <v>19.754383709807591</v>
      </c>
      <c r="N62" s="50">
        <f>'total final energy by uses'!P87</f>
        <v>13.421171684451576</v>
      </c>
      <c r="O62" s="50">
        <f>'total final energy by uses'!Q87</f>
        <v>19.125215155423433</v>
      </c>
      <c r="P62" s="51">
        <f>'total final energy by uses'!R87</f>
        <v>55.06942199865513</v>
      </c>
      <c r="R62" s="83" t="s">
        <v>24</v>
      </c>
      <c r="S62" s="84">
        <f>'CO2 by uses AMS2'!B81</f>
        <v>0</v>
      </c>
      <c r="T62" s="84">
        <f>'CO2 by uses AMS2'!C81</f>
        <v>12.697820082999998</v>
      </c>
      <c r="U62" s="84">
        <f>'CO2 by uses AMS2'!D81</f>
        <v>6.1846727532731363</v>
      </c>
      <c r="V62" s="84">
        <f>'CO2 by uses AMS2'!E81</f>
        <v>12.163119984000001</v>
      </c>
      <c r="W62" s="84">
        <f>'CO2 by uses AMS2'!F81</f>
        <v>0</v>
      </c>
      <c r="X62" s="85">
        <f>'CO2 by uses AMS2'!G81</f>
        <v>31.045612820273135</v>
      </c>
      <c r="Z62"/>
    </row>
    <row r="63" spans="1:34" x14ac:dyDescent="0.3">
      <c r="A63" s="80" t="s">
        <v>26</v>
      </c>
      <c r="B63" t="s">
        <v>62</v>
      </c>
      <c r="C63" t="s">
        <v>63</v>
      </c>
      <c r="D63" t="s">
        <v>64</v>
      </c>
      <c r="E63" t="s">
        <v>65</v>
      </c>
      <c r="F63" s="25">
        <f>+'total final energy by uses'!H72</f>
        <v>3.6109526569999999</v>
      </c>
      <c r="G63" s="25">
        <f>+'total final energy by uses'!I72</f>
        <v>14.946245559999999</v>
      </c>
      <c r="H63" s="25">
        <f>+'total final energy by uses'!J72</f>
        <v>12.07050355</v>
      </c>
      <c r="I63" s="25">
        <f>+'total final energy by uses'!K72</f>
        <v>10.78096448</v>
      </c>
      <c r="J63" s="40">
        <f>+'total final energy by uses'!L72</f>
        <v>41.408666246999999</v>
      </c>
      <c r="K63" s="8"/>
      <c r="L63" s="52">
        <f>'total final energy by uses'!N88</f>
        <v>0</v>
      </c>
      <c r="M63" s="52">
        <f>'total final energy by uses'!O88</f>
        <v>0.35040946047782001</v>
      </c>
      <c r="N63" s="52">
        <f>'total final energy by uses'!P88</f>
        <v>12.829852160228</v>
      </c>
      <c r="O63" s="52">
        <f>'total final energy by uses'!Q88</f>
        <v>18.591424861684107</v>
      </c>
      <c r="P63" s="40">
        <f>'total final energy by uses'!R88</f>
        <v>31.771686482389928</v>
      </c>
      <c r="R63" s="83" t="s">
        <v>25</v>
      </c>
      <c r="S63" s="84">
        <f>'CO2 by uses AMS2'!B82</f>
        <v>20.7410233021</v>
      </c>
      <c r="T63" s="84">
        <f>'CO2 by uses AMS2'!C82</f>
        <v>65.802324682009726</v>
      </c>
      <c r="U63" s="84">
        <f>'CO2 by uses AMS2'!D82</f>
        <v>5.5600477829733039</v>
      </c>
      <c r="V63" s="84">
        <f>'CO2 by uses AMS2'!E82</f>
        <v>25.290641223937843</v>
      </c>
      <c r="W63" s="84">
        <f>'CO2 by uses AMS2'!F82</f>
        <v>21.78894313</v>
      </c>
      <c r="X63" s="85">
        <f>'CO2 by uses AMS2'!G82</f>
        <v>139.18298012102088</v>
      </c>
      <c r="Z63"/>
      <c r="AA63"/>
      <c r="AB63"/>
      <c r="AC63"/>
      <c r="AD63"/>
      <c r="AE63"/>
      <c r="AF63"/>
      <c r="AG63"/>
      <c r="AH63"/>
    </row>
    <row r="64" spans="1:34" x14ac:dyDescent="0.3">
      <c r="A64" s="80" t="s">
        <v>311</v>
      </c>
      <c r="F64" s="25">
        <f>+'total final energy by uses'!H73</f>
        <v>0.77559244250000003</v>
      </c>
      <c r="G64" s="25">
        <f>+'total final energy by uses'!I73</f>
        <v>1.5633197889999999</v>
      </c>
      <c r="H64" s="25">
        <f>+'total final energy by uses'!J73</f>
        <v>0</v>
      </c>
      <c r="I64" s="25">
        <f>+'total final energy by uses'!K73</f>
        <v>1.466667798</v>
      </c>
      <c r="J64" s="40">
        <f>+'total final energy by uses'!L73</f>
        <v>3.8055800295000002</v>
      </c>
      <c r="L64" s="25">
        <f>'total final energy by uses'!N89</f>
        <v>2.7664377297020319</v>
      </c>
      <c r="M64" s="25">
        <f>'total final energy by uses'!O89</f>
        <v>16.6156285805185</v>
      </c>
      <c r="N64" s="25">
        <f>'total final energy by uses'!P89</f>
        <v>0</v>
      </c>
      <c r="O64" s="25">
        <f>'total final energy by uses'!Q89</f>
        <v>0.35264158101881615</v>
      </c>
      <c r="P64" s="40">
        <f>'total final energy by uses'!R89</f>
        <v>19.734707891239346</v>
      </c>
      <c r="R64" s="80" t="s">
        <v>26</v>
      </c>
      <c r="S64" s="25">
        <f>'CO2 by uses AMS2'!B83</f>
        <v>20.7410233021</v>
      </c>
      <c r="T64" s="25">
        <f>'CO2 by uses AMS2'!C83</f>
        <v>58.462600171009719</v>
      </c>
      <c r="U64" s="25">
        <f>'CO2 by uses AMS2'!D83</f>
        <v>5.3794250453367356</v>
      </c>
      <c r="V64" s="25">
        <f>'CO2 by uses AMS2'!E83</f>
        <v>24.578610795437843</v>
      </c>
      <c r="W64" s="25">
        <f>'CO2 by uses AMS2'!F83</f>
        <v>21.78894313</v>
      </c>
      <c r="X64" s="40">
        <f>'CO2 by uses AMS2'!G83</f>
        <v>130.95060244388429</v>
      </c>
      <c r="Z64"/>
      <c r="AA64"/>
      <c r="AB64"/>
      <c r="AC64"/>
      <c r="AD64"/>
      <c r="AE64"/>
      <c r="AF64"/>
      <c r="AG64"/>
      <c r="AH64"/>
    </row>
    <row r="65" spans="1:34" x14ac:dyDescent="0.3">
      <c r="A65" s="80" t="s">
        <v>27</v>
      </c>
      <c r="B65" t="s">
        <v>66</v>
      </c>
      <c r="C65" t="s">
        <v>67</v>
      </c>
      <c r="D65" t="s">
        <v>68</v>
      </c>
      <c r="E65" t="s">
        <v>69</v>
      </c>
      <c r="F65" s="25">
        <f>+'total final energy by uses'!H74</f>
        <v>0</v>
      </c>
      <c r="G65" s="25">
        <f>+'total final energy by uses'!I74</f>
        <v>2.1620064019999998</v>
      </c>
      <c r="H65" s="25">
        <f>+'total final energy by uses'!J74</f>
        <v>0.36385445059999999</v>
      </c>
      <c r="I65" s="25">
        <f>+'total final energy by uses'!K74</f>
        <v>0.33435528710000001</v>
      </c>
      <c r="J65" s="40">
        <f>+'total final energy by uses'!L74</f>
        <v>2.8602161396999999</v>
      </c>
      <c r="L65" s="52">
        <f>'total final energy by uses'!N90</f>
        <v>2.2137192704974398E-3</v>
      </c>
      <c r="M65" s="52">
        <f>'total final energy by uses'!O90</f>
        <v>2.78834566881127</v>
      </c>
      <c r="N65" s="52">
        <f>'total final energy by uses'!P90</f>
        <v>0.59131952422357603</v>
      </c>
      <c r="O65" s="52">
        <f>'total final energy by uses'!Q90</f>
        <v>0.18114871272050914</v>
      </c>
      <c r="P65" s="40">
        <f>'total final energy by uses'!R90</f>
        <v>3.5630276250258528</v>
      </c>
      <c r="R65" s="80" t="s">
        <v>27</v>
      </c>
      <c r="S65" s="25">
        <f>'CO2 by uses AMS2'!B84</f>
        <v>0</v>
      </c>
      <c r="T65" s="25">
        <f>'CO2 by uses AMS2'!C84</f>
        <v>7.339724511</v>
      </c>
      <c r="U65" s="25">
        <f>'CO2 by uses AMS2'!D84</f>
        <v>0.18062273763656847</v>
      </c>
      <c r="V65" s="25">
        <f>'CO2 by uses AMS2'!E84</f>
        <v>0.71203042850000009</v>
      </c>
      <c r="W65" s="25">
        <f>'CO2 by uses AMS2'!F84</f>
        <v>0</v>
      </c>
      <c r="X65" s="40">
        <f>'CO2 by uses AMS2'!G84</f>
        <v>8.2323776771365686</v>
      </c>
      <c r="Z65"/>
      <c r="AA65"/>
      <c r="AB65"/>
      <c r="AC65"/>
      <c r="AD65"/>
      <c r="AE65"/>
      <c r="AF65"/>
      <c r="AG65"/>
      <c r="AH65"/>
    </row>
    <row r="66" spans="1:34" x14ac:dyDescent="0.3">
      <c r="A66" s="12" t="s">
        <v>28</v>
      </c>
      <c r="F66" s="12">
        <f>+'total final energy by uses'!H75</f>
        <v>4.5238310579999998</v>
      </c>
      <c r="G66" s="12">
        <f>+'total final energy by uses'!I75</f>
        <v>67.073756850999999</v>
      </c>
      <c r="H66" s="12">
        <f>+'total final energy by uses'!J75</f>
        <v>41.6203017387</v>
      </c>
      <c r="I66" s="12">
        <f>+'total final energy by uses'!K75</f>
        <v>28.594989381633987</v>
      </c>
      <c r="J66" s="41">
        <f>+'total final energy by uses'!L75</f>
        <v>141.81287902933397</v>
      </c>
      <c r="L66" s="53">
        <f>'total final energy by uses'!N91</f>
        <v>2.7686514489725296</v>
      </c>
      <c r="M66" s="53">
        <f>'total final energy by uses'!O91</f>
        <v>62.060840941937883</v>
      </c>
      <c r="N66" s="53">
        <f>'total final energy by uses'!P91</f>
        <v>48.607016170942643</v>
      </c>
      <c r="O66" s="53">
        <f>'total final energy by uses'!Q91</f>
        <v>34.832989484720997</v>
      </c>
      <c r="P66" s="56">
        <f>'total final energy by uses'!R91</f>
        <v>148.26949804657406</v>
      </c>
      <c r="R66" s="86" t="s">
        <v>76</v>
      </c>
      <c r="S66" s="86">
        <f>'CO2 by uses AMS2'!B85</f>
        <v>21.402600443099999</v>
      </c>
      <c r="T66" s="86">
        <f>'CO2 by uses AMS2'!C85</f>
        <v>191.97576636976913</v>
      </c>
      <c r="U66" s="86">
        <f>'CO2 by uses AMS2'!D85</f>
        <v>17.570491949000001</v>
      </c>
      <c r="V66" s="98">
        <f>'CO2 by uses AMS2'!E85</f>
        <v>50.135137662256902</v>
      </c>
      <c r="W66" s="86">
        <f>'CO2 by uses AMS2'!F85</f>
        <v>21.78894313</v>
      </c>
      <c r="X66" s="120">
        <f>'CO2 by uses AMS2'!G85</f>
        <v>302.87293955412605</v>
      </c>
      <c r="Z66"/>
      <c r="AA66"/>
      <c r="AB66"/>
      <c r="AC66"/>
      <c r="AD66"/>
      <c r="AE66"/>
      <c r="AF66"/>
      <c r="AG66"/>
      <c r="AH66"/>
    </row>
    <row r="67" spans="1:34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S67" s="35"/>
      <c r="U67" s="45"/>
      <c r="X67" s="55"/>
      <c r="AA67"/>
      <c r="AB67"/>
      <c r="AC67"/>
      <c r="AD67"/>
      <c r="AE67"/>
      <c r="AF67"/>
      <c r="AG67"/>
      <c r="AH67"/>
    </row>
    <row r="68" spans="1:34" x14ac:dyDescent="0.3">
      <c r="S68" s="35"/>
      <c r="AA68"/>
      <c r="AB68"/>
      <c r="AC68"/>
      <c r="AD68"/>
      <c r="AE68"/>
      <c r="AF68"/>
      <c r="AG68"/>
      <c r="AH68"/>
    </row>
    <row r="69" spans="1:34" x14ac:dyDescent="0.3">
      <c r="S69" s="35"/>
      <c r="AA69"/>
      <c r="AB69"/>
      <c r="AC69"/>
      <c r="AD69"/>
      <c r="AE69"/>
      <c r="AF69"/>
      <c r="AG69"/>
      <c r="AH69"/>
    </row>
    <row r="70" spans="1:34" x14ac:dyDescent="0.3">
      <c r="S70" s="35"/>
      <c r="AA70"/>
      <c r="AB70"/>
      <c r="AC70"/>
      <c r="AD70"/>
      <c r="AE70"/>
      <c r="AF70"/>
      <c r="AG70"/>
      <c r="AH70"/>
    </row>
    <row r="71" spans="1:34" x14ac:dyDescent="0.3">
      <c r="S71" s="35"/>
      <c r="AA71"/>
      <c r="AB71"/>
      <c r="AC71"/>
      <c r="AD71"/>
      <c r="AE71"/>
      <c r="AF71"/>
      <c r="AG71"/>
      <c r="AH71"/>
    </row>
    <row r="72" spans="1:34" x14ac:dyDescent="0.3">
      <c r="S72" s="35"/>
      <c r="AA72"/>
      <c r="AB72"/>
      <c r="AC72"/>
      <c r="AD72"/>
      <c r="AE72"/>
      <c r="AF72"/>
      <c r="AG72"/>
      <c r="AH72"/>
    </row>
    <row r="73" spans="1:34" x14ac:dyDescent="0.3">
      <c r="S73" s="35"/>
      <c r="AA73"/>
      <c r="AB73"/>
      <c r="AC73"/>
      <c r="AD73"/>
      <c r="AE73"/>
      <c r="AF73"/>
      <c r="AG73"/>
      <c r="AH73"/>
    </row>
    <row r="74" spans="1:34" x14ac:dyDescent="0.3">
      <c r="S74" s="35"/>
      <c r="AA74"/>
      <c r="AB74"/>
      <c r="AC74"/>
      <c r="AD74"/>
      <c r="AE74"/>
      <c r="AF74"/>
      <c r="AG74"/>
      <c r="AH74"/>
    </row>
    <row r="75" spans="1:34" x14ac:dyDescent="0.3">
      <c r="S75" s="35"/>
      <c r="AA75"/>
      <c r="AB75"/>
      <c r="AC75"/>
      <c r="AD75"/>
      <c r="AE75"/>
      <c r="AF75"/>
      <c r="AG75"/>
      <c r="AH75"/>
    </row>
    <row r="76" spans="1:34" x14ac:dyDescent="0.3">
      <c r="S76" s="35"/>
      <c r="AA76"/>
      <c r="AB76"/>
      <c r="AC76"/>
      <c r="AD76"/>
      <c r="AE76"/>
      <c r="AF76"/>
      <c r="AG76"/>
      <c r="AH76"/>
    </row>
    <row r="77" spans="1:34" x14ac:dyDescent="0.3">
      <c r="S77" s="35"/>
    </row>
    <row r="78" spans="1:34" x14ac:dyDescent="0.3">
      <c r="S78" s="35"/>
    </row>
    <row r="81" spans="18:21" x14ac:dyDescent="0.3">
      <c r="R81" s="87" t="s">
        <v>77</v>
      </c>
      <c r="S81" s="88">
        <v>2050</v>
      </c>
    </row>
    <row r="82" spans="18:21" x14ac:dyDescent="0.3">
      <c r="R82" s="89" t="s">
        <v>2</v>
      </c>
      <c r="S82" s="90">
        <v>97385776.430000007</v>
      </c>
    </row>
    <row r="83" spans="18:21" x14ac:dyDescent="0.3">
      <c r="R83" s="91" t="s">
        <v>78</v>
      </c>
      <c r="S83" s="92">
        <v>53320426.361049801</v>
      </c>
    </row>
    <row r="84" spans="18:21" x14ac:dyDescent="0.3">
      <c r="R84" s="91" t="s">
        <v>79</v>
      </c>
      <c r="S84" s="92">
        <v>8543368.3062699996</v>
      </c>
    </row>
    <row r="85" spans="18:21" x14ac:dyDescent="0.3">
      <c r="R85" s="91" t="s">
        <v>80</v>
      </c>
      <c r="S85" s="92">
        <v>10023238.605</v>
      </c>
    </row>
    <row r="86" spans="18:21" x14ac:dyDescent="0.3">
      <c r="R86" s="91" t="s">
        <v>81</v>
      </c>
      <c r="S86" s="92">
        <v>6083057.16787</v>
      </c>
    </row>
    <row r="87" spans="18:21" x14ac:dyDescent="0.3">
      <c r="R87" s="93" t="s">
        <v>82</v>
      </c>
      <c r="S87" s="94">
        <v>12995543.7041</v>
      </c>
      <c r="T87" s="29">
        <f>S87+S86+S85+S84+S83</f>
        <v>90965634.144289792</v>
      </c>
    </row>
    <row r="88" spans="18:21" x14ac:dyDescent="0.3">
      <c r="R88" s="89" t="s">
        <v>83</v>
      </c>
      <c r="S88" s="90">
        <v>13541948.88084689</v>
      </c>
      <c r="U88" s="29"/>
    </row>
    <row r="89" spans="18:21" x14ac:dyDescent="0.3">
      <c r="R89" s="91" t="s">
        <v>84</v>
      </c>
      <c r="S89" s="92">
        <v>1576800.75914019</v>
      </c>
    </row>
    <row r="90" spans="18:21" x14ac:dyDescent="0.3">
      <c r="R90" s="93" t="s">
        <v>85</v>
      </c>
      <c r="S90" s="94">
        <v>11965148.1217067</v>
      </c>
    </row>
    <row r="91" spans="18:21" x14ac:dyDescent="0.3">
      <c r="R91" s="89" t="s">
        <v>86</v>
      </c>
      <c r="S91" s="90">
        <v>83885592.592830002</v>
      </c>
    </row>
    <row r="92" spans="18:21" x14ac:dyDescent="0.3">
      <c r="R92" s="95" t="s">
        <v>87</v>
      </c>
      <c r="S92" s="92">
        <v>50430653.475340001</v>
      </c>
    </row>
    <row r="93" spans="18:21" x14ac:dyDescent="0.3">
      <c r="R93" s="91" t="s">
        <v>88</v>
      </c>
      <c r="S93" s="92">
        <v>9709601.9753900003</v>
      </c>
    </row>
    <row r="94" spans="18:21" x14ac:dyDescent="0.3">
      <c r="R94" s="93" t="s">
        <v>89</v>
      </c>
      <c r="S94" s="94">
        <v>23745337.142099999</v>
      </c>
    </row>
  </sheetData>
  <pageMargins left="0.7" right="0.7" top="0.75" bottom="0.75" header="0.3" footer="0.3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D57"/>
  <sheetViews>
    <sheetView topLeftCell="A29" workbookViewId="0">
      <selection activeCell="W51" sqref="B30:W51"/>
    </sheetView>
  </sheetViews>
  <sheetFormatPr baseColWidth="10" defaultRowHeight="14.4" x14ac:dyDescent="0.3"/>
  <cols>
    <col min="2" max="2" width="14.44140625" customWidth="1"/>
    <col min="3" max="3" width="21.44140625" customWidth="1"/>
    <col min="4" max="4" width="22.5546875" hidden="1" customWidth="1"/>
    <col min="5" max="5" width="0" hidden="1" customWidth="1"/>
    <col min="6" max="6" width="7.44140625" hidden="1" customWidth="1"/>
    <col min="7" max="23" width="7.44140625" customWidth="1"/>
    <col min="24" max="24" width="11.44140625" style="45"/>
    <col min="25" max="25" width="32.109375" style="45" customWidth="1"/>
    <col min="26" max="26" width="21.44140625" style="45" customWidth="1"/>
    <col min="27" max="30" width="11.44140625" style="45"/>
  </cols>
  <sheetData>
    <row r="1" spans="1:29" ht="23.4" x14ac:dyDescent="0.45">
      <c r="A1" s="1" t="s">
        <v>95</v>
      </c>
      <c r="B1" s="2"/>
    </row>
    <row r="2" spans="1:29" ht="23.4" x14ac:dyDescent="0.45">
      <c r="A2" s="1"/>
      <c r="B2" s="2"/>
    </row>
    <row r="3" spans="1:29" ht="23.4" x14ac:dyDescent="0.45">
      <c r="B3" s="1" t="s">
        <v>71</v>
      </c>
      <c r="Y3" s="73"/>
      <c r="Z3" s="73"/>
    </row>
    <row r="4" spans="1:29" ht="23.4" x14ac:dyDescent="0.45">
      <c r="B4" s="1"/>
      <c r="Y4" s="73"/>
      <c r="Z4" s="73"/>
    </row>
    <row r="5" spans="1:29" ht="23.4" x14ac:dyDescent="0.45">
      <c r="A5" s="1"/>
      <c r="B5" s="2"/>
      <c r="D5" s="13"/>
      <c r="E5">
        <f>IF(result!B2=2006,result!B1,result!D1)</f>
        <v>2</v>
      </c>
      <c r="F5">
        <f>E5+9</f>
        <v>11</v>
      </c>
      <c r="G5">
        <v>14</v>
      </c>
      <c r="H5">
        <v>15</v>
      </c>
      <c r="I5">
        <v>16</v>
      </c>
      <c r="J5">
        <v>17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  <c r="Q5">
        <v>24</v>
      </c>
      <c r="R5">
        <v>25</v>
      </c>
      <c r="S5">
        <v>26</v>
      </c>
      <c r="T5">
        <f>S5+5</f>
        <v>31</v>
      </c>
      <c r="U5">
        <v>36</v>
      </c>
      <c r="V5">
        <v>41</v>
      </c>
      <c r="W5">
        <f>T5+15</f>
        <v>46</v>
      </c>
    </row>
    <row r="6" spans="1:29" x14ac:dyDescent="0.3">
      <c r="B6" s="3"/>
      <c r="C6" s="3"/>
      <c r="D6" s="4"/>
      <c r="E6" s="5">
        <v>2006</v>
      </c>
      <c r="F6" s="5">
        <v>2015</v>
      </c>
      <c r="G6" s="38">
        <v>2018</v>
      </c>
      <c r="H6" s="48">
        <v>2019</v>
      </c>
      <c r="I6" s="189">
        <v>2020</v>
      </c>
      <c r="J6" s="197">
        <v>2021</v>
      </c>
      <c r="K6" s="48">
        <v>2022</v>
      </c>
      <c r="L6" s="48">
        <v>2023</v>
      </c>
      <c r="M6" s="48">
        <v>2024</v>
      </c>
      <c r="N6" s="189">
        <v>2025</v>
      </c>
      <c r="O6" s="197">
        <v>2026</v>
      </c>
      <c r="P6" s="48">
        <v>2027</v>
      </c>
      <c r="Q6" s="48">
        <v>2028</v>
      </c>
      <c r="R6" s="48">
        <v>2029</v>
      </c>
      <c r="S6" s="198">
        <v>2030</v>
      </c>
      <c r="T6" s="199">
        <v>2035</v>
      </c>
      <c r="U6" s="199">
        <v>2040</v>
      </c>
      <c r="V6" s="199">
        <v>2045</v>
      </c>
      <c r="W6" s="199">
        <v>2050</v>
      </c>
      <c r="Y6" s="60"/>
      <c r="Z6" s="60"/>
      <c r="AA6" s="60"/>
      <c r="AB6" s="60"/>
      <c r="AC6" s="60"/>
    </row>
    <row r="7" spans="1:29" ht="15" customHeight="1" x14ac:dyDescent="0.3">
      <c r="B7" s="277" t="s">
        <v>1</v>
      </c>
      <c r="C7" s="6" t="s">
        <v>2</v>
      </c>
      <c r="D7" s="3"/>
      <c r="E7" s="7">
        <f>SUM(E8:E9)</f>
        <v>89.411686523</v>
      </c>
      <c r="F7" s="7">
        <f t="shared" ref="F7:W7" si="0">SUM(F8:F9)</f>
        <v>75.841839711999995</v>
      </c>
      <c r="G7" s="190">
        <f t="shared" ref="G7:R7" si="1">SUM(G8:G9)</f>
        <v>74.717070352000007</v>
      </c>
      <c r="H7" s="7">
        <f t="shared" si="1"/>
        <v>73.975034663000002</v>
      </c>
      <c r="I7" s="191">
        <f t="shared" si="1"/>
        <v>72.849398839999992</v>
      </c>
      <c r="J7" s="190">
        <f t="shared" si="1"/>
        <v>72.091994699000011</v>
      </c>
      <c r="K7" s="7">
        <f t="shared" si="1"/>
        <v>71.455324191999992</v>
      </c>
      <c r="L7" s="7">
        <f t="shared" si="1"/>
        <v>70.914542879999999</v>
      </c>
      <c r="M7" s="7">
        <f t="shared" si="1"/>
        <v>70.505855624000006</v>
      </c>
      <c r="N7" s="191">
        <f t="shared" si="1"/>
        <v>70.167838009000008</v>
      </c>
      <c r="O7" s="190">
        <f t="shared" si="1"/>
        <v>69.889749813999998</v>
      </c>
      <c r="P7" s="7">
        <f t="shared" si="1"/>
        <v>69.657828297999899</v>
      </c>
      <c r="Q7" s="7">
        <f t="shared" si="1"/>
        <v>69.450500093999992</v>
      </c>
      <c r="R7" s="7">
        <f t="shared" si="1"/>
        <v>69.253706215999998</v>
      </c>
      <c r="S7" s="191">
        <f t="shared" si="0"/>
        <v>69.05554613999989</v>
      </c>
      <c r="T7" s="200">
        <f t="shared" si="0"/>
        <v>67.972017147000003</v>
      </c>
      <c r="U7" s="200">
        <f t="shared" ref="U7:V7" si="2">SUM(U8:U9)</f>
        <v>66.711239861999999</v>
      </c>
      <c r="V7" s="200">
        <f t="shared" si="2"/>
        <v>65.035835220999999</v>
      </c>
      <c r="W7" s="200">
        <f t="shared" si="0"/>
        <v>63.188372437999995</v>
      </c>
      <c r="Y7" s="49"/>
      <c r="Z7" s="49"/>
      <c r="AA7" s="49"/>
      <c r="AB7" s="49"/>
      <c r="AC7" s="49"/>
    </row>
    <row r="8" spans="1:29" x14ac:dyDescent="0.3">
      <c r="B8" s="278"/>
      <c r="C8" s="8" t="s">
        <v>3</v>
      </c>
      <c r="D8" s="24" t="s">
        <v>259</v>
      </c>
      <c r="E8" s="25">
        <f>VLOOKUP($D8,result!$A$2:$AW$476,E$5,FALSE)</f>
        <v>88.711934740000004</v>
      </c>
      <c r="F8" s="25">
        <f>VLOOKUP($D8,result!$A$2:$AW$476,F$5,FALSE)</f>
        <v>72.113449349999996</v>
      </c>
      <c r="G8" s="40">
        <f>VLOOKUP($D8,result!$A$2:$AW$476,G$5,FALSE)</f>
        <v>70.402153150000004</v>
      </c>
      <c r="H8" s="25">
        <f>VLOOKUP($D8,result!$A$2:$AW$476,H$5,FALSE)</f>
        <v>69.468898830000001</v>
      </c>
      <c r="I8" s="192">
        <f>VLOOKUP($D8,result!$A$2:$AW$476,I$5,FALSE)</f>
        <v>68.169550959999995</v>
      </c>
      <c r="J8" s="40">
        <f>VLOOKUP($D8,result!$A$2:$AW$476,J$5,FALSE)</f>
        <v>67.489011450000007</v>
      </c>
      <c r="K8" s="25">
        <f>VLOOKUP($D8,result!$A$2:$AW$476,K$5,FALSE)</f>
        <v>66.920791879999996</v>
      </c>
      <c r="L8" s="25">
        <f>VLOOKUP($D8,result!$A$2:$AW$476,L$5,FALSE)</f>
        <v>66.441760770000002</v>
      </c>
      <c r="M8" s="25">
        <f>VLOOKUP($D8,result!$A$2:$AW$476,M$5,FALSE)</f>
        <v>66.085969009999999</v>
      </c>
      <c r="N8" s="192">
        <f>VLOOKUP($D8,result!$A$2:$AW$476,N$5,FALSE)</f>
        <v>65.795975170000006</v>
      </c>
      <c r="O8" s="40">
        <f>VLOOKUP($D8,result!$A$2:$AW$476,O$5,FALSE)</f>
        <v>65.559509629999994</v>
      </c>
      <c r="P8" s="25">
        <f>VLOOKUP($D8,result!$A$2:$AW$476,P$5,FALSE)</f>
        <v>65.366046119999893</v>
      </c>
      <c r="Q8" s="25">
        <f>VLOOKUP($D8,result!$A$2:$AW$476,Q$5,FALSE)</f>
        <v>65.195382769999995</v>
      </c>
      <c r="R8" s="25">
        <f>VLOOKUP($D8,result!$A$2:$AW$476,R$5,FALSE)</f>
        <v>65.034344230000002</v>
      </c>
      <c r="S8" s="192">
        <f>VLOOKUP($D8,result!$A$2:$AW$476,S$5,FALSE)</f>
        <v>64.871763419999894</v>
      </c>
      <c r="T8" s="201">
        <f>VLOOKUP($D8,result!$A$2:$AW$476,T$5,FALSE)</f>
        <v>63.985713910000001</v>
      </c>
      <c r="U8" s="201">
        <f>VLOOKUP($D8,result!$A$2:$AW$476,U$5,FALSE)</f>
        <v>62.924371200000003</v>
      </c>
      <c r="V8" s="201">
        <f>VLOOKUP($D8,result!$A$2:$AW$476,V$5,FALSE)</f>
        <v>61.462717580000003</v>
      </c>
      <c r="W8" s="201">
        <f>VLOOKUP($D8,result!$A$2:$AW$476,W$5,FALSE)</f>
        <v>59.828534929999996</v>
      </c>
      <c r="Y8" s="49"/>
      <c r="Z8" s="49"/>
      <c r="AA8" s="49"/>
      <c r="AB8" s="49"/>
      <c r="AC8" s="49"/>
    </row>
    <row r="9" spans="1:29" x14ac:dyDescent="0.3">
      <c r="B9" s="279"/>
      <c r="C9" s="9" t="s">
        <v>4</v>
      </c>
      <c r="D9" s="24" t="s">
        <v>276</v>
      </c>
      <c r="E9" s="25">
        <f>VLOOKUP($D9,result!$A$2:$AW$476,E$5,FALSE)</f>
        <v>0.69975178299999996</v>
      </c>
      <c r="F9" s="25">
        <f>VLOOKUP($D9,result!$A$2:$AW$476,F$5,FALSE)</f>
        <v>3.7283903619999998</v>
      </c>
      <c r="G9" s="40">
        <f>VLOOKUP($D9,result!$A$2:$AW$476,G$5,FALSE)</f>
        <v>4.3149172020000002</v>
      </c>
      <c r="H9" s="25">
        <f>VLOOKUP($D9,result!$A$2:$AW$476,H$5,FALSE)</f>
        <v>4.5061358330000001</v>
      </c>
      <c r="I9" s="192">
        <f>VLOOKUP($D9,result!$A$2:$AW$476,I$5,FALSE)</f>
        <v>4.6798478799999996</v>
      </c>
      <c r="J9" s="40">
        <f>VLOOKUP($D9,result!$A$2:$AW$476,J$5,FALSE)</f>
        <v>4.6029832490000002</v>
      </c>
      <c r="K9" s="25">
        <f>VLOOKUP($D9,result!$A$2:$AW$476,K$5,FALSE)</f>
        <v>4.5345323119999996</v>
      </c>
      <c r="L9" s="25">
        <f>VLOOKUP($D9,result!$A$2:$AW$476,L$5,FALSE)</f>
        <v>4.4727821099999998</v>
      </c>
      <c r="M9" s="25">
        <f>VLOOKUP($D9,result!$A$2:$AW$476,M$5,FALSE)</f>
        <v>4.4198866140000002</v>
      </c>
      <c r="N9" s="192">
        <f>VLOOKUP($D9,result!$A$2:$AW$476,N$5,FALSE)</f>
        <v>4.3718628390000003</v>
      </c>
      <c r="O9" s="40">
        <f>VLOOKUP($D9,result!$A$2:$AW$476,O$5,FALSE)</f>
        <v>4.330240184</v>
      </c>
      <c r="P9" s="25">
        <f>VLOOKUP($D9,result!$A$2:$AW$476,P$5,FALSE)</f>
        <v>4.2917821780000001</v>
      </c>
      <c r="Q9" s="25">
        <f>VLOOKUP($D9,result!$A$2:$AW$476,Q$5,FALSE)</f>
        <v>4.2551173240000004</v>
      </c>
      <c r="R9" s="25">
        <f>VLOOKUP($D9,result!$A$2:$AW$476,R$5,FALSE)</f>
        <v>4.219361986</v>
      </c>
      <c r="S9" s="192">
        <f>VLOOKUP($D9,result!$A$2:$AW$476,S$5,FALSE)</f>
        <v>4.18378272</v>
      </c>
      <c r="T9" s="201">
        <f>VLOOKUP($D9,result!$A$2:$AW$476,T$5,FALSE)</f>
        <v>3.986303237</v>
      </c>
      <c r="U9" s="201">
        <f>VLOOKUP($D9,result!$A$2:$AW$476,U$5,FALSE)</f>
        <v>3.7868686619999998</v>
      </c>
      <c r="V9" s="201">
        <f>VLOOKUP($D9,result!$A$2:$AW$476,V$5,FALSE)</f>
        <v>3.5731176410000001</v>
      </c>
      <c r="W9" s="201">
        <f>VLOOKUP($D9,result!$A$2:$AW$476,W$5,FALSE)</f>
        <v>3.359837508</v>
      </c>
      <c r="Y9" s="49"/>
      <c r="Z9" s="49"/>
      <c r="AA9" s="49"/>
      <c r="AB9" s="49"/>
      <c r="AC9" s="49"/>
    </row>
    <row r="10" spans="1:29" ht="15" customHeight="1" x14ac:dyDescent="0.3">
      <c r="B10" s="277" t="s">
        <v>5</v>
      </c>
      <c r="C10" s="6" t="s">
        <v>2</v>
      </c>
      <c r="D10" s="3"/>
      <c r="E10" s="10">
        <f>SUM(E11:E18)</f>
        <v>134.58074493749999</v>
      </c>
      <c r="F10" s="10">
        <f t="shared" ref="F10:W10" si="3">SUM(F11:F18)</f>
        <v>136.5390435212</v>
      </c>
      <c r="G10" s="39">
        <f t="shared" ref="G10:R10" si="4">SUM(G11:G18)</f>
        <v>136.05550805550001</v>
      </c>
      <c r="H10" s="10">
        <f t="shared" si="4"/>
        <v>135.91143499679998</v>
      </c>
      <c r="I10" s="193">
        <f t="shared" si="4"/>
        <v>134.95808767130001</v>
      </c>
      <c r="J10" s="39">
        <f t="shared" si="4"/>
        <v>136.23884371350002</v>
      </c>
      <c r="K10" s="10">
        <f t="shared" si="4"/>
        <v>136.91120342920001</v>
      </c>
      <c r="L10" s="10">
        <f t="shared" si="4"/>
        <v>137.31015885150001</v>
      </c>
      <c r="M10" s="10">
        <f t="shared" si="4"/>
        <v>137.61963220960001</v>
      </c>
      <c r="N10" s="193">
        <f t="shared" si="4"/>
        <v>138.01162663369999</v>
      </c>
      <c r="O10" s="39">
        <f t="shared" si="4"/>
        <v>138.66245547689999</v>
      </c>
      <c r="P10" s="10">
        <f t="shared" si="4"/>
        <v>139.51559910659998</v>
      </c>
      <c r="Q10" s="10">
        <f t="shared" si="4"/>
        <v>140.52103969819998</v>
      </c>
      <c r="R10" s="10">
        <f t="shared" si="4"/>
        <v>141.64392283449999</v>
      </c>
      <c r="S10" s="193">
        <f t="shared" si="3"/>
        <v>142.84865562130005</v>
      </c>
      <c r="T10" s="202">
        <f t="shared" si="3"/>
        <v>125.46435422610001</v>
      </c>
      <c r="U10" s="202">
        <f t="shared" ref="U10:V10" si="5">SUM(U11:U18)</f>
        <v>109.7045775887</v>
      </c>
      <c r="V10" s="202">
        <f t="shared" si="5"/>
        <v>97.248266830400013</v>
      </c>
      <c r="W10" s="202">
        <f t="shared" si="3"/>
        <v>89.5797273206</v>
      </c>
      <c r="Y10" s="49"/>
      <c r="Z10" s="49"/>
      <c r="AA10" s="49"/>
      <c r="AB10" s="49"/>
      <c r="AC10" s="49"/>
    </row>
    <row r="11" spans="1:29" x14ac:dyDescent="0.3">
      <c r="B11" s="278"/>
      <c r="C11" s="8" t="s">
        <v>6</v>
      </c>
      <c r="D11" s="8" t="s">
        <v>277</v>
      </c>
      <c r="E11" s="25">
        <f>VLOOKUP($D11,result!$A$2:$AW$476,E$5,FALSE)</f>
        <v>117.9199292</v>
      </c>
      <c r="F11" s="25">
        <f>VLOOKUP($D11,result!$A$2:$AW$476,F$5,FALSE)</f>
        <v>121.02873510000001</v>
      </c>
      <c r="G11" s="40">
        <f>VLOOKUP($D11,result!$A$2:$AW$476,G$5,FALSE)</f>
        <v>117.9879293</v>
      </c>
      <c r="H11" s="25">
        <f>VLOOKUP($D11,result!$A$2:$AW$476,H$5,FALSE)</f>
        <v>116.8730929</v>
      </c>
      <c r="I11" s="192">
        <f>VLOOKUP($D11,result!$A$2:$AW$476,I$5,FALSE)</f>
        <v>115.00211210000001</v>
      </c>
      <c r="J11" s="40">
        <f>VLOOKUP($D11,result!$A$2:$AW$476,J$5,FALSE)</f>
        <v>115.5752593</v>
      </c>
      <c r="K11" s="25">
        <f>VLOOKUP($D11,result!$A$2:$AW$476,K$5,FALSE)</f>
        <v>115.5853142</v>
      </c>
      <c r="L11" s="25">
        <f>VLOOKUP($D11,result!$A$2:$AW$476,L$5,FALSE)</f>
        <v>115.3177318</v>
      </c>
      <c r="M11" s="25">
        <f>VLOOKUP($D11,result!$A$2:$AW$476,M$5,FALSE)</f>
        <v>114.9264215</v>
      </c>
      <c r="N11" s="192">
        <f>VLOOKUP($D11,result!$A$2:$AW$476,N$5,FALSE)</f>
        <v>114.5520374</v>
      </c>
      <c r="O11" s="40">
        <f>VLOOKUP($D11,result!$A$2:$AW$476,O$5,FALSE)</f>
        <v>114.87943129999999</v>
      </c>
      <c r="P11" s="25">
        <f>VLOOKUP($D11,result!$A$2:$AW$476,P$5,FALSE)</f>
        <v>115.3599269</v>
      </c>
      <c r="Q11" s="25">
        <f>VLOOKUP($D11,result!$A$2:$AW$476,Q$5,FALSE)</f>
        <v>115.9506409</v>
      </c>
      <c r="R11" s="25">
        <f>VLOOKUP($D11,result!$A$2:$AW$476,R$5,FALSE)</f>
        <v>116.6214016</v>
      </c>
      <c r="S11" s="192">
        <f>VLOOKUP($D11,result!$A$2:$AW$476,S$5,FALSE)</f>
        <v>117.3415838</v>
      </c>
      <c r="T11" s="201">
        <f>VLOOKUP($D11,result!$A$2:$AW$476,T$5,FALSE)</f>
        <v>91.964733510000002</v>
      </c>
      <c r="U11" s="201">
        <f>VLOOKUP($D11,result!$A$2:$AW$476,U$5,FALSE)</f>
        <v>67.403745150000006</v>
      </c>
      <c r="V11" s="201">
        <f>VLOOKUP($D11,result!$A$2:$AW$476,V$5,FALSE)</f>
        <v>46.02072098</v>
      </c>
      <c r="W11" s="201">
        <f>VLOOKUP($D11,result!$A$2:$AW$476,W$5,FALSE)</f>
        <v>29.53092977</v>
      </c>
      <c r="Y11" s="49"/>
      <c r="Z11" s="49"/>
      <c r="AA11" s="49"/>
      <c r="AB11" s="49"/>
      <c r="AC11" s="49"/>
    </row>
    <row r="12" spans="1:29" x14ac:dyDescent="0.3">
      <c r="B12" s="278"/>
      <c r="C12" s="8" t="s">
        <v>7</v>
      </c>
      <c r="D12" s="8" t="s">
        <v>278</v>
      </c>
      <c r="E12" s="25">
        <f>VLOOKUP($D12,result!$A$2:$AW$476,E$5,FALSE)</f>
        <v>1.314874764</v>
      </c>
      <c r="F12" s="25">
        <f>VLOOKUP($D12,result!$A$2:$AW$476,F$5,FALSE)</f>
        <v>0.58016295770000004</v>
      </c>
      <c r="G12" s="40">
        <f>VLOOKUP($D12,result!$A$2:$AW$476,G$5,FALSE)</f>
        <v>0.43617941710000002</v>
      </c>
      <c r="H12" s="25">
        <f>VLOOKUP($D12,result!$A$2:$AW$476,H$5,FALSE)</f>
        <v>0.39628260980000002</v>
      </c>
      <c r="I12" s="192">
        <f>VLOOKUP($D12,result!$A$2:$AW$476,I$5,FALSE)</f>
        <v>0.35768041229999997</v>
      </c>
      <c r="J12" s="40">
        <f>VLOOKUP($D12,result!$A$2:$AW$476,J$5,FALSE)</f>
        <v>0.36120207450000003</v>
      </c>
      <c r="K12" s="25">
        <f>VLOOKUP($D12,result!$A$2:$AW$476,K$5,FALSE)</f>
        <v>0.3629888382</v>
      </c>
      <c r="L12" s="25">
        <f>VLOOKUP($D12,result!$A$2:$AW$476,L$5,FALSE)</f>
        <v>0.36391596450000002</v>
      </c>
      <c r="M12" s="25">
        <f>VLOOKUP($D12,result!$A$2:$AW$476,M$5,FALSE)</f>
        <v>0.3644587406</v>
      </c>
      <c r="N12" s="192">
        <f>VLOOKUP($D12,result!$A$2:$AW$476,N$5,FALSE)</f>
        <v>0.36505958669999999</v>
      </c>
      <c r="O12" s="40">
        <f>VLOOKUP($D12,result!$A$2:$AW$476,O$5,FALSE)</f>
        <v>0.3655164299</v>
      </c>
      <c r="P12" s="25">
        <f>VLOOKUP($D12,result!$A$2:$AW$476,P$5,FALSE)</f>
        <v>0.36646466659999999</v>
      </c>
      <c r="Q12" s="25">
        <f>VLOOKUP($D12,result!$A$2:$AW$476,Q$5,FALSE)</f>
        <v>0.36776597119999999</v>
      </c>
      <c r="R12" s="25">
        <f>VLOOKUP($D12,result!$A$2:$AW$476,R$5,FALSE)</f>
        <v>0.36932317850000002</v>
      </c>
      <c r="S12" s="192">
        <f>VLOOKUP($D12,result!$A$2:$AW$476,S$5,FALSE)</f>
        <v>0.37103831729999998</v>
      </c>
      <c r="T12" s="201">
        <f>VLOOKUP($D12,result!$A$2:$AW$476,T$5,FALSE)</f>
        <v>0.40760604309999998</v>
      </c>
      <c r="U12" s="201">
        <f>VLOOKUP($D12,result!$A$2:$AW$476,U$5,FALSE)</f>
        <v>0.41906627769999999</v>
      </c>
      <c r="V12" s="201">
        <f>VLOOKUP($D12,result!$A$2:$AW$476,V$5,FALSE)</f>
        <v>0.40167713440000002</v>
      </c>
      <c r="W12" s="201">
        <f>VLOOKUP($D12,result!$A$2:$AW$476,W$5,FALSE)</f>
        <v>0.36215275660000001</v>
      </c>
      <c r="Y12" s="49"/>
      <c r="Z12" s="49"/>
      <c r="AA12" s="49"/>
      <c r="AB12" s="49"/>
      <c r="AC12" s="49"/>
    </row>
    <row r="13" spans="1:29" x14ac:dyDescent="0.3">
      <c r="B13" s="278"/>
      <c r="C13" s="8" t="s">
        <v>8</v>
      </c>
      <c r="D13" s="8" t="s">
        <v>279</v>
      </c>
      <c r="E13" s="25">
        <f>VLOOKUP($D13,result!$A$2:$AW$476,E$5,FALSE)</f>
        <v>3.5694496180000002</v>
      </c>
      <c r="F13" s="25">
        <f>VLOOKUP($D13,result!$A$2:$AW$476,F$5,FALSE)</f>
        <v>2.5934440140000001</v>
      </c>
      <c r="G13" s="40">
        <f>VLOOKUP($D13,result!$A$2:$AW$476,G$5,FALSE)</f>
        <v>3.5767958860000002</v>
      </c>
      <c r="H13" s="25">
        <f>VLOOKUP($D13,result!$A$2:$AW$476,H$5,FALSE)</f>
        <v>3.9761418470000001</v>
      </c>
      <c r="I13" s="192">
        <f>VLOOKUP($D13,result!$A$2:$AW$476,I$5,FALSE)</f>
        <v>4.3901759599999997</v>
      </c>
      <c r="J13" s="40">
        <f>VLOOKUP($D13,result!$A$2:$AW$476,J$5,FALSE)</f>
        <v>4.3879744269999996</v>
      </c>
      <c r="K13" s="25">
        <f>VLOOKUP($D13,result!$A$2:$AW$476,K$5,FALSE)</f>
        <v>4.3642153720000003</v>
      </c>
      <c r="L13" s="25">
        <f>VLOOKUP($D13,result!$A$2:$AW$476,L$5,FALSE)</f>
        <v>4.3299669139999999</v>
      </c>
      <c r="M13" s="25">
        <f>VLOOKUP($D13,result!$A$2:$AW$476,M$5,FALSE)</f>
        <v>4.2911476009999996</v>
      </c>
      <c r="N13" s="192">
        <f>VLOOKUP($D13,result!$A$2:$AW$476,N$5,FALSE)</f>
        <v>4.2530552239999997</v>
      </c>
      <c r="O13" s="40">
        <f>VLOOKUP($D13,result!$A$2:$AW$476,O$5,FALSE)</f>
        <v>4.210742808</v>
      </c>
      <c r="P13" s="25">
        <f>VLOOKUP($D13,result!$A$2:$AW$476,P$5,FALSE)</f>
        <v>4.1741499170000003</v>
      </c>
      <c r="Q13" s="25">
        <f>VLOOKUP($D13,result!$A$2:$AW$476,Q$5,FALSE)</f>
        <v>4.141528546</v>
      </c>
      <c r="R13" s="25">
        <f>VLOOKUP($D13,result!$A$2:$AW$476,R$5,FALSE)</f>
        <v>4.1116618760000003</v>
      </c>
      <c r="S13" s="192">
        <f>VLOOKUP($D13,result!$A$2:$AW$476,S$5,FALSE)</f>
        <v>4.0833752189999997</v>
      </c>
      <c r="T13" s="201">
        <f>VLOOKUP($D13,result!$A$2:$AW$476,T$5,FALSE)</f>
        <v>4.5340271740000002</v>
      </c>
      <c r="U13" s="201">
        <f>VLOOKUP($D13,result!$A$2:$AW$476,U$5,FALSE)</f>
        <v>4.7085129119999998</v>
      </c>
      <c r="V13" s="201">
        <f>VLOOKUP($D13,result!$A$2:$AW$476,V$5,FALSE)</f>
        <v>4.555489573</v>
      </c>
      <c r="W13" s="201">
        <f>VLOOKUP($D13,result!$A$2:$AW$476,W$5,FALSE)</f>
        <v>4.1427575350000003</v>
      </c>
      <c r="Y13" s="49"/>
      <c r="Z13" s="49"/>
      <c r="AA13" s="49"/>
      <c r="AB13" s="49"/>
      <c r="AC13" s="49"/>
    </row>
    <row r="14" spans="1:29" x14ac:dyDescent="0.3">
      <c r="B14" s="278"/>
      <c r="C14" s="8" t="s">
        <v>9</v>
      </c>
      <c r="D14" s="8" t="s">
        <v>280</v>
      </c>
      <c r="E14" s="25">
        <f>VLOOKUP($D14,result!$A$2:$AW$476,E$5,FALSE)</f>
        <v>5.2394246329999996</v>
      </c>
      <c r="F14" s="25">
        <f>VLOOKUP($D14,result!$A$2:$AW$476,F$5,FALSE)</f>
        <v>3.0479062250000002</v>
      </c>
      <c r="G14" s="40">
        <f>VLOOKUP($D14,result!$A$2:$AW$476,G$5,FALSE)</f>
        <v>2.946390498</v>
      </c>
      <c r="H14" s="25">
        <f>VLOOKUP($D14,result!$A$2:$AW$476,H$5,FALSE)</f>
        <v>2.8737973370000001</v>
      </c>
      <c r="I14" s="192">
        <f>VLOOKUP($D14,result!$A$2:$AW$476,I$5,FALSE)</f>
        <v>2.7709468909999999</v>
      </c>
      <c r="J14" s="40">
        <f>VLOOKUP($D14,result!$A$2:$AW$476,J$5,FALSE)</f>
        <v>2.8499227619999998</v>
      </c>
      <c r="K14" s="25">
        <f>VLOOKUP($D14,result!$A$2:$AW$476,K$5,FALSE)</f>
        <v>2.9166961599999999</v>
      </c>
      <c r="L14" s="25">
        <f>VLOOKUP($D14,result!$A$2:$AW$476,L$5,FALSE)</f>
        <v>2.9776847540000002</v>
      </c>
      <c r="M14" s="25">
        <f>VLOOKUP($D14,result!$A$2:$AW$476,M$5,FALSE)</f>
        <v>3.036474567</v>
      </c>
      <c r="N14" s="192">
        <f>VLOOKUP($D14,result!$A$2:$AW$476,N$5,FALSE)</f>
        <v>3.0966492520000002</v>
      </c>
      <c r="O14" s="40">
        <f>VLOOKUP($D14,result!$A$2:$AW$476,O$5,FALSE)</f>
        <v>3.0643307399999999</v>
      </c>
      <c r="P14" s="25">
        <f>VLOOKUP($D14,result!$A$2:$AW$476,P$5,FALSE)</f>
        <v>3.0361501390000001</v>
      </c>
      <c r="Q14" s="25">
        <f>VLOOKUP($D14,result!$A$2:$AW$476,Q$5,FALSE)</f>
        <v>3.0108303319999998</v>
      </c>
      <c r="R14" s="25">
        <f>VLOOKUP($D14,result!$A$2:$AW$476,R$5,FALSE)</f>
        <v>2.9874824869999999</v>
      </c>
      <c r="S14" s="192">
        <f>VLOOKUP($D14,result!$A$2:$AW$476,S$5,FALSE)</f>
        <v>2.9652500490000002</v>
      </c>
      <c r="T14" s="201">
        <f>VLOOKUP($D14,result!$A$2:$AW$476,T$5,FALSE)</f>
        <v>3.2824578569999998</v>
      </c>
      <c r="U14" s="201">
        <f>VLOOKUP($D14,result!$A$2:$AW$476,U$5,FALSE)</f>
        <v>3.3988349169999998</v>
      </c>
      <c r="V14" s="201">
        <f>VLOOKUP($D14,result!$A$2:$AW$476,V$5,FALSE)</f>
        <v>3.2792561760000001</v>
      </c>
      <c r="W14" s="201">
        <f>VLOOKUP($D14,result!$A$2:$AW$476,W$5,FALSE)</f>
        <v>2.9743456140000002</v>
      </c>
      <c r="Y14" s="49"/>
      <c r="Z14" s="49"/>
      <c r="AA14" s="49"/>
      <c r="AB14" s="49"/>
      <c r="AC14" s="49"/>
    </row>
    <row r="15" spans="1:29" x14ac:dyDescent="0.3">
      <c r="B15" s="278"/>
      <c r="C15" s="8" t="s">
        <v>10</v>
      </c>
      <c r="D15" s="8" t="s">
        <v>281</v>
      </c>
      <c r="E15" s="25">
        <f>VLOOKUP($D15,result!$A$2:$AW$476,E$5,FALSE)</f>
        <v>0.36666188119999998</v>
      </c>
      <c r="F15" s="25">
        <f>VLOOKUP($D15,result!$A$2:$AW$476,F$5,FALSE)</f>
        <v>1.6611619449999999</v>
      </c>
      <c r="G15" s="40">
        <f>VLOOKUP($D15,result!$A$2:$AW$476,G$5,FALSE)</f>
        <v>2.466173382</v>
      </c>
      <c r="H15" s="25">
        <f>VLOOKUP($D15,result!$A$2:$AW$476,H$5,FALSE)</f>
        <v>2.8110091509999999</v>
      </c>
      <c r="I15" s="192">
        <f>VLOOKUP($D15,result!$A$2:$AW$476,I$5,FALSE)</f>
        <v>3.1831067420000001</v>
      </c>
      <c r="J15" s="40">
        <f>VLOOKUP($D15,result!$A$2:$AW$476,J$5,FALSE)</f>
        <v>3.5278213369999998</v>
      </c>
      <c r="K15" s="25">
        <f>VLOOKUP($D15,result!$A$2:$AW$476,K$5,FALSE)</f>
        <v>3.8908981950000001</v>
      </c>
      <c r="L15" s="25">
        <f>VLOOKUP($D15,result!$A$2:$AW$476,L$5,FALSE)</f>
        <v>4.281124953</v>
      </c>
      <c r="M15" s="25">
        <f>VLOOKUP($D15,result!$A$2:$AW$476,M$5,FALSE)</f>
        <v>4.7054949700000002</v>
      </c>
      <c r="N15" s="192">
        <f>VLOOKUP($D15,result!$A$2:$AW$476,N$5,FALSE)</f>
        <v>5.1727417600000001</v>
      </c>
      <c r="O15" s="40">
        <f>VLOOKUP($D15,result!$A$2:$AW$476,O$5,FALSE)</f>
        <v>5.384964793</v>
      </c>
      <c r="P15" s="25">
        <f>VLOOKUP($D15,result!$A$2:$AW$476,P$5,FALSE)</f>
        <v>5.613412362</v>
      </c>
      <c r="Q15" s="25">
        <f>VLOOKUP($D15,result!$A$2:$AW$476,Q$5,FALSE)</f>
        <v>5.8571345949999998</v>
      </c>
      <c r="R15" s="25">
        <f>VLOOKUP($D15,result!$A$2:$AW$476,R$5,FALSE)</f>
        <v>6.1155989609999999</v>
      </c>
      <c r="S15" s="192">
        <f>VLOOKUP($D15,result!$A$2:$AW$476,S$5,FALSE)</f>
        <v>6.3880736699999998</v>
      </c>
      <c r="T15" s="201">
        <f>VLOOKUP($D15,result!$A$2:$AW$476,T$5,FALSE)</f>
        <v>9.4665936140000007</v>
      </c>
      <c r="U15" s="201">
        <f>VLOOKUP($D15,result!$A$2:$AW$476,U$5,FALSE)</f>
        <v>13.127769750000001</v>
      </c>
      <c r="V15" s="201">
        <f>VLOOKUP($D15,result!$A$2:$AW$476,V$5,FALSE)</f>
        <v>16.970497439999999</v>
      </c>
      <c r="W15" s="201">
        <f>VLOOKUP($D15,result!$A$2:$AW$476,W$5,FALSE)</f>
        <v>20.633529450000001</v>
      </c>
      <c r="Y15" s="49"/>
      <c r="Z15" s="49"/>
      <c r="AA15" s="49"/>
      <c r="AB15" s="49"/>
      <c r="AC15" s="49"/>
    </row>
    <row r="16" spans="1:29" x14ac:dyDescent="0.3">
      <c r="B16" s="278"/>
      <c r="C16" s="8" t="s">
        <v>11</v>
      </c>
      <c r="D16" s="8" t="s">
        <v>282</v>
      </c>
      <c r="E16" s="25">
        <f>VLOOKUP($D16,result!$A$2:$AW$476,E$5,FALSE)</f>
        <v>8.2498923299999999E-2</v>
      </c>
      <c r="F16" s="25">
        <f>VLOOKUP($D16,result!$A$2:$AW$476,F$5,FALSE)</f>
        <v>0.5825876015</v>
      </c>
      <c r="G16" s="40">
        <f>VLOOKUP($D16,result!$A$2:$AW$476,G$5,FALSE)</f>
        <v>0.95024706540000003</v>
      </c>
      <c r="H16" s="25">
        <f>VLOOKUP($D16,result!$A$2:$AW$476,H$5,FALSE)</f>
        <v>1.117625785</v>
      </c>
      <c r="I16" s="192">
        <f>VLOOKUP($D16,result!$A$2:$AW$476,I$5,FALSE)</f>
        <v>1.3058899450000001</v>
      </c>
      <c r="J16" s="40">
        <f>VLOOKUP($D16,result!$A$2:$AW$476,J$5,FALSE)</f>
        <v>1.440001291</v>
      </c>
      <c r="K16" s="25">
        <f>VLOOKUP($D16,result!$A$2:$AW$476,K$5,FALSE)</f>
        <v>1.5801819239999999</v>
      </c>
      <c r="L16" s="25">
        <f>VLOOKUP($D16,result!$A$2:$AW$476,L$5,FALSE)</f>
        <v>1.729880283</v>
      </c>
      <c r="M16" s="25">
        <f>VLOOKUP($D16,result!$A$2:$AW$476,M$5,FALSE)</f>
        <v>1.8917527839999999</v>
      </c>
      <c r="N16" s="192">
        <f>VLOOKUP($D16,result!$A$2:$AW$476,N$5,FALSE)</f>
        <v>2.0690967040000001</v>
      </c>
      <c r="O16" s="40">
        <f>VLOOKUP($D16,result!$A$2:$AW$476,O$5,FALSE)</f>
        <v>2.2053288759999998</v>
      </c>
      <c r="P16" s="25">
        <f>VLOOKUP($D16,result!$A$2:$AW$476,P$5,FALSE)</f>
        <v>2.3536828729999999</v>
      </c>
      <c r="Q16" s="25">
        <f>VLOOKUP($D16,result!$A$2:$AW$476,Q$5,FALSE)</f>
        <v>2.5144135529999998</v>
      </c>
      <c r="R16" s="25">
        <f>VLOOKUP($D16,result!$A$2:$AW$476,R$5,FALSE)</f>
        <v>2.687948896</v>
      </c>
      <c r="S16" s="192">
        <f>VLOOKUP($D16,result!$A$2:$AW$476,S$5,FALSE)</f>
        <v>2.8746331509999998</v>
      </c>
      <c r="T16" s="201">
        <f>VLOOKUP($D16,result!$A$2:$AW$476,T$5,FALSE)</f>
        <v>5.0787279290000003</v>
      </c>
      <c r="U16" s="201">
        <f>VLOOKUP($D16,result!$A$2:$AW$476,U$5,FALSE)</f>
        <v>8.3965497439999996</v>
      </c>
      <c r="V16" s="201">
        <f>VLOOKUP($D16,result!$A$2:$AW$476,V$5,FALSE)</f>
        <v>12.940563470000001</v>
      </c>
      <c r="W16" s="201">
        <f>VLOOKUP($D16,result!$A$2:$AW$476,W$5,FALSE)</f>
        <v>18.757754039999998</v>
      </c>
      <c r="Y16" s="49"/>
      <c r="Z16" s="49"/>
      <c r="AA16" s="49"/>
      <c r="AB16" s="49"/>
      <c r="AC16" s="49"/>
    </row>
    <row r="17" spans="2:29" x14ac:dyDescent="0.3">
      <c r="B17" s="278"/>
      <c r="C17" s="8" t="s">
        <v>12</v>
      </c>
      <c r="D17" s="8" t="s">
        <v>283</v>
      </c>
      <c r="E17" s="25">
        <f>VLOOKUP($D17,result!$A$2:$AW$476,E$5,FALSE)</f>
        <v>4.6250390289999999</v>
      </c>
      <c r="F17" s="25">
        <f>VLOOKUP($D17,result!$A$2:$AW$476,F$5,FALSE)</f>
        <v>4.714871724</v>
      </c>
      <c r="G17" s="40">
        <f>VLOOKUP($D17,result!$A$2:$AW$476,G$5,FALSE)</f>
        <v>4.9050117440000003</v>
      </c>
      <c r="H17" s="25">
        <f>VLOOKUP($D17,result!$A$2:$AW$476,H$5,FALSE)</f>
        <v>4.9596581039999998</v>
      </c>
      <c r="I17" s="192">
        <f>VLOOKUP($D17,result!$A$2:$AW$476,I$5,FALSE)</f>
        <v>4.9787054160000004</v>
      </c>
      <c r="J17" s="40">
        <f>VLOOKUP($D17,result!$A$2:$AW$476,J$5,FALSE)</f>
        <v>4.9819809279999996</v>
      </c>
      <c r="K17" s="25">
        <f>VLOOKUP($D17,result!$A$2:$AW$476,K$5,FALSE)</f>
        <v>4.9610727519999998</v>
      </c>
      <c r="L17" s="25">
        <f>VLOOKUP($D17,result!$A$2:$AW$476,L$5,FALSE)</f>
        <v>4.9284900250000003</v>
      </c>
      <c r="M17" s="25">
        <f>VLOOKUP($D17,result!$A$2:$AW$476,M$5,FALSE)</f>
        <v>4.8909310660000003</v>
      </c>
      <c r="N17" s="192">
        <f>VLOOKUP($D17,result!$A$2:$AW$476,N$5,FALSE)</f>
        <v>4.8544191899999998</v>
      </c>
      <c r="O17" s="40">
        <f>VLOOKUP($D17,result!$A$2:$AW$476,O$5,FALSE)</f>
        <v>4.8480157320000004</v>
      </c>
      <c r="P17" s="25">
        <f>VLOOKUP($D17,result!$A$2:$AW$476,P$5,FALSE)</f>
        <v>4.8481134370000003</v>
      </c>
      <c r="Q17" s="25">
        <f>VLOOKUP($D17,result!$A$2:$AW$476,Q$5,FALSE)</f>
        <v>4.8528370000000001</v>
      </c>
      <c r="R17" s="25">
        <f>VLOOKUP($D17,result!$A$2:$AW$476,R$5,FALSE)</f>
        <v>4.8608718570000002</v>
      </c>
      <c r="S17" s="192">
        <f>VLOOKUP($D17,result!$A$2:$AW$476,S$5,FALSE)</f>
        <v>4.8709061729999998</v>
      </c>
      <c r="T17" s="201">
        <f>VLOOKUP($D17,result!$A$2:$AW$476,T$5,FALSE)</f>
        <v>5.605319969</v>
      </c>
      <c r="U17" s="201">
        <f>VLOOKUP($D17,result!$A$2:$AW$476,U$5,FALSE)</f>
        <v>6.0362115510000001</v>
      </c>
      <c r="V17" s="201">
        <f>VLOOKUP($D17,result!$A$2:$AW$476,V$5,FALSE)</f>
        <v>6.0594736339999997</v>
      </c>
      <c r="W17" s="201">
        <f>VLOOKUP($D17,result!$A$2:$AW$476,W$5,FALSE)</f>
        <v>5.7211149829999997</v>
      </c>
      <c r="Y17" s="49"/>
      <c r="Z17" s="49"/>
      <c r="AA17" s="49"/>
      <c r="AB17" s="49"/>
      <c r="AC17" s="49"/>
    </row>
    <row r="18" spans="2:29" x14ac:dyDescent="0.3">
      <c r="B18" s="279"/>
      <c r="C18" s="9" t="s">
        <v>13</v>
      </c>
      <c r="D18" s="8" t="s">
        <v>284</v>
      </c>
      <c r="E18" s="26">
        <f>VLOOKUP($D18,result!$A$2:$AW$476,E$5,FALSE)</f>
        <v>1.4628668890000001</v>
      </c>
      <c r="F18" s="26">
        <f>VLOOKUP($D18,result!$A$2:$AW$476,F$5,FALSE)</f>
        <v>2.3301739540000002</v>
      </c>
      <c r="G18" s="194">
        <f>VLOOKUP($D18,result!$A$2:$AW$476,G$5,FALSE)</f>
        <v>2.7867807629999999</v>
      </c>
      <c r="H18" s="26">
        <f>VLOOKUP($D18,result!$A$2:$AW$476,H$5,FALSE)</f>
        <v>2.9038272630000002</v>
      </c>
      <c r="I18" s="195">
        <f>VLOOKUP($D18,result!$A$2:$AW$476,I$5,FALSE)</f>
        <v>2.9694702049999999</v>
      </c>
      <c r="J18" s="194">
        <f>VLOOKUP($D18,result!$A$2:$AW$476,J$5,FALSE)</f>
        <v>3.1146815939999999</v>
      </c>
      <c r="K18" s="26">
        <f>VLOOKUP($D18,result!$A$2:$AW$476,K$5,FALSE)</f>
        <v>3.2498359880000001</v>
      </c>
      <c r="L18" s="26">
        <f>VLOOKUP($D18,result!$A$2:$AW$476,L$5,FALSE)</f>
        <v>3.3813641579999998</v>
      </c>
      <c r="M18" s="26">
        <f>VLOOKUP($D18,result!$A$2:$AW$476,M$5,FALSE)</f>
        <v>3.5129509809999999</v>
      </c>
      <c r="N18" s="195">
        <f>VLOOKUP($D18,result!$A$2:$AW$476,N$5,FALSE)</f>
        <v>3.648567517</v>
      </c>
      <c r="O18" s="194">
        <f>VLOOKUP($D18,result!$A$2:$AW$476,O$5,FALSE)</f>
        <v>3.7041247980000001</v>
      </c>
      <c r="P18" s="26">
        <f>VLOOKUP($D18,result!$A$2:$AW$476,P$5,FALSE)</f>
        <v>3.7636988119999999</v>
      </c>
      <c r="Q18" s="26">
        <f>VLOOKUP($D18,result!$A$2:$AW$476,Q$5,FALSE)</f>
        <v>3.8258888010000001</v>
      </c>
      <c r="R18" s="26">
        <f>VLOOKUP($D18,result!$A$2:$AW$476,R$5,FALSE)</f>
        <v>3.8896339790000001</v>
      </c>
      <c r="S18" s="195">
        <f>VLOOKUP($D18,result!$A$2:$AW$476,S$5,FALSE)</f>
        <v>3.953795242</v>
      </c>
      <c r="T18" s="203">
        <f>VLOOKUP($D18,result!$A$2:$AW$476,T$5,FALSE)</f>
        <v>5.1248881300000004</v>
      </c>
      <c r="U18" s="203">
        <f>VLOOKUP($D18,result!$A$2:$AW$476,U$5,FALSE)</f>
        <v>6.2138872870000004</v>
      </c>
      <c r="V18" s="203">
        <f>VLOOKUP($D18,result!$A$2:$AW$476,V$5,FALSE)</f>
        <v>7.0205884230000004</v>
      </c>
      <c r="W18" s="203">
        <f>VLOOKUP($D18,result!$A$2:$AW$476,W$5,FALSE)</f>
        <v>7.4571431720000003</v>
      </c>
      <c r="Y18" s="49"/>
      <c r="Z18" s="49"/>
      <c r="AA18" s="49"/>
      <c r="AB18" s="49"/>
      <c r="AC18" s="49"/>
    </row>
    <row r="19" spans="2:29" ht="15" customHeight="1" x14ac:dyDescent="0.3">
      <c r="B19" s="277" t="s">
        <v>427</v>
      </c>
      <c r="C19" s="6" t="s">
        <v>2</v>
      </c>
      <c r="D19" s="3"/>
      <c r="E19" s="7">
        <f>SUM(E20:E25)</f>
        <v>38.297633843299991</v>
      </c>
      <c r="F19" s="7">
        <f t="shared" ref="F19:W19" si="6">SUM(F20:F25)</f>
        <v>37.317423435900011</v>
      </c>
      <c r="G19" s="190">
        <f t="shared" ref="G19:R19" si="7">SUM(G20:G25)</f>
        <v>36.881884426300005</v>
      </c>
      <c r="H19" s="7">
        <f t="shared" si="7"/>
        <v>35.935708045499993</v>
      </c>
      <c r="I19" s="191">
        <f t="shared" si="7"/>
        <v>34.728456941400005</v>
      </c>
      <c r="J19" s="190">
        <f t="shared" si="7"/>
        <v>33.726313943799994</v>
      </c>
      <c r="K19" s="7">
        <f t="shared" si="7"/>
        <v>32.932361219000001</v>
      </c>
      <c r="L19" s="7">
        <f t="shared" si="7"/>
        <v>32.292383095699996</v>
      </c>
      <c r="M19" s="7">
        <f t="shared" si="7"/>
        <v>31.727204824099999</v>
      </c>
      <c r="N19" s="191">
        <f t="shared" si="7"/>
        <v>31.218541164500003</v>
      </c>
      <c r="O19" s="190">
        <f t="shared" si="7"/>
        <v>30.779473168199996</v>
      </c>
      <c r="P19" s="7">
        <f t="shared" si="7"/>
        <v>30.3858277179</v>
      </c>
      <c r="Q19" s="7">
        <f t="shared" si="7"/>
        <v>30.025406437200001</v>
      </c>
      <c r="R19" s="7">
        <f t="shared" si="7"/>
        <v>29.691133917900004</v>
      </c>
      <c r="S19" s="191">
        <f t="shared" si="6"/>
        <v>29.3772315414</v>
      </c>
      <c r="T19" s="200">
        <f t="shared" si="6"/>
        <v>28.824395929000001</v>
      </c>
      <c r="U19" s="200">
        <f t="shared" ref="U19:V19" si="8">SUM(U20:U25)</f>
        <v>28.643684505699994</v>
      </c>
      <c r="V19" s="200">
        <f t="shared" si="8"/>
        <v>28.543283451199997</v>
      </c>
      <c r="W19" s="200">
        <f t="shared" si="6"/>
        <v>28.545852439399997</v>
      </c>
      <c r="Y19" s="49"/>
      <c r="Z19" s="49"/>
      <c r="AA19" s="49"/>
      <c r="AB19" s="49"/>
      <c r="AC19" s="49"/>
    </row>
    <row r="20" spans="2:29" x14ac:dyDescent="0.3">
      <c r="B20" s="278"/>
      <c r="C20" s="8" t="s">
        <v>15</v>
      </c>
      <c r="D20" s="8" t="s">
        <v>285</v>
      </c>
      <c r="E20" s="25">
        <f>VLOOKUP($D20,result!$A$2:$AW$476,E$5,FALSE)</f>
        <v>35.15864741</v>
      </c>
      <c r="F20" s="25">
        <f>VLOOKUP($D20,result!$A$2:$AW$476,F$5,FALSE)</f>
        <v>32.060527180000001</v>
      </c>
      <c r="G20" s="40">
        <f>VLOOKUP($D20,result!$A$2:$AW$476,G$5,FALSE)</f>
        <v>31.057883799999999</v>
      </c>
      <c r="H20" s="25">
        <f>VLOOKUP($D20,result!$A$2:$AW$476,H$5,FALSE)</f>
        <v>30.040198740000001</v>
      </c>
      <c r="I20" s="192">
        <f>VLOOKUP($D20,result!$A$2:$AW$476,I$5,FALSE)</f>
        <v>28.808934740000002</v>
      </c>
      <c r="J20" s="40">
        <f>VLOOKUP($D20,result!$A$2:$AW$476,J$5,FALSE)</f>
        <v>27.75383136</v>
      </c>
      <c r="K20" s="25">
        <f>VLOOKUP($D20,result!$A$2:$AW$476,K$5,FALSE)</f>
        <v>26.87402041</v>
      </c>
      <c r="L20" s="25">
        <f>VLOOKUP($D20,result!$A$2:$AW$476,L$5,FALSE)</f>
        <v>26.121783090000001</v>
      </c>
      <c r="M20" s="25">
        <f>VLOOKUP($D20,result!$A$2:$AW$476,M$5,FALSE)</f>
        <v>25.430710789999999</v>
      </c>
      <c r="N20" s="192">
        <f>VLOOKUP($D20,result!$A$2:$AW$476,N$5,FALSE)</f>
        <v>24.7849428</v>
      </c>
      <c r="O20" s="40">
        <f>VLOOKUP($D20,result!$A$2:$AW$476,O$5,FALSE)</f>
        <v>24.28872913</v>
      </c>
      <c r="P20" s="25">
        <f>VLOOKUP($D20,result!$A$2:$AW$476,P$5,FALSE)</f>
        <v>23.829362110000002</v>
      </c>
      <c r="Q20" s="25">
        <f>VLOOKUP($D20,result!$A$2:$AW$476,Q$5,FALSE)</f>
        <v>23.39676429</v>
      </c>
      <c r="R20" s="25">
        <f>VLOOKUP($D20,result!$A$2:$AW$476,R$5,FALSE)</f>
        <v>22.985049010000001</v>
      </c>
      <c r="S20" s="192">
        <f>VLOOKUP($D20,result!$A$2:$AW$476,S$5,FALSE)</f>
        <v>22.58945722</v>
      </c>
      <c r="T20" s="201">
        <f>VLOOKUP($D20,result!$A$2:$AW$476,T$5,FALSE)</f>
        <v>21.886157279999999</v>
      </c>
      <c r="U20" s="201">
        <f>VLOOKUP($D20,result!$A$2:$AW$476,U$5,FALSE)</f>
        <v>21.461751329999998</v>
      </c>
      <c r="V20" s="201">
        <f>VLOOKUP($D20,result!$A$2:$AW$476,V$5,FALSE)</f>
        <v>21.08935911</v>
      </c>
      <c r="W20" s="201">
        <f>VLOOKUP($D20,result!$A$2:$AW$476,W$5,FALSE)</f>
        <v>20.782818280000001</v>
      </c>
      <c r="Y20" s="49"/>
      <c r="Z20" s="49"/>
      <c r="AA20" s="49"/>
      <c r="AB20" s="49"/>
      <c r="AC20" s="49"/>
    </row>
    <row r="21" spans="2:29" x14ac:dyDescent="0.3">
      <c r="B21" s="278"/>
      <c r="C21" s="8" t="s">
        <v>16</v>
      </c>
      <c r="D21" s="8" t="s">
        <v>286</v>
      </c>
      <c r="E21" s="25">
        <f>VLOOKUP($D21,result!$A$2:$AW$476,E$5,FALSE)</f>
        <v>1.5994835329999999</v>
      </c>
      <c r="F21" s="25">
        <f>VLOOKUP($D21,result!$A$2:$AW$476,F$5,FALSE)</f>
        <v>3.1987103220000002</v>
      </c>
      <c r="G21" s="40">
        <f>VLOOKUP($D21,result!$A$2:$AW$476,G$5,FALSE)</f>
        <v>3.4831498879999998</v>
      </c>
      <c r="H21" s="25">
        <f>VLOOKUP($D21,result!$A$2:$AW$476,H$5,FALSE)</f>
        <v>3.5030392159999999</v>
      </c>
      <c r="I21" s="192">
        <f>VLOOKUP($D21,result!$A$2:$AW$476,I$5,FALSE)</f>
        <v>3.4931414809999999</v>
      </c>
      <c r="J21" s="40">
        <f>VLOOKUP($D21,result!$A$2:$AW$476,J$5,FALSE)</f>
        <v>3.5612115989999999</v>
      </c>
      <c r="K21" s="25">
        <f>VLOOKUP($D21,result!$A$2:$AW$476,K$5,FALSE)</f>
        <v>3.6491651310000002</v>
      </c>
      <c r="L21" s="25">
        <f>VLOOKUP($D21,result!$A$2:$AW$476,L$5,FALSE)</f>
        <v>3.7536166209999999</v>
      </c>
      <c r="M21" s="25">
        <f>VLOOKUP($D21,result!$A$2:$AW$476,M$5,FALSE)</f>
        <v>3.8671587070000002</v>
      </c>
      <c r="N21" s="192">
        <f>VLOOKUP($D21,result!$A$2:$AW$476,N$5,FALSE)</f>
        <v>3.9884853470000001</v>
      </c>
      <c r="O21" s="40">
        <f>VLOOKUP($D21,result!$A$2:$AW$476,O$5,FALSE)</f>
        <v>4.0449115290000002</v>
      </c>
      <c r="P21" s="25">
        <f>VLOOKUP($D21,result!$A$2:$AW$476,P$5,FALSE)</f>
        <v>4.1067757460000003</v>
      </c>
      <c r="Q21" s="25">
        <f>VLOOKUP($D21,result!$A$2:$AW$476,Q$5,FALSE)</f>
        <v>4.1728126620000001</v>
      </c>
      <c r="R21" s="25">
        <f>VLOOKUP($D21,result!$A$2:$AW$476,R$5,FALSE)</f>
        <v>4.2423179859999998</v>
      </c>
      <c r="S21" s="192">
        <f>VLOOKUP($D21,result!$A$2:$AW$476,S$5,FALSE)</f>
        <v>4.3146786529999996</v>
      </c>
      <c r="T21" s="201">
        <f>VLOOKUP($D21,result!$A$2:$AW$476,T$5,FALSE)</f>
        <v>4.3832882800000004</v>
      </c>
      <c r="U21" s="201">
        <f>VLOOKUP($D21,result!$A$2:$AW$476,U$5,FALSE)</f>
        <v>4.5069660960000002</v>
      </c>
      <c r="V21" s="201">
        <f>VLOOKUP($D21,result!$A$2:$AW$476,V$5,FALSE)</f>
        <v>4.6437826290000004</v>
      </c>
      <c r="W21" s="201">
        <f>VLOOKUP($D21,result!$A$2:$AW$476,W$5,FALSE)</f>
        <v>4.7984730620000002</v>
      </c>
      <c r="Y21" s="49"/>
      <c r="Z21" s="49"/>
      <c r="AA21" s="49"/>
      <c r="AB21" s="49"/>
      <c r="AC21" s="49"/>
    </row>
    <row r="22" spans="2:29" x14ac:dyDescent="0.3">
      <c r="B22" s="278"/>
      <c r="C22" s="8" t="s">
        <v>17</v>
      </c>
      <c r="D22" s="8" t="s">
        <v>287</v>
      </c>
      <c r="E22" s="25">
        <f>VLOOKUP($D22,result!$A$2:$AW$476,E$5,FALSE)</f>
        <v>0.19993544160000001</v>
      </c>
      <c r="F22" s="25">
        <f>VLOOKUP($D22,result!$A$2:$AW$476,F$5,FALSE)</f>
        <v>0.1046223464</v>
      </c>
      <c r="G22" s="40">
        <f>VLOOKUP($D22,result!$A$2:$AW$476,G$5,FALSE)</f>
        <v>0.1007447149</v>
      </c>
      <c r="H22" s="25">
        <f>VLOOKUP($D22,result!$A$2:$AW$476,H$5,FALSE)</f>
        <v>9.7251273200000002E-2</v>
      </c>
      <c r="I22" s="192">
        <f>VLOOKUP($D22,result!$A$2:$AW$476,I$5,FALSE)</f>
        <v>9.3082204599999996E-2</v>
      </c>
      <c r="J22" s="40">
        <f>VLOOKUP($D22,result!$A$2:$AW$476,J$5,FALSE)</f>
        <v>9.0489313599999996E-2</v>
      </c>
      <c r="K22" s="25">
        <f>VLOOKUP($D22,result!$A$2:$AW$476,K$5,FALSE)</f>
        <v>8.8418279700000005E-2</v>
      </c>
      <c r="L22" s="25">
        <f>VLOOKUP($D22,result!$A$2:$AW$476,L$5,FALSE)</f>
        <v>8.6725634900000001E-2</v>
      </c>
      <c r="M22" s="25">
        <f>VLOOKUP($D22,result!$A$2:$AW$476,M$5,FALSE)</f>
        <v>8.5199804800000001E-2</v>
      </c>
      <c r="N22" s="192">
        <f>VLOOKUP($D22,result!$A$2:$AW$476,N$5,FALSE)</f>
        <v>8.3792208000000007E-2</v>
      </c>
      <c r="O22" s="40">
        <f>VLOOKUP($D22,result!$A$2:$AW$476,O$5,FALSE)</f>
        <v>8.2803667499999997E-2</v>
      </c>
      <c r="P22" s="25">
        <f>VLOOKUP($D22,result!$A$2:$AW$476,P$5,FALSE)</f>
        <v>8.1919340199999996E-2</v>
      </c>
      <c r="Q22" s="25">
        <f>VLOOKUP($D22,result!$A$2:$AW$476,Q$5,FALSE)</f>
        <v>8.11071716E-2</v>
      </c>
      <c r="R22" s="25">
        <f>VLOOKUP($D22,result!$A$2:$AW$476,R$5,FALSE)</f>
        <v>8.0348634299999999E-2</v>
      </c>
      <c r="S22" s="192">
        <f>VLOOKUP($D22,result!$A$2:$AW$476,S$5,FALSE)</f>
        <v>7.9628520899999999E-2</v>
      </c>
      <c r="T22" s="201">
        <f>VLOOKUP($D22,result!$A$2:$AW$476,T$5,FALSE)</f>
        <v>7.8306345499999999E-2</v>
      </c>
      <c r="U22" s="201">
        <f>VLOOKUP($D22,result!$A$2:$AW$476,U$5,FALSE)</f>
        <v>7.7939558699999995E-2</v>
      </c>
      <c r="V22" s="201">
        <f>VLOOKUP($D22,result!$A$2:$AW$476,V$5,FALSE)</f>
        <v>7.7736013199999995E-2</v>
      </c>
      <c r="W22" s="201">
        <f>VLOOKUP($D22,result!$A$2:$AW$476,W$5,FALSE)</f>
        <v>7.7755330400000003E-2</v>
      </c>
      <c r="Y22" s="49"/>
      <c r="Z22" s="49"/>
      <c r="AA22" s="49"/>
      <c r="AB22" s="49"/>
      <c r="AC22" s="49"/>
    </row>
    <row r="23" spans="2:29" x14ac:dyDescent="0.3">
      <c r="B23" s="278"/>
      <c r="C23" s="8" t="s">
        <v>18</v>
      </c>
      <c r="D23" s="8" t="s">
        <v>288</v>
      </c>
      <c r="E23" s="25">
        <f>VLOOKUP($D23,result!$A$2:$AW$476,E$5,FALSE)</f>
        <v>0.73976113389999998</v>
      </c>
      <c r="F23" s="25">
        <f>VLOOKUP($D23,result!$A$2:$AW$476,F$5,FALSE)</f>
        <v>0.59027711279999995</v>
      </c>
      <c r="G23" s="40">
        <f>VLOOKUP($D23,result!$A$2:$AW$476,G$5,FALSE)</f>
        <v>0.59058430380000004</v>
      </c>
      <c r="H23" s="25">
        <f>VLOOKUP($D23,result!$A$2:$AW$476,H$5,FALSE)</f>
        <v>0.57690713019999995</v>
      </c>
      <c r="I23" s="192">
        <f>VLOOKUP($D23,result!$A$2:$AW$476,I$5,FALSE)</f>
        <v>0.55849322779999999</v>
      </c>
      <c r="J23" s="40">
        <f>VLOOKUP($D23,result!$A$2:$AW$476,J$5,FALSE)</f>
        <v>0.54293588140000004</v>
      </c>
      <c r="K23" s="25">
        <f>VLOOKUP($D23,result!$A$2:$AW$476,K$5,FALSE)</f>
        <v>0.53050967800000004</v>
      </c>
      <c r="L23" s="25">
        <f>VLOOKUP($D23,result!$A$2:$AW$476,L$5,FALSE)</f>
        <v>0.52035380909999995</v>
      </c>
      <c r="M23" s="25">
        <f>VLOOKUP($D23,result!$A$2:$AW$476,M$5,FALSE)</f>
        <v>0.5111988288</v>
      </c>
      <c r="N23" s="192">
        <f>VLOOKUP($D23,result!$A$2:$AW$476,N$5,FALSE)</f>
        <v>0.50275324799999999</v>
      </c>
      <c r="O23" s="40">
        <f>VLOOKUP($D23,result!$A$2:$AW$476,O$5,FALSE)</f>
        <v>0.49682200479999999</v>
      </c>
      <c r="P23" s="25">
        <f>VLOOKUP($D23,result!$A$2:$AW$476,P$5,FALSE)</f>
        <v>0.49151604129999998</v>
      </c>
      <c r="Q23" s="25">
        <f>VLOOKUP($D23,result!$A$2:$AW$476,Q$5,FALSE)</f>
        <v>0.48664302949999999</v>
      </c>
      <c r="R23" s="25">
        <f>VLOOKUP($D23,result!$A$2:$AW$476,R$5,FALSE)</f>
        <v>0.48209180569999999</v>
      </c>
      <c r="S23" s="192">
        <f>VLOOKUP($D23,result!$A$2:$AW$476,S$5,FALSE)</f>
        <v>0.4777711254</v>
      </c>
      <c r="T23" s="201">
        <f>VLOOKUP($D23,result!$A$2:$AW$476,T$5,FALSE)</f>
        <v>0.46983807300000002</v>
      </c>
      <c r="U23" s="201">
        <f>VLOOKUP($D23,result!$A$2:$AW$476,U$5,FALSE)</f>
        <v>0.46763735210000001</v>
      </c>
      <c r="V23" s="201">
        <f>VLOOKUP($D23,result!$A$2:$AW$476,V$5,FALSE)</f>
        <v>0.46641607899999998</v>
      </c>
      <c r="W23" s="201">
        <f>VLOOKUP($D23,result!$A$2:$AW$476,W$5,FALSE)</f>
        <v>0.46653198219999997</v>
      </c>
      <c r="Y23" s="49"/>
      <c r="Z23" s="49"/>
      <c r="AA23" s="49"/>
      <c r="AB23" s="49"/>
      <c r="AC23" s="49"/>
    </row>
    <row r="24" spans="2:29" x14ac:dyDescent="0.3">
      <c r="B24" s="278"/>
      <c r="C24" s="8" t="s">
        <v>19</v>
      </c>
      <c r="D24" s="8" t="s">
        <v>289</v>
      </c>
      <c r="E24" s="25">
        <f>VLOOKUP($D24,result!$A$2:$AW$476,E$5,FALSE)</f>
        <v>0.19993544160000001</v>
      </c>
      <c r="F24" s="25">
        <f>VLOOKUP($D24,result!$A$2:$AW$476,F$5,FALSE)</f>
        <v>0.26291334869999999</v>
      </c>
      <c r="G24" s="40">
        <f>VLOOKUP($D24,result!$A$2:$AW$476,G$5,FALSE)</f>
        <v>0.31052374360000001</v>
      </c>
      <c r="H24" s="25">
        <f>VLOOKUP($D24,result!$A$2:$AW$476,H$5,FALSE)</f>
        <v>0.32087013009999998</v>
      </c>
      <c r="I24" s="192">
        <f>VLOOKUP($D24,result!$A$2:$AW$476,I$5,FALSE)</f>
        <v>0.32874723500000003</v>
      </c>
      <c r="J24" s="40">
        <f>VLOOKUP($D24,result!$A$2:$AW$476,J$5,FALSE)</f>
        <v>0.33753187979999999</v>
      </c>
      <c r="K24" s="25">
        <f>VLOOKUP($D24,result!$A$2:$AW$476,K$5,FALSE)</f>
        <v>0.34832257430000002</v>
      </c>
      <c r="L24" s="25">
        <f>VLOOKUP($D24,result!$A$2:$AW$476,L$5,FALSE)</f>
        <v>0.36083537269999999</v>
      </c>
      <c r="M24" s="25">
        <f>VLOOKUP($D24,result!$A$2:$AW$476,M$5,FALSE)</f>
        <v>0.37438830449999999</v>
      </c>
      <c r="N24" s="192">
        <f>VLOOKUP($D24,result!$A$2:$AW$476,N$5,FALSE)</f>
        <v>0.38887440950000002</v>
      </c>
      <c r="O24" s="40">
        <f>VLOOKUP($D24,result!$A$2:$AW$476,O$5,FALSE)</f>
        <v>0.39936630490000002</v>
      </c>
      <c r="P24" s="25">
        <f>VLOOKUP($D24,result!$A$2:$AW$476,P$5,FALSE)</f>
        <v>0.41060516740000003</v>
      </c>
      <c r="Q24" s="25">
        <f>VLOOKUP($D24,result!$A$2:$AW$476,Q$5,FALSE)</f>
        <v>0.42248698909999999</v>
      </c>
      <c r="R24" s="25">
        <f>VLOOKUP($D24,result!$A$2:$AW$476,R$5,FALSE)</f>
        <v>0.4349593779</v>
      </c>
      <c r="S24" s="192">
        <f>VLOOKUP($D24,result!$A$2:$AW$476,S$5,FALSE)</f>
        <v>0.44797622510000001</v>
      </c>
      <c r="T24" s="201">
        <f>VLOOKUP($D24,result!$A$2:$AW$476,T$5,FALSE)</f>
        <v>0.49299763349999998</v>
      </c>
      <c r="U24" s="201">
        <f>VLOOKUP($D24,result!$A$2:$AW$476,U$5,FALSE)</f>
        <v>0.54912015189999996</v>
      </c>
      <c r="V24" s="201">
        <f>VLOOKUP($D24,result!$A$2:$AW$476,V$5,FALSE)</f>
        <v>0.61290514100000004</v>
      </c>
      <c r="W24" s="201">
        <f>VLOOKUP($D24,result!$A$2:$AW$476,W$5,FALSE)</f>
        <v>0.68606100179999996</v>
      </c>
      <c r="Y24" s="49"/>
      <c r="Z24" s="49"/>
      <c r="AA24" s="49"/>
      <c r="AB24" s="49"/>
      <c r="AC24" s="49"/>
    </row>
    <row r="25" spans="2:29" x14ac:dyDescent="0.3">
      <c r="B25" s="279"/>
      <c r="C25" s="9" t="s">
        <v>13</v>
      </c>
      <c r="D25" s="8" t="s">
        <v>290</v>
      </c>
      <c r="E25" s="26">
        <f>VLOOKUP($D25,result!$A$2:$AW$476,E$5,FALSE)</f>
        <v>0.39987088320000003</v>
      </c>
      <c r="F25" s="26">
        <f>VLOOKUP($D25,result!$A$2:$AW$476,F$5,FALSE)</f>
        <v>1.100373126</v>
      </c>
      <c r="G25" s="194">
        <f>VLOOKUP($D25,result!$A$2:$AW$476,G$5,FALSE)</f>
        <v>1.3389979759999999</v>
      </c>
      <c r="H25" s="26">
        <f>VLOOKUP($D25,result!$A$2:$AW$476,H$5,FALSE)</f>
        <v>1.397441556</v>
      </c>
      <c r="I25" s="195">
        <f>VLOOKUP($D25,result!$A$2:$AW$476,I$5,FALSE)</f>
        <v>1.446058053</v>
      </c>
      <c r="J25" s="194">
        <f>VLOOKUP($D25,result!$A$2:$AW$476,J$5,FALSE)</f>
        <v>1.44031391</v>
      </c>
      <c r="K25" s="26">
        <f>VLOOKUP($D25,result!$A$2:$AW$476,K$5,FALSE)</f>
        <v>1.441925146</v>
      </c>
      <c r="L25" s="26">
        <f>VLOOKUP($D25,result!$A$2:$AW$476,L$5,FALSE)</f>
        <v>1.4490685679999999</v>
      </c>
      <c r="M25" s="26">
        <f>VLOOKUP($D25,result!$A$2:$AW$476,M$5,FALSE)</f>
        <v>1.4585483889999999</v>
      </c>
      <c r="N25" s="195">
        <f>VLOOKUP($D25,result!$A$2:$AW$476,N$5,FALSE)</f>
        <v>1.4696931520000001</v>
      </c>
      <c r="O25" s="194">
        <f>VLOOKUP($D25,result!$A$2:$AW$476,O$5,FALSE)</f>
        <v>1.466840532</v>
      </c>
      <c r="P25" s="26">
        <f>VLOOKUP($D25,result!$A$2:$AW$476,P$5,FALSE)</f>
        <v>1.4656493129999999</v>
      </c>
      <c r="Q25" s="26">
        <f>VLOOKUP($D25,result!$A$2:$AW$476,Q$5,FALSE)</f>
        <v>1.465592295</v>
      </c>
      <c r="R25" s="26">
        <f>VLOOKUP($D25,result!$A$2:$AW$476,R$5,FALSE)</f>
        <v>1.4663671039999999</v>
      </c>
      <c r="S25" s="195">
        <f>VLOOKUP($D25,result!$A$2:$AW$476,S$5,FALSE)</f>
        <v>1.467719797</v>
      </c>
      <c r="T25" s="203">
        <f>VLOOKUP($D25,result!$A$2:$AW$476,T$5,FALSE)</f>
        <v>1.5138083170000001</v>
      </c>
      <c r="U25" s="203">
        <f>VLOOKUP($D25,result!$A$2:$AW$476,U$5,FALSE)</f>
        <v>1.5802700169999999</v>
      </c>
      <c r="V25" s="203">
        <f>VLOOKUP($D25,result!$A$2:$AW$476,V$5,FALSE)</f>
        <v>1.6530844790000001</v>
      </c>
      <c r="W25" s="203">
        <f>VLOOKUP($D25,result!$A$2:$AW$476,W$5,FALSE)</f>
        <v>1.734212783</v>
      </c>
      <c r="Y25" s="49"/>
      <c r="Z25" s="49"/>
      <c r="AA25" s="49"/>
      <c r="AB25" s="49"/>
      <c r="AC25" s="49"/>
    </row>
    <row r="26" spans="2:29" x14ac:dyDescent="0.3">
      <c r="B26" s="11" t="s">
        <v>9</v>
      </c>
      <c r="C26" s="3"/>
      <c r="D26" s="23" t="s">
        <v>291</v>
      </c>
      <c r="E26" s="7">
        <f>VLOOKUP($D26,result!$A$2:$AW$476,E$5,FALSE)</f>
        <v>5.7508898210000003</v>
      </c>
      <c r="F26" s="7">
        <f>VLOOKUP($D26,result!$A$2:$AW$476,F$5,FALSE)</f>
        <v>4.607912572</v>
      </c>
      <c r="G26" s="190">
        <f>VLOOKUP($D26,result!$A$2:$AW$476,G$5,FALSE)</f>
        <v>3.7405097500000002</v>
      </c>
      <c r="H26" s="7">
        <f>VLOOKUP($D26,result!$A$2:$AW$476,H$5,FALSE)</f>
        <v>3.6695239599999998</v>
      </c>
      <c r="I26" s="191">
        <f>VLOOKUP($D26,result!$A$2:$AW$476,I$5,FALSE)</f>
        <v>3.643477538</v>
      </c>
      <c r="J26" s="190">
        <f>VLOOKUP($D26,result!$A$2:$AW$476,J$5,FALSE)</f>
        <v>3.6412963020000002</v>
      </c>
      <c r="K26" s="7">
        <f>VLOOKUP($D26,result!$A$2:$AW$476,K$5,FALSE)</f>
        <v>3.649885689</v>
      </c>
      <c r="L26" s="7">
        <f>VLOOKUP($D26,result!$A$2:$AW$476,L$5,FALSE)</f>
        <v>3.661720388</v>
      </c>
      <c r="M26" s="7">
        <f>VLOOKUP($D26,result!$A$2:$AW$476,M$5,FALSE)</f>
        <v>3.6619488009999999</v>
      </c>
      <c r="N26" s="191">
        <f>VLOOKUP($D26,result!$A$2:$AW$476,N$5,FALSE)</f>
        <v>3.6560785180000002</v>
      </c>
      <c r="O26" s="190">
        <f>VLOOKUP($D26,result!$A$2:$AW$476,O$5,FALSE)</f>
        <v>3.64754639</v>
      </c>
      <c r="P26" s="7">
        <f>VLOOKUP($D26,result!$A$2:$AW$476,P$5,FALSE)</f>
        <v>3.6385606899999998</v>
      </c>
      <c r="Q26" s="7">
        <f>VLOOKUP($D26,result!$A$2:$AW$476,Q$5,FALSE)</f>
        <v>3.6291808630000002</v>
      </c>
      <c r="R26" s="7">
        <f>VLOOKUP($D26,result!$A$2:$AW$476,R$5,FALSE)</f>
        <v>3.6193955610000001</v>
      </c>
      <c r="S26" s="191">
        <f>VLOOKUP($D26,result!$A$2:$AW$476,S$5,FALSE)</f>
        <v>3.6090661220000002</v>
      </c>
      <c r="T26" s="200">
        <f>VLOOKUP($D26,result!$A$2:$AW$476,T$5,FALSE)</f>
        <v>3.748238615</v>
      </c>
      <c r="U26" s="200">
        <f>VLOOKUP($D26,result!$A$2:$AW$476,U$5,FALSE)</f>
        <v>3.9472920779999998</v>
      </c>
      <c r="V26" s="200">
        <f>VLOOKUP($D26,result!$A$2:$AW$476,V$5,FALSE)</f>
        <v>4.1549446039999998</v>
      </c>
      <c r="W26" s="200">
        <f>VLOOKUP($D26,result!$A$2:$AW$476,W$5,FALSE)</f>
        <v>4.3708317780000003</v>
      </c>
      <c r="Y26" s="49"/>
      <c r="Z26" s="49"/>
      <c r="AA26" s="49"/>
      <c r="AB26" s="49"/>
      <c r="AC26" s="49"/>
    </row>
    <row r="27" spans="2:29" x14ac:dyDescent="0.3">
      <c r="B27" s="6" t="s">
        <v>2</v>
      </c>
      <c r="C27" s="3"/>
      <c r="D27" s="3"/>
      <c r="E27" s="12">
        <f>E26+E19+E10+E7</f>
        <v>268.04095512480001</v>
      </c>
      <c r="F27" s="12">
        <f t="shared" ref="F27:W27" si="9">F26+F19+F10+F7</f>
        <v>254.30621924110002</v>
      </c>
      <c r="G27" s="41">
        <f t="shared" ref="G27:R27" si="10">G26+G19+G10+G7</f>
        <v>251.39497258380004</v>
      </c>
      <c r="H27" s="12">
        <f t="shared" si="10"/>
        <v>249.49170166529998</v>
      </c>
      <c r="I27" s="196">
        <f t="shared" si="10"/>
        <v>246.17942099070001</v>
      </c>
      <c r="J27" s="41">
        <f t="shared" si="10"/>
        <v>245.69844865830004</v>
      </c>
      <c r="K27" s="12">
        <f t="shared" si="10"/>
        <v>244.94877452920002</v>
      </c>
      <c r="L27" s="12">
        <f t="shared" si="10"/>
        <v>244.17880521519999</v>
      </c>
      <c r="M27" s="12">
        <f t="shared" si="10"/>
        <v>243.5146414587</v>
      </c>
      <c r="N27" s="196">
        <f t="shared" si="10"/>
        <v>243.05408432519999</v>
      </c>
      <c r="O27" s="41">
        <f t="shared" si="10"/>
        <v>242.97922484909998</v>
      </c>
      <c r="P27" s="12">
        <f t="shared" si="10"/>
        <v>243.19781581249987</v>
      </c>
      <c r="Q27" s="12">
        <f t="shared" si="10"/>
        <v>243.6261270924</v>
      </c>
      <c r="R27" s="12">
        <f t="shared" si="10"/>
        <v>244.20815852940001</v>
      </c>
      <c r="S27" s="196">
        <f t="shared" si="9"/>
        <v>244.89049942469995</v>
      </c>
      <c r="T27" s="204">
        <f t="shared" si="9"/>
        <v>226.00900591710001</v>
      </c>
      <c r="U27" s="204">
        <f t="shared" ref="U27:V27" si="11">U26+U19+U10+U7</f>
        <v>209.0067940344</v>
      </c>
      <c r="V27" s="204">
        <f t="shared" si="11"/>
        <v>194.98233010659999</v>
      </c>
      <c r="W27" s="204">
        <f t="shared" si="9"/>
        <v>185.68478397599998</v>
      </c>
      <c r="Y27" s="49"/>
      <c r="Z27" s="49"/>
      <c r="AA27" s="49"/>
      <c r="AB27" s="49"/>
      <c r="AC27" s="49"/>
    </row>
    <row r="30" spans="2:29" x14ac:dyDescent="0.3">
      <c r="B30" s="3"/>
      <c r="C30" s="3"/>
      <c r="D30" s="4"/>
      <c r="E30" s="5">
        <v>2006</v>
      </c>
      <c r="F30" s="5">
        <v>2015</v>
      </c>
      <c r="G30" s="38">
        <v>2018</v>
      </c>
      <c r="H30" s="48">
        <v>2019</v>
      </c>
      <c r="I30" s="189">
        <v>2020</v>
      </c>
      <c r="J30" s="197">
        <v>2021</v>
      </c>
      <c r="K30" s="48">
        <v>2022</v>
      </c>
      <c r="L30" s="48">
        <v>2023</v>
      </c>
      <c r="M30" s="48">
        <v>2024</v>
      </c>
      <c r="N30" s="189">
        <v>2025</v>
      </c>
      <c r="O30" s="197">
        <v>2026</v>
      </c>
      <c r="P30" s="48">
        <v>2027</v>
      </c>
      <c r="Q30" s="48">
        <v>2028</v>
      </c>
      <c r="R30" s="48">
        <v>2029</v>
      </c>
      <c r="S30" s="198">
        <v>2030</v>
      </c>
      <c r="T30" s="199">
        <v>2035</v>
      </c>
      <c r="U30" s="199">
        <v>2040</v>
      </c>
      <c r="V30" s="199">
        <v>2045</v>
      </c>
      <c r="W30" s="199">
        <v>2050</v>
      </c>
    </row>
    <row r="31" spans="2:29" x14ac:dyDescent="0.3">
      <c r="B31" s="277" t="s">
        <v>1</v>
      </c>
      <c r="C31" s="6" t="s">
        <v>2</v>
      </c>
      <c r="D31" s="3"/>
      <c r="E31" s="7">
        <f>SUM(E32:E33)</f>
        <v>89.411686523</v>
      </c>
      <c r="F31" s="7">
        <f t="shared" ref="F31:W31" si="12">SUM(F32:F33)</f>
        <v>75.841839711999995</v>
      </c>
      <c r="G31" s="264">
        <f t="shared" si="12"/>
        <v>74.717070352000007</v>
      </c>
      <c r="H31" s="265">
        <f t="shared" si="12"/>
        <v>73.975034663000002</v>
      </c>
      <c r="I31" s="266">
        <f t="shared" si="12"/>
        <v>72.849398839999992</v>
      </c>
      <c r="J31" s="264">
        <f t="shared" si="12"/>
        <v>72.091994699000011</v>
      </c>
      <c r="K31" s="265">
        <f t="shared" si="12"/>
        <v>71.455324191999992</v>
      </c>
      <c r="L31" s="265">
        <f t="shared" si="12"/>
        <v>70.914542879999999</v>
      </c>
      <c r="M31" s="265">
        <f t="shared" si="12"/>
        <v>70.505855624000006</v>
      </c>
      <c r="N31" s="266">
        <f t="shared" si="12"/>
        <v>70.167838009000008</v>
      </c>
      <c r="O31" s="264">
        <f t="shared" si="12"/>
        <v>69.889749813999998</v>
      </c>
      <c r="P31" s="265">
        <f t="shared" si="12"/>
        <v>69.657828297999899</v>
      </c>
      <c r="Q31" s="265">
        <f t="shared" si="12"/>
        <v>69.450500093999992</v>
      </c>
      <c r="R31" s="265">
        <f t="shared" si="12"/>
        <v>69.253706215999998</v>
      </c>
      <c r="S31" s="266">
        <f t="shared" si="12"/>
        <v>69.05554613999989</v>
      </c>
      <c r="T31" s="267">
        <f t="shared" si="12"/>
        <v>67.972017147000003</v>
      </c>
      <c r="U31" s="267">
        <f t="shared" si="12"/>
        <v>66.711239861999999</v>
      </c>
      <c r="V31" s="267">
        <f t="shared" si="12"/>
        <v>65.035835220999999</v>
      </c>
      <c r="W31" s="267">
        <f t="shared" si="12"/>
        <v>63.188372437999995</v>
      </c>
    </row>
    <row r="32" spans="2:29" x14ac:dyDescent="0.3">
      <c r="B32" s="278"/>
      <c r="C32" s="8" t="s">
        <v>3</v>
      </c>
      <c r="D32" s="24" t="s">
        <v>259</v>
      </c>
      <c r="E32" s="25">
        <f>VLOOKUP($D32,result!$A$2:$AW$476,E$5,FALSE)</f>
        <v>88.711934740000004</v>
      </c>
      <c r="F32" s="25">
        <f>VLOOKUP($D32,result!$A$2:$AW$476,F$5,FALSE)</f>
        <v>72.113449349999996</v>
      </c>
      <c r="G32" s="40">
        <f>VLOOKUP($D32,result!$A$2:$AW$476,G$5,FALSE)</f>
        <v>70.402153150000004</v>
      </c>
      <c r="H32" s="25">
        <f>VLOOKUP($D32,result!$A$2:$AW$476,H$5,FALSE)</f>
        <v>69.468898830000001</v>
      </c>
      <c r="I32" s="192">
        <f>VLOOKUP($D32,result!$A$2:$AW$476,I$5,FALSE)</f>
        <v>68.169550959999995</v>
      </c>
      <c r="J32" s="40">
        <f>VLOOKUP($D32,result!$A$2:$AW$476,J$5,FALSE)</f>
        <v>67.489011450000007</v>
      </c>
      <c r="K32" s="25">
        <f>VLOOKUP($D32,result!$A$2:$AW$476,K$5,FALSE)</f>
        <v>66.920791879999996</v>
      </c>
      <c r="L32" s="25">
        <f>VLOOKUP($D32,result!$A$2:$AW$476,L$5,FALSE)</f>
        <v>66.441760770000002</v>
      </c>
      <c r="M32" s="25">
        <f>VLOOKUP($D32,result!$A$2:$AW$476,M$5,FALSE)</f>
        <v>66.085969009999999</v>
      </c>
      <c r="N32" s="192">
        <f>VLOOKUP($D32,result!$A$2:$AW$476,N$5,FALSE)</f>
        <v>65.795975170000006</v>
      </c>
      <c r="O32" s="40">
        <f>VLOOKUP($D32,result!$A$2:$AW$476,O$5,FALSE)</f>
        <v>65.559509629999994</v>
      </c>
      <c r="P32" s="25">
        <f>VLOOKUP($D32,result!$A$2:$AW$476,P$5,FALSE)</f>
        <v>65.366046119999893</v>
      </c>
      <c r="Q32" s="25">
        <f>VLOOKUP($D32,result!$A$2:$AW$476,Q$5,FALSE)</f>
        <v>65.195382769999995</v>
      </c>
      <c r="R32" s="25">
        <f>VLOOKUP($D32,result!$A$2:$AW$476,R$5,FALSE)</f>
        <v>65.034344230000002</v>
      </c>
      <c r="S32" s="192">
        <f>VLOOKUP($D32,result!$A$2:$AW$476,S$5,FALSE)</f>
        <v>64.871763419999894</v>
      </c>
      <c r="T32" s="201">
        <f>VLOOKUP($D32,result!$A$2:$AW$476,T$5,FALSE)</f>
        <v>63.985713910000001</v>
      </c>
      <c r="U32" s="201">
        <f>VLOOKUP($D32,result!$A$2:$AW$476,U$5,FALSE)</f>
        <v>62.924371200000003</v>
      </c>
      <c r="V32" s="201">
        <f>VLOOKUP($D32,result!$A$2:$AW$476,V$5,FALSE)</f>
        <v>61.462717580000003</v>
      </c>
      <c r="W32" s="201">
        <f>VLOOKUP($D32,result!$A$2:$AW$476,W$5,FALSE)</f>
        <v>59.828534929999996</v>
      </c>
    </row>
    <row r="33" spans="2:26" x14ac:dyDescent="0.3">
      <c r="B33" s="279"/>
      <c r="C33" s="9" t="s">
        <v>4</v>
      </c>
      <c r="D33" s="24" t="s">
        <v>276</v>
      </c>
      <c r="E33" s="25">
        <f>VLOOKUP($D33,result!$A$2:$AW$476,E$5,FALSE)</f>
        <v>0.69975178299999996</v>
      </c>
      <c r="F33" s="25">
        <f>VLOOKUP($D33,result!$A$2:$AW$476,F$5,FALSE)</f>
        <v>3.7283903619999998</v>
      </c>
      <c r="G33" s="40">
        <f>VLOOKUP($D33,result!$A$2:$AW$476,G$5,FALSE)</f>
        <v>4.3149172020000002</v>
      </c>
      <c r="H33" s="25">
        <f>VLOOKUP($D33,result!$A$2:$AW$476,H$5,FALSE)</f>
        <v>4.5061358330000001</v>
      </c>
      <c r="I33" s="192">
        <f>VLOOKUP($D33,result!$A$2:$AW$476,I$5,FALSE)</f>
        <v>4.6798478799999996</v>
      </c>
      <c r="J33" s="40">
        <f>VLOOKUP($D33,result!$A$2:$AW$476,J$5,FALSE)</f>
        <v>4.6029832490000002</v>
      </c>
      <c r="K33" s="25">
        <f>VLOOKUP($D33,result!$A$2:$AW$476,K$5,FALSE)</f>
        <v>4.5345323119999996</v>
      </c>
      <c r="L33" s="25">
        <f>VLOOKUP($D33,result!$A$2:$AW$476,L$5,FALSE)</f>
        <v>4.4727821099999998</v>
      </c>
      <c r="M33" s="25">
        <f>VLOOKUP($D33,result!$A$2:$AW$476,M$5,FALSE)</f>
        <v>4.4198866140000002</v>
      </c>
      <c r="N33" s="192">
        <f>VLOOKUP($D33,result!$A$2:$AW$476,N$5,FALSE)</f>
        <v>4.3718628390000003</v>
      </c>
      <c r="O33" s="40">
        <f>VLOOKUP($D33,result!$A$2:$AW$476,O$5,FALSE)</f>
        <v>4.330240184</v>
      </c>
      <c r="P33" s="25">
        <f>VLOOKUP($D33,result!$A$2:$AW$476,P$5,FALSE)</f>
        <v>4.2917821780000001</v>
      </c>
      <c r="Q33" s="25">
        <f>VLOOKUP($D33,result!$A$2:$AW$476,Q$5,FALSE)</f>
        <v>4.2551173240000004</v>
      </c>
      <c r="R33" s="25">
        <f>VLOOKUP($D33,result!$A$2:$AW$476,R$5,FALSE)</f>
        <v>4.219361986</v>
      </c>
      <c r="S33" s="192">
        <f>VLOOKUP($D33,result!$A$2:$AW$476,S$5,FALSE)</f>
        <v>4.18378272</v>
      </c>
      <c r="T33" s="201">
        <f>VLOOKUP($D33,result!$A$2:$AW$476,T$5,FALSE)</f>
        <v>3.986303237</v>
      </c>
      <c r="U33" s="201">
        <f>VLOOKUP($D33,result!$A$2:$AW$476,U$5,FALSE)</f>
        <v>3.7868686619999998</v>
      </c>
      <c r="V33" s="201">
        <f>VLOOKUP($D33,result!$A$2:$AW$476,V$5,FALSE)</f>
        <v>3.5731176410000001</v>
      </c>
      <c r="W33" s="201">
        <f>VLOOKUP($D33,result!$A$2:$AW$476,W$5,FALSE)</f>
        <v>3.359837508</v>
      </c>
    </row>
    <row r="34" spans="2:26" x14ac:dyDescent="0.3">
      <c r="B34" s="277" t="s">
        <v>5</v>
      </c>
      <c r="C34" s="6" t="s">
        <v>2</v>
      </c>
      <c r="D34" s="3"/>
      <c r="E34" s="10">
        <f>SUM(E35:E42)</f>
        <v>134.58074493749999</v>
      </c>
      <c r="F34" s="10">
        <f t="shared" ref="F34:W34" si="13">SUM(F35:F42)</f>
        <v>136.5390435212</v>
      </c>
      <c r="G34" s="268">
        <f t="shared" si="13"/>
        <v>136.05550805550001</v>
      </c>
      <c r="H34" s="269">
        <f t="shared" si="13"/>
        <v>135.91143499679998</v>
      </c>
      <c r="I34" s="270">
        <f t="shared" si="13"/>
        <v>134.95808767130001</v>
      </c>
      <c r="J34" s="268">
        <f t="shared" si="13"/>
        <v>136.23884371350002</v>
      </c>
      <c r="K34" s="269">
        <f t="shared" si="13"/>
        <v>136.91120342920001</v>
      </c>
      <c r="L34" s="269">
        <f t="shared" si="13"/>
        <v>137.31015885150001</v>
      </c>
      <c r="M34" s="269">
        <f t="shared" si="13"/>
        <v>137.61963220960001</v>
      </c>
      <c r="N34" s="270">
        <f t="shared" si="13"/>
        <v>138.01162663369999</v>
      </c>
      <c r="O34" s="268">
        <f t="shared" si="13"/>
        <v>138.66245547689999</v>
      </c>
      <c r="P34" s="269">
        <f t="shared" si="13"/>
        <v>139.51559910659998</v>
      </c>
      <c r="Q34" s="269">
        <f t="shared" si="13"/>
        <v>140.52103969819998</v>
      </c>
      <c r="R34" s="269">
        <f t="shared" si="13"/>
        <v>141.64392283449999</v>
      </c>
      <c r="S34" s="270">
        <f t="shared" si="13"/>
        <v>142.84865562130005</v>
      </c>
      <c r="T34" s="271">
        <f t="shared" si="13"/>
        <v>125.46435422610001</v>
      </c>
      <c r="U34" s="271">
        <f t="shared" si="13"/>
        <v>109.7045775887</v>
      </c>
      <c r="V34" s="271">
        <f t="shared" si="13"/>
        <v>97.248266830400013</v>
      </c>
      <c r="W34" s="271">
        <f t="shared" si="13"/>
        <v>89.5797273206</v>
      </c>
    </row>
    <row r="35" spans="2:26" x14ac:dyDescent="0.3">
      <c r="B35" s="278"/>
      <c r="C35" s="8" t="s">
        <v>6</v>
      </c>
      <c r="D35" s="8" t="s">
        <v>277</v>
      </c>
      <c r="E35" s="25">
        <f>VLOOKUP($D35,result!$A$2:$AW$476,E$5,FALSE)</f>
        <v>117.9199292</v>
      </c>
      <c r="F35" s="25">
        <f>VLOOKUP($D35,result!$A$2:$AW$476,F$5,FALSE)</f>
        <v>121.02873510000001</v>
      </c>
      <c r="G35" s="40">
        <f>VLOOKUP($D35,result!$A$2:$AW$476,G$5,FALSE)</f>
        <v>117.9879293</v>
      </c>
      <c r="H35" s="25">
        <f>VLOOKUP($D35,result!$A$2:$AW$476,H$5,FALSE)</f>
        <v>116.8730929</v>
      </c>
      <c r="I35" s="192">
        <f>VLOOKUP($D35,result!$A$2:$AW$476,I$5,FALSE)</f>
        <v>115.00211210000001</v>
      </c>
      <c r="J35" s="40">
        <f>VLOOKUP($D35,result!$A$2:$AW$476,J$5,FALSE)</f>
        <v>115.5752593</v>
      </c>
      <c r="K35" s="25">
        <f>VLOOKUP($D35,result!$A$2:$AW$476,K$5,FALSE)</f>
        <v>115.5853142</v>
      </c>
      <c r="L35" s="25">
        <f>VLOOKUP($D35,result!$A$2:$AW$476,L$5,FALSE)</f>
        <v>115.3177318</v>
      </c>
      <c r="M35" s="25">
        <f>VLOOKUP($D35,result!$A$2:$AW$476,M$5,FALSE)</f>
        <v>114.9264215</v>
      </c>
      <c r="N35" s="192">
        <f>VLOOKUP($D35,result!$A$2:$AW$476,N$5,FALSE)</f>
        <v>114.5520374</v>
      </c>
      <c r="O35" s="40">
        <f>VLOOKUP($D35,result!$A$2:$AW$476,O$5,FALSE)</f>
        <v>114.87943129999999</v>
      </c>
      <c r="P35" s="25">
        <f>VLOOKUP($D35,result!$A$2:$AW$476,P$5,FALSE)</f>
        <v>115.3599269</v>
      </c>
      <c r="Q35" s="25">
        <f>VLOOKUP($D35,result!$A$2:$AW$476,Q$5,FALSE)</f>
        <v>115.9506409</v>
      </c>
      <c r="R35" s="25">
        <f>VLOOKUP($D35,result!$A$2:$AW$476,R$5,FALSE)</f>
        <v>116.6214016</v>
      </c>
      <c r="S35" s="192">
        <f>VLOOKUP($D35,result!$A$2:$AW$476,S$5,FALSE)</f>
        <v>117.3415838</v>
      </c>
      <c r="T35" s="201">
        <f>VLOOKUP($D35,result!$A$2:$AW$476,T$5,FALSE)</f>
        <v>91.964733510000002</v>
      </c>
      <c r="U35" s="201">
        <f>VLOOKUP($D35,result!$A$2:$AW$476,U$5,FALSE)</f>
        <v>67.403745150000006</v>
      </c>
      <c r="V35" s="201">
        <f>VLOOKUP($D35,result!$A$2:$AW$476,V$5,FALSE)</f>
        <v>46.02072098</v>
      </c>
      <c r="W35" s="201">
        <f>VLOOKUP($D35,result!$A$2:$AW$476,W$5,FALSE)</f>
        <v>29.53092977</v>
      </c>
    </row>
    <row r="36" spans="2:26" x14ac:dyDescent="0.3">
      <c r="B36" s="278"/>
      <c r="C36" s="8" t="s">
        <v>7</v>
      </c>
      <c r="D36" s="8" t="s">
        <v>278</v>
      </c>
      <c r="E36" s="25">
        <f>VLOOKUP($D36,result!$A$2:$AW$476,E$5,FALSE)</f>
        <v>1.314874764</v>
      </c>
      <c r="F36" s="25">
        <f>VLOOKUP($D36,result!$A$2:$AW$476,F$5,FALSE)</f>
        <v>0.58016295770000004</v>
      </c>
      <c r="G36" s="40">
        <f>VLOOKUP($D36,result!$A$2:$AW$476,G$5,FALSE)</f>
        <v>0.43617941710000002</v>
      </c>
      <c r="H36" s="25">
        <f>VLOOKUP($D36,result!$A$2:$AW$476,H$5,FALSE)</f>
        <v>0.39628260980000002</v>
      </c>
      <c r="I36" s="192">
        <f>VLOOKUP($D36,result!$A$2:$AW$476,I$5,FALSE)</f>
        <v>0.35768041229999997</v>
      </c>
      <c r="J36" s="40">
        <f>VLOOKUP($D36,result!$A$2:$AW$476,J$5,FALSE)</f>
        <v>0.36120207450000003</v>
      </c>
      <c r="K36" s="25">
        <f>VLOOKUP($D36,result!$A$2:$AW$476,K$5,FALSE)</f>
        <v>0.3629888382</v>
      </c>
      <c r="L36" s="25">
        <f>VLOOKUP($D36,result!$A$2:$AW$476,L$5,FALSE)</f>
        <v>0.36391596450000002</v>
      </c>
      <c r="M36" s="25">
        <f>VLOOKUP($D36,result!$A$2:$AW$476,M$5,FALSE)</f>
        <v>0.3644587406</v>
      </c>
      <c r="N36" s="192">
        <f>VLOOKUP($D36,result!$A$2:$AW$476,N$5,FALSE)</f>
        <v>0.36505958669999999</v>
      </c>
      <c r="O36" s="40">
        <f>VLOOKUP($D36,result!$A$2:$AW$476,O$5,FALSE)</f>
        <v>0.3655164299</v>
      </c>
      <c r="P36" s="25">
        <f>VLOOKUP($D36,result!$A$2:$AW$476,P$5,FALSE)</f>
        <v>0.36646466659999999</v>
      </c>
      <c r="Q36" s="25">
        <f>VLOOKUP($D36,result!$A$2:$AW$476,Q$5,FALSE)</f>
        <v>0.36776597119999999</v>
      </c>
      <c r="R36" s="25">
        <f>VLOOKUP($D36,result!$A$2:$AW$476,R$5,FALSE)</f>
        <v>0.36932317850000002</v>
      </c>
      <c r="S36" s="192">
        <f>VLOOKUP($D36,result!$A$2:$AW$476,S$5,FALSE)</f>
        <v>0.37103831729999998</v>
      </c>
      <c r="T36" s="201">
        <f>VLOOKUP($D36,result!$A$2:$AW$476,T$5,FALSE)</f>
        <v>0.40760604309999998</v>
      </c>
      <c r="U36" s="201">
        <f>VLOOKUP($D36,result!$A$2:$AW$476,U$5,FALSE)</f>
        <v>0.41906627769999999</v>
      </c>
      <c r="V36" s="201">
        <f>VLOOKUP($D36,result!$A$2:$AW$476,V$5,FALSE)</f>
        <v>0.40167713440000002</v>
      </c>
      <c r="W36" s="201">
        <f>VLOOKUP($D36,result!$A$2:$AW$476,W$5,FALSE)</f>
        <v>0.36215275660000001</v>
      </c>
    </row>
    <row r="37" spans="2:26" x14ac:dyDescent="0.3">
      <c r="B37" s="278"/>
      <c r="C37" s="8" t="s">
        <v>8</v>
      </c>
      <c r="D37" s="8" t="s">
        <v>279</v>
      </c>
      <c r="E37" s="25">
        <f>VLOOKUP($D37,result!$A$2:$AW$476,E$5,FALSE)</f>
        <v>3.5694496180000002</v>
      </c>
      <c r="F37" s="25">
        <f>VLOOKUP($D37,result!$A$2:$AW$476,F$5,FALSE)</f>
        <v>2.5934440140000001</v>
      </c>
      <c r="G37" s="40">
        <f>VLOOKUP($D37,result!$A$2:$AW$476,G$5,FALSE)</f>
        <v>3.5767958860000002</v>
      </c>
      <c r="H37" s="25">
        <f>VLOOKUP($D37,result!$A$2:$AW$476,H$5,FALSE)</f>
        <v>3.9761418470000001</v>
      </c>
      <c r="I37" s="192">
        <f>VLOOKUP($D37,result!$A$2:$AW$476,I$5,FALSE)</f>
        <v>4.3901759599999997</v>
      </c>
      <c r="J37" s="40">
        <f>VLOOKUP($D37,result!$A$2:$AW$476,J$5,FALSE)</f>
        <v>4.3879744269999996</v>
      </c>
      <c r="K37" s="25">
        <f>VLOOKUP($D37,result!$A$2:$AW$476,K$5,FALSE)</f>
        <v>4.3642153720000003</v>
      </c>
      <c r="L37" s="25">
        <f>VLOOKUP($D37,result!$A$2:$AW$476,L$5,FALSE)</f>
        <v>4.3299669139999999</v>
      </c>
      <c r="M37" s="25">
        <f>VLOOKUP($D37,result!$A$2:$AW$476,M$5,FALSE)</f>
        <v>4.2911476009999996</v>
      </c>
      <c r="N37" s="192">
        <f>VLOOKUP($D37,result!$A$2:$AW$476,N$5,FALSE)</f>
        <v>4.2530552239999997</v>
      </c>
      <c r="O37" s="40">
        <f>VLOOKUP($D37,result!$A$2:$AW$476,O$5,FALSE)</f>
        <v>4.210742808</v>
      </c>
      <c r="P37" s="25">
        <f>VLOOKUP($D37,result!$A$2:$AW$476,P$5,FALSE)</f>
        <v>4.1741499170000003</v>
      </c>
      <c r="Q37" s="25">
        <f>VLOOKUP($D37,result!$A$2:$AW$476,Q$5,FALSE)</f>
        <v>4.141528546</v>
      </c>
      <c r="R37" s="25">
        <f>VLOOKUP($D37,result!$A$2:$AW$476,R$5,FALSE)</f>
        <v>4.1116618760000003</v>
      </c>
      <c r="S37" s="192">
        <f>VLOOKUP($D37,result!$A$2:$AW$476,S$5,FALSE)</f>
        <v>4.0833752189999997</v>
      </c>
      <c r="T37" s="201">
        <f>VLOOKUP($D37,result!$A$2:$AW$476,T$5,FALSE)</f>
        <v>4.5340271740000002</v>
      </c>
      <c r="U37" s="201">
        <f>VLOOKUP($D37,result!$A$2:$AW$476,U$5,FALSE)</f>
        <v>4.7085129119999998</v>
      </c>
      <c r="V37" s="201">
        <f>VLOOKUP($D37,result!$A$2:$AW$476,V$5,FALSE)</f>
        <v>4.555489573</v>
      </c>
      <c r="W37" s="201">
        <f>VLOOKUP($D37,result!$A$2:$AW$476,W$5,FALSE)</f>
        <v>4.1427575350000003</v>
      </c>
    </row>
    <row r="38" spans="2:26" x14ac:dyDescent="0.3">
      <c r="B38" s="278"/>
      <c r="C38" s="8" t="s">
        <v>9</v>
      </c>
      <c r="D38" s="8" t="s">
        <v>280</v>
      </c>
      <c r="E38" s="25">
        <f>VLOOKUP($D38,result!$A$2:$AW$476,E$5,FALSE)</f>
        <v>5.2394246329999996</v>
      </c>
      <c r="F38" s="25">
        <f>VLOOKUP($D38,result!$A$2:$AW$476,F$5,FALSE)</f>
        <v>3.0479062250000002</v>
      </c>
      <c r="G38" s="40">
        <f>VLOOKUP($D38,result!$A$2:$AW$476,G$5,FALSE)</f>
        <v>2.946390498</v>
      </c>
      <c r="H38" s="25">
        <f>VLOOKUP($D38,result!$A$2:$AW$476,H$5,FALSE)</f>
        <v>2.8737973370000001</v>
      </c>
      <c r="I38" s="192">
        <f>VLOOKUP($D38,result!$A$2:$AW$476,I$5,FALSE)</f>
        <v>2.7709468909999999</v>
      </c>
      <c r="J38" s="40">
        <f>VLOOKUP($D38,result!$A$2:$AW$476,J$5,FALSE)</f>
        <v>2.8499227619999998</v>
      </c>
      <c r="K38" s="25">
        <f>VLOOKUP($D38,result!$A$2:$AW$476,K$5,FALSE)</f>
        <v>2.9166961599999999</v>
      </c>
      <c r="L38" s="25">
        <f>VLOOKUP($D38,result!$A$2:$AW$476,L$5,FALSE)</f>
        <v>2.9776847540000002</v>
      </c>
      <c r="M38" s="25">
        <f>VLOOKUP($D38,result!$A$2:$AW$476,M$5,FALSE)</f>
        <v>3.036474567</v>
      </c>
      <c r="N38" s="192">
        <f>VLOOKUP($D38,result!$A$2:$AW$476,N$5,FALSE)</f>
        <v>3.0966492520000002</v>
      </c>
      <c r="O38" s="40">
        <f>VLOOKUP($D38,result!$A$2:$AW$476,O$5,FALSE)</f>
        <v>3.0643307399999999</v>
      </c>
      <c r="P38" s="25">
        <f>VLOOKUP($D38,result!$A$2:$AW$476,P$5,FALSE)</f>
        <v>3.0361501390000001</v>
      </c>
      <c r="Q38" s="25">
        <f>VLOOKUP($D38,result!$A$2:$AW$476,Q$5,FALSE)</f>
        <v>3.0108303319999998</v>
      </c>
      <c r="R38" s="25">
        <f>VLOOKUP($D38,result!$A$2:$AW$476,R$5,FALSE)</f>
        <v>2.9874824869999999</v>
      </c>
      <c r="S38" s="192">
        <f>VLOOKUP($D38,result!$A$2:$AW$476,S$5,FALSE)</f>
        <v>2.9652500490000002</v>
      </c>
      <c r="T38" s="201">
        <f>VLOOKUP($D38,result!$A$2:$AW$476,T$5,FALSE)</f>
        <v>3.2824578569999998</v>
      </c>
      <c r="U38" s="201">
        <f>VLOOKUP($D38,result!$A$2:$AW$476,U$5,FALSE)</f>
        <v>3.3988349169999998</v>
      </c>
      <c r="V38" s="201">
        <f>VLOOKUP($D38,result!$A$2:$AW$476,V$5,FALSE)</f>
        <v>3.2792561760000001</v>
      </c>
      <c r="W38" s="201">
        <f>VLOOKUP($D38,result!$A$2:$AW$476,W$5,FALSE)</f>
        <v>2.9743456140000002</v>
      </c>
    </row>
    <row r="39" spans="2:26" x14ac:dyDescent="0.3">
      <c r="B39" s="278"/>
      <c r="C39" s="8" t="s">
        <v>10</v>
      </c>
      <c r="D39" s="8" t="s">
        <v>281</v>
      </c>
      <c r="E39" s="25">
        <f>VLOOKUP($D39,result!$A$2:$AW$476,E$5,FALSE)</f>
        <v>0.36666188119999998</v>
      </c>
      <c r="F39" s="25">
        <f>VLOOKUP($D39,result!$A$2:$AW$476,F$5,FALSE)</f>
        <v>1.6611619449999999</v>
      </c>
      <c r="G39" s="40">
        <f>VLOOKUP($D39,result!$A$2:$AW$476,G$5,FALSE)</f>
        <v>2.466173382</v>
      </c>
      <c r="H39" s="25">
        <f>VLOOKUP($D39,result!$A$2:$AW$476,H$5,FALSE)</f>
        <v>2.8110091509999999</v>
      </c>
      <c r="I39" s="192">
        <f>VLOOKUP($D39,result!$A$2:$AW$476,I$5,FALSE)</f>
        <v>3.1831067420000001</v>
      </c>
      <c r="J39" s="40">
        <f>VLOOKUP($D39,result!$A$2:$AW$476,J$5,FALSE)</f>
        <v>3.5278213369999998</v>
      </c>
      <c r="K39" s="25">
        <f>VLOOKUP($D39,result!$A$2:$AW$476,K$5,FALSE)</f>
        <v>3.8908981950000001</v>
      </c>
      <c r="L39" s="25">
        <f>VLOOKUP($D39,result!$A$2:$AW$476,L$5,FALSE)</f>
        <v>4.281124953</v>
      </c>
      <c r="M39" s="25">
        <f>VLOOKUP($D39,result!$A$2:$AW$476,M$5,FALSE)</f>
        <v>4.7054949700000002</v>
      </c>
      <c r="N39" s="192">
        <f>VLOOKUP($D39,result!$A$2:$AW$476,N$5,FALSE)</f>
        <v>5.1727417600000001</v>
      </c>
      <c r="O39" s="40">
        <f>VLOOKUP($D39,result!$A$2:$AW$476,O$5,FALSE)</f>
        <v>5.384964793</v>
      </c>
      <c r="P39" s="25">
        <f>VLOOKUP($D39,result!$A$2:$AW$476,P$5,FALSE)</f>
        <v>5.613412362</v>
      </c>
      <c r="Q39" s="25">
        <f>VLOOKUP($D39,result!$A$2:$AW$476,Q$5,FALSE)</f>
        <v>5.8571345949999998</v>
      </c>
      <c r="R39" s="25">
        <f>VLOOKUP($D39,result!$A$2:$AW$476,R$5,FALSE)</f>
        <v>6.1155989609999999</v>
      </c>
      <c r="S39" s="192">
        <f>VLOOKUP($D39,result!$A$2:$AW$476,S$5,FALSE)</f>
        <v>6.3880736699999998</v>
      </c>
      <c r="T39" s="201">
        <f>VLOOKUP($D39,result!$A$2:$AW$476,T$5,FALSE)</f>
        <v>9.4665936140000007</v>
      </c>
      <c r="U39" s="201">
        <f>VLOOKUP($D39,result!$A$2:$AW$476,U$5,FALSE)</f>
        <v>13.127769750000001</v>
      </c>
      <c r="V39" s="201">
        <f>VLOOKUP($D39,result!$A$2:$AW$476,V$5,FALSE)</f>
        <v>16.970497439999999</v>
      </c>
      <c r="W39" s="201">
        <f>VLOOKUP($D39,result!$A$2:$AW$476,W$5,FALSE)</f>
        <v>20.633529450000001</v>
      </c>
      <c r="Z39" s="64">
        <f>W39/W34*100</f>
        <v>23.033704239971556</v>
      </c>
    </row>
    <row r="40" spans="2:26" x14ac:dyDescent="0.3">
      <c r="B40" s="278"/>
      <c r="C40" s="8" t="s">
        <v>11</v>
      </c>
      <c r="D40" s="8" t="s">
        <v>282</v>
      </c>
      <c r="E40" s="25">
        <f>VLOOKUP($D40,result!$A$2:$AW$476,E$5,FALSE)</f>
        <v>8.2498923299999999E-2</v>
      </c>
      <c r="F40" s="25">
        <f>VLOOKUP($D40,result!$A$2:$AW$476,F$5,FALSE)</f>
        <v>0.5825876015</v>
      </c>
      <c r="G40" s="40">
        <f>VLOOKUP($D40,result!$A$2:$AW$476,G$5,FALSE)</f>
        <v>0.95024706540000003</v>
      </c>
      <c r="H40" s="25">
        <f>VLOOKUP($D40,result!$A$2:$AW$476,H$5,FALSE)</f>
        <v>1.117625785</v>
      </c>
      <c r="I40" s="192">
        <f>VLOOKUP($D40,result!$A$2:$AW$476,I$5,FALSE)</f>
        <v>1.3058899450000001</v>
      </c>
      <c r="J40" s="40">
        <f>VLOOKUP($D40,result!$A$2:$AW$476,J$5,FALSE)</f>
        <v>1.440001291</v>
      </c>
      <c r="K40" s="25">
        <f>VLOOKUP($D40,result!$A$2:$AW$476,K$5,FALSE)</f>
        <v>1.5801819239999999</v>
      </c>
      <c r="L40" s="25">
        <f>VLOOKUP($D40,result!$A$2:$AW$476,L$5,FALSE)</f>
        <v>1.729880283</v>
      </c>
      <c r="M40" s="25">
        <f>VLOOKUP($D40,result!$A$2:$AW$476,M$5,FALSE)</f>
        <v>1.8917527839999999</v>
      </c>
      <c r="N40" s="192">
        <f>VLOOKUP($D40,result!$A$2:$AW$476,N$5,FALSE)</f>
        <v>2.0690967040000001</v>
      </c>
      <c r="O40" s="40">
        <f>VLOOKUP($D40,result!$A$2:$AW$476,O$5,FALSE)</f>
        <v>2.2053288759999998</v>
      </c>
      <c r="P40" s="25">
        <f>VLOOKUP($D40,result!$A$2:$AW$476,P$5,FALSE)</f>
        <v>2.3536828729999999</v>
      </c>
      <c r="Q40" s="25">
        <f>VLOOKUP($D40,result!$A$2:$AW$476,Q$5,FALSE)</f>
        <v>2.5144135529999998</v>
      </c>
      <c r="R40" s="25">
        <f>VLOOKUP($D40,result!$A$2:$AW$476,R$5,FALSE)</f>
        <v>2.687948896</v>
      </c>
      <c r="S40" s="192">
        <f>VLOOKUP($D40,result!$A$2:$AW$476,S$5,FALSE)</f>
        <v>2.8746331509999998</v>
      </c>
      <c r="T40" s="201">
        <f>VLOOKUP($D40,result!$A$2:$AW$476,T$5,FALSE)</f>
        <v>5.0787279290000003</v>
      </c>
      <c r="U40" s="201">
        <f>VLOOKUP($D40,result!$A$2:$AW$476,U$5,FALSE)</f>
        <v>8.3965497439999996</v>
      </c>
      <c r="V40" s="201">
        <f>VLOOKUP($D40,result!$A$2:$AW$476,V$5,FALSE)</f>
        <v>12.940563470000001</v>
      </c>
      <c r="W40" s="201">
        <f>VLOOKUP($D40,result!$A$2:$AW$476,W$5,FALSE)</f>
        <v>18.757754039999998</v>
      </c>
      <c r="Z40" s="64">
        <f>W40/W34*100</f>
        <v>20.939731121157827</v>
      </c>
    </row>
    <row r="41" spans="2:26" x14ac:dyDescent="0.3">
      <c r="B41" s="278"/>
      <c r="C41" s="8" t="s">
        <v>12</v>
      </c>
      <c r="D41" s="8" t="s">
        <v>283</v>
      </c>
      <c r="E41" s="25">
        <f>VLOOKUP($D41,result!$A$2:$AW$476,E$5,FALSE)</f>
        <v>4.6250390289999999</v>
      </c>
      <c r="F41" s="25">
        <f>VLOOKUP($D41,result!$A$2:$AW$476,F$5,FALSE)</f>
        <v>4.714871724</v>
      </c>
      <c r="G41" s="40">
        <f>VLOOKUP($D41,result!$A$2:$AW$476,G$5,FALSE)</f>
        <v>4.9050117440000003</v>
      </c>
      <c r="H41" s="25">
        <f>VLOOKUP($D41,result!$A$2:$AW$476,H$5,FALSE)</f>
        <v>4.9596581039999998</v>
      </c>
      <c r="I41" s="192">
        <f>VLOOKUP($D41,result!$A$2:$AW$476,I$5,FALSE)</f>
        <v>4.9787054160000004</v>
      </c>
      <c r="J41" s="40">
        <f>VLOOKUP($D41,result!$A$2:$AW$476,J$5,FALSE)</f>
        <v>4.9819809279999996</v>
      </c>
      <c r="K41" s="25">
        <f>VLOOKUP($D41,result!$A$2:$AW$476,K$5,FALSE)</f>
        <v>4.9610727519999998</v>
      </c>
      <c r="L41" s="25">
        <f>VLOOKUP($D41,result!$A$2:$AW$476,L$5,FALSE)</f>
        <v>4.9284900250000003</v>
      </c>
      <c r="M41" s="25">
        <f>VLOOKUP($D41,result!$A$2:$AW$476,M$5,FALSE)</f>
        <v>4.8909310660000003</v>
      </c>
      <c r="N41" s="192">
        <f>VLOOKUP($D41,result!$A$2:$AW$476,N$5,FALSE)</f>
        <v>4.8544191899999998</v>
      </c>
      <c r="O41" s="40">
        <f>VLOOKUP($D41,result!$A$2:$AW$476,O$5,FALSE)</f>
        <v>4.8480157320000004</v>
      </c>
      <c r="P41" s="25">
        <f>VLOOKUP($D41,result!$A$2:$AW$476,P$5,FALSE)</f>
        <v>4.8481134370000003</v>
      </c>
      <c r="Q41" s="25">
        <f>VLOOKUP($D41,result!$A$2:$AW$476,Q$5,FALSE)</f>
        <v>4.8528370000000001</v>
      </c>
      <c r="R41" s="25">
        <f>VLOOKUP($D41,result!$A$2:$AW$476,R$5,FALSE)</f>
        <v>4.8608718570000002</v>
      </c>
      <c r="S41" s="192">
        <f>VLOOKUP($D41,result!$A$2:$AW$476,S$5,FALSE)</f>
        <v>4.8709061729999998</v>
      </c>
      <c r="T41" s="201">
        <f>VLOOKUP($D41,result!$A$2:$AW$476,T$5,FALSE)</f>
        <v>5.605319969</v>
      </c>
      <c r="U41" s="201">
        <f>VLOOKUP($D41,result!$A$2:$AW$476,U$5,FALSE)</f>
        <v>6.0362115510000001</v>
      </c>
      <c r="V41" s="201">
        <f>VLOOKUP($D41,result!$A$2:$AW$476,V$5,FALSE)</f>
        <v>6.0594736339999997</v>
      </c>
      <c r="W41" s="201">
        <f>VLOOKUP($D41,result!$A$2:$AW$476,W$5,FALSE)</f>
        <v>5.7211149829999997</v>
      </c>
      <c r="X41" s="64">
        <f>(W41+W40+W39)/W34*100</f>
        <v>50.360053353975573</v>
      </c>
      <c r="Z41" s="64">
        <f>W41/W34*100</f>
        <v>6.3866179928461966</v>
      </c>
    </row>
    <row r="42" spans="2:26" x14ac:dyDescent="0.3">
      <c r="B42" s="279"/>
      <c r="C42" s="9" t="s">
        <v>13</v>
      </c>
      <c r="D42" s="8" t="s">
        <v>284</v>
      </c>
      <c r="E42" s="26">
        <f>VLOOKUP($D42,result!$A$2:$AW$476,E$5,FALSE)</f>
        <v>1.4628668890000001</v>
      </c>
      <c r="F42" s="26">
        <f>VLOOKUP($D42,result!$A$2:$AW$476,F$5,FALSE)</f>
        <v>2.3301739540000002</v>
      </c>
      <c r="G42" s="194">
        <f>VLOOKUP($D42,result!$A$2:$AW$476,G$5,FALSE)</f>
        <v>2.7867807629999999</v>
      </c>
      <c r="H42" s="26">
        <f>VLOOKUP($D42,result!$A$2:$AW$476,H$5,FALSE)</f>
        <v>2.9038272630000002</v>
      </c>
      <c r="I42" s="195">
        <f>VLOOKUP($D42,result!$A$2:$AW$476,I$5,FALSE)</f>
        <v>2.9694702049999999</v>
      </c>
      <c r="J42" s="194">
        <f>VLOOKUP($D42,result!$A$2:$AW$476,J$5,FALSE)</f>
        <v>3.1146815939999999</v>
      </c>
      <c r="K42" s="26">
        <f>VLOOKUP($D42,result!$A$2:$AW$476,K$5,FALSE)</f>
        <v>3.2498359880000001</v>
      </c>
      <c r="L42" s="26">
        <f>VLOOKUP($D42,result!$A$2:$AW$476,L$5,FALSE)</f>
        <v>3.3813641579999998</v>
      </c>
      <c r="M42" s="26">
        <f>VLOOKUP($D42,result!$A$2:$AW$476,M$5,FALSE)</f>
        <v>3.5129509809999999</v>
      </c>
      <c r="N42" s="195">
        <f>VLOOKUP($D42,result!$A$2:$AW$476,N$5,FALSE)</f>
        <v>3.648567517</v>
      </c>
      <c r="O42" s="194">
        <f>VLOOKUP($D42,result!$A$2:$AW$476,O$5,FALSE)</f>
        <v>3.7041247980000001</v>
      </c>
      <c r="P42" s="26">
        <f>VLOOKUP($D42,result!$A$2:$AW$476,P$5,FALSE)</f>
        <v>3.7636988119999999</v>
      </c>
      <c r="Q42" s="26">
        <f>VLOOKUP($D42,result!$A$2:$AW$476,Q$5,FALSE)</f>
        <v>3.8258888010000001</v>
      </c>
      <c r="R42" s="26">
        <f>VLOOKUP($D42,result!$A$2:$AW$476,R$5,FALSE)</f>
        <v>3.8896339790000001</v>
      </c>
      <c r="S42" s="195">
        <f>VLOOKUP($D42,result!$A$2:$AW$476,S$5,FALSE)</f>
        <v>3.953795242</v>
      </c>
      <c r="T42" s="203">
        <f>VLOOKUP($D42,result!$A$2:$AW$476,T$5,FALSE)</f>
        <v>5.1248881300000004</v>
      </c>
      <c r="U42" s="203">
        <f>VLOOKUP($D42,result!$A$2:$AW$476,U$5,FALSE)</f>
        <v>6.2138872870000004</v>
      </c>
      <c r="V42" s="203">
        <f>VLOOKUP($D42,result!$A$2:$AW$476,V$5,FALSE)</f>
        <v>7.0205884230000004</v>
      </c>
      <c r="W42" s="203">
        <f>VLOOKUP($D42,result!$A$2:$AW$476,W$5,FALSE)</f>
        <v>7.4571431720000003</v>
      </c>
    </row>
    <row r="43" spans="2:26" x14ac:dyDescent="0.3">
      <c r="B43" s="277" t="s">
        <v>427</v>
      </c>
      <c r="C43" s="6" t="s">
        <v>2</v>
      </c>
      <c r="D43" s="3"/>
      <c r="E43" s="7">
        <f>SUM(E44:E49)</f>
        <v>38.297633843299991</v>
      </c>
      <c r="F43" s="7">
        <f t="shared" ref="F43:W43" si="14">SUM(F44:F49)</f>
        <v>37.317423435900011</v>
      </c>
      <c r="G43" s="264">
        <f t="shared" si="14"/>
        <v>36.881884426300005</v>
      </c>
      <c r="H43" s="265">
        <f t="shared" si="14"/>
        <v>35.935708045499993</v>
      </c>
      <c r="I43" s="266">
        <f t="shared" si="14"/>
        <v>34.728456941400005</v>
      </c>
      <c r="J43" s="264">
        <f t="shared" si="14"/>
        <v>33.726313943799994</v>
      </c>
      <c r="K43" s="265">
        <f t="shared" si="14"/>
        <v>32.932361219000001</v>
      </c>
      <c r="L43" s="265">
        <f t="shared" si="14"/>
        <v>32.292383095699996</v>
      </c>
      <c r="M43" s="265">
        <f t="shared" si="14"/>
        <v>31.727204824099999</v>
      </c>
      <c r="N43" s="266">
        <f t="shared" si="14"/>
        <v>31.218541164500003</v>
      </c>
      <c r="O43" s="264">
        <f t="shared" si="14"/>
        <v>30.779473168199996</v>
      </c>
      <c r="P43" s="265">
        <f t="shared" si="14"/>
        <v>30.3858277179</v>
      </c>
      <c r="Q43" s="265">
        <f t="shared" si="14"/>
        <v>30.025406437200004</v>
      </c>
      <c r="R43" s="265">
        <f t="shared" si="14"/>
        <v>29.691133917900004</v>
      </c>
      <c r="S43" s="266">
        <f t="shared" si="14"/>
        <v>29.377231541399997</v>
      </c>
      <c r="T43" s="267">
        <f t="shared" si="14"/>
        <v>28.824395928999994</v>
      </c>
      <c r="U43" s="267">
        <f t="shared" si="14"/>
        <v>28.643684505699994</v>
      </c>
      <c r="V43" s="267">
        <f t="shared" si="14"/>
        <v>28.543283451199997</v>
      </c>
      <c r="W43" s="267">
        <f t="shared" si="14"/>
        <v>28.545852439399997</v>
      </c>
    </row>
    <row r="44" spans="2:26" x14ac:dyDescent="0.3">
      <c r="B44" s="278"/>
      <c r="C44" s="8" t="s">
        <v>15</v>
      </c>
      <c r="D44" s="8" t="s">
        <v>285</v>
      </c>
      <c r="E44" s="25">
        <f>VLOOKUP($D44,result!$A$2:$AW$476,E$5,FALSE)</f>
        <v>35.15864741</v>
      </c>
      <c r="F44" s="25">
        <f>VLOOKUP($D44,result!$A$2:$AW$476,F$5,FALSE)</f>
        <v>32.060527180000001</v>
      </c>
      <c r="G44" s="40">
        <f>VLOOKUP($D44,result!$A$2:$AW$476,G$5,FALSE)</f>
        <v>31.057883799999999</v>
      </c>
      <c r="H44" s="25">
        <f>VLOOKUP($D44,result!$A$2:$AW$476,H$5,FALSE)</f>
        <v>30.040198740000001</v>
      </c>
      <c r="I44" s="192">
        <f>VLOOKUP($D44,result!$A$2:$AW$476,I$5,FALSE)</f>
        <v>28.808934740000002</v>
      </c>
      <c r="J44" s="40">
        <f>VLOOKUP($D44,result!$A$2:$AW$476,J$5,FALSE)</f>
        <v>27.75383136</v>
      </c>
      <c r="K44" s="25">
        <f>VLOOKUP($D44,result!$A$2:$AW$476,K$5,FALSE)</f>
        <v>26.87402041</v>
      </c>
      <c r="L44" s="25">
        <f>VLOOKUP($D44,result!$A$2:$AW$476,L$5,FALSE)</f>
        <v>26.121783090000001</v>
      </c>
      <c r="M44" s="25">
        <f>VLOOKUP($D44,result!$A$2:$AW$476,M$5,FALSE)</f>
        <v>25.430710789999999</v>
      </c>
      <c r="N44" s="192">
        <f>VLOOKUP($D44,result!$A$2:$AW$476,N$5,FALSE)</f>
        <v>24.7849428</v>
      </c>
      <c r="O44" s="40">
        <f>VLOOKUP($D44,result!$A$2:$AW$476,O$5,FALSE)</f>
        <v>24.28872913</v>
      </c>
      <c r="P44" s="25">
        <f>VLOOKUP($D44,result!$A$2:$AW$476,P$5,FALSE)</f>
        <v>23.829362110000002</v>
      </c>
      <c r="Q44" s="25">
        <f>VLOOKUP($D44,result!$A$2:$AW$476,Q$5,FALSE)</f>
        <v>23.39676429</v>
      </c>
      <c r="R44" s="25">
        <f>VLOOKUP($D44,result!$A$2:$AW$476,R$5,FALSE)</f>
        <v>22.985049010000001</v>
      </c>
      <c r="S44" s="192">
        <f>VLOOKUP($D44,result!$A$2:$AW$476,S$5,FALSE)</f>
        <v>22.58945722</v>
      </c>
      <c r="T44" s="201">
        <f>VLOOKUP($D44,result!$A$2:$AW$476,T$5,FALSE)</f>
        <v>21.886157279999999</v>
      </c>
      <c r="U44" s="201">
        <f>VLOOKUP($D44,result!$A$2:$AW$476,U$5,FALSE)</f>
        <v>21.461751329999998</v>
      </c>
      <c r="V44" s="201">
        <f>VLOOKUP($D44,result!$A$2:$AW$476,V$5,FALSE)</f>
        <v>21.08935911</v>
      </c>
      <c r="W44" s="201">
        <f>VLOOKUP($D44,result!$A$2:$AW$476,W$5,FALSE)</f>
        <v>20.782818280000001</v>
      </c>
    </row>
    <row r="45" spans="2:26" x14ac:dyDescent="0.3">
      <c r="B45" s="278"/>
      <c r="C45" s="8" t="s">
        <v>17</v>
      </c>
      <c r="D45" s="8" t="s">
        <v>286</v>
      </c>
      <c r="E45" s="25">
        <f>VLOOKUP($D45,result!$A$2:$AW$476,E$5,FALSE)</f>
        <v>1.5994835329999999</v>
      </c>
      <c r="F45" s="25">
        <f>VLOOKUP($D45,result!$A$2:$AW$476,F$5,FALSE)</f>
        <v>3.1987103220000002</v>
      </c>
      <c r="G45" s="40">
        <f>G22</f>
        <v>0.1007447149</v>
      </c>
      <c r="H45" s="25">
        <f t="shared" ref="H45:W45" si="15">H22</f>
        <v>9.7251273200000002E-2</v>
      </c>
      <c r="I45" s="192">
        <f t="shared" si="15"/>
        <v>9.3082204599999996E-2</v>
      </c>
      <c r="J45" s="40">
        <f t="shared" si="15"/>
        <v>9.0489313599999996E-2</v>
      </c>
      <c r="K45" s="25">
        <f t="shared" si="15"/>
        <v>8.8418279700000005E-2</v>
      </c>
      <c r="L45" s="25">
        <f t="shared" si="15"/>
        <v>8.6725634900000001E-2</v>
      </c>
      <c r="M45" s="25">
        <f t="shared" si="15"/>
        <v>8.5199804800000001E-2</v>
      </c>
      <c r="N45" s="192">
        <f t="shared" si="15"/>
        <v>8.3792208000000007E-2</v>
      </c>
      <c r="O45" s="40">
        <f t="shared" si="15"/>
        <v>8.2803667499999997E-2</v>
      </c>
      <c r="P45" s="25">
        <f t="shared" si="15"/>
        <v>8.1919340199999996E-2</v>
      </c>
      <c r="Q45" s="25">
        <f t="shared" si="15"/>
        <v>8.11071716E-2</v>
      </c>
      <c r="R45" s="25">
        <f t="shared" si="15"/>
        <v>8.0348634299999999E-2</v>
      </c>
      <c r="S45" s="192">
        <f t="shared" si="15"/>
        <v>7.9628520899999999E-2</v>
      </c>
      <c r="T45" s="201">
        <f t="shared" si="15"/>
        <v>7.8306345499999999E-2</v>
      </c>
      <c r="U45" s="201">
        <f t="shared" si="15"/>
        <v>7.7939558699999995E-2</v>
      </c>
      <c r="V45" s="201">
        <f t="shared" si="15"/>
        <v>7.7736013199999995E-2</v>
      </c>
      <c r="W45" s="201">
        <f t="shared" si="15"/>
        <v>7.7755330400000003E-2</v>
      </c>
      <c r="X45" s="276">
        <f>G45/(G45+G44)*100</f>
        <v>0.32332846374102786</v>
      </c>
    </row>
    <row r="46" spans="2:26" x14ac:dyDescent="0.3">
      <c r="B46" s="278"/>
      <c r="C46" s="8" t="s">
        <v>16</v>
      </c>
      <c r="D46" s="8" t="s">
        <v>287</v>
      </c>
      <c r="E46" s="25">
        <f>VLOOKUP($D46,result!$A$2:$AW$476,E$5,FALSE)</f>
        <v>0.19993544160000001</v>
      </c>
      <c r="F46" s="25">
        <f>VLOOKUP($D46,result!$A$2:$AW$476,F$5,FALSE)</f>
        <v>0.1046223464</v>
      </c>
      <c r="G46" s="40">
        <f>G21</f>
        <v>3.4831498879999998</v>
      </c>
      <c r="H46" s="25">
        <f t="shared" ref="H46:W46" si="16">H21</f>
        <v>3.5030392159999999</v>
      </c>
      <c r="I46" s="192">
        <f t="shared" si="16"/>
        <v>3.4931414809999999</v>
      </c>
      <c r="J46" s="40">
        <f t="shared" si="16"/>
        <v>3.5612115989999999</v>
      </c>
      <c r="K46" s="25">
        <f t="shared" si="16"/>
        <v>3.6491651310000002</v>
      </c>
      <c r="L46" s="25">
        <f t="shared" si="16"/>
        <v>3.7536166209999999</v>
      </c>
      <c r="M46" s="25">
        <f t="shared" si="16"/>
        <v>3.8671587070000002</v>
      </c>
      <c r="N46" s="192">
        <f t="shared" si="16"/>
        <v>3.9884853470000001</v>
      </c>
      <c r="O46" s="40">
        <f t="shared" si="16"/>
        <v>4.0449115290000002</v>
      </c>
      <c r="P46" s="25">
        <f t="shared" si="16"/>
        <v>4.1067757460000003</v>
      </c>
      <c r="Q46" s="25">
        <f t="shared" si="16"/>
        <v>4.1728126620000001</v>
      </c>
      <c r="R46" s="25">
        <f t="shared" si="16"/>
        <v>4.2423179859999998</v>
      </c>
      <c r="S46" s="192">
        <f t="shared" si="16"/>
        <v>4.3146786529999996</v>
      </c>
      <c r="T46" s="201">
        <f t="shared" si="16"/>
        <v>4.3832882800000004</v>
      </c>
      <c r="U46" s="201">
        <f t="shared" si="16"/>
        <v>4.5069660960000002</v>
      </c>
      <c r="V46" s="201">
        <f t="shared" si="16"/>
        <v>4.6437826290000004</v>
      </c>
      <c r="W46" s="201">
        <f t="shared" si="16"/>
        <v>4.7984730620000002</v>
      </c>
      <c r="Y46" s="209">
        <f>20/100*28000000*4000</f>
        <v>22400000000</v>
      </c>
    </row>
    <row r="47" spans="2:26" x14ac:dyDescent="0.3">
      <c r="B47" s="278"/>
      <c r="C47" s="8" t="s">
        <v>18</v>
      </c>
      <c r="D47" s="8" t="s">
        <v>288</v>
      </c>
      <c r="E47" s="25">
        <f>VLOOKUP($D47,result!$A$2:$AW$476,E$5,FALSE)</f>
        <v>0.73976113389999998</v>
      </c>
      <c r="F47" s="25">
        <f>VLOOKUP($D47,result!$A$2:$AW$476,F$5,FALSE)</f>
        <v>0.59027711279999995</v>
      </c>
      <c r="G47" s="40">
        <f>VLOOKUP($D47,result!$A$2:$AW$476,G$5,FALSE)</f>
        <v>0.59058430380000004</v>
      </c>
      <c r="H47" s="25">
        <f>VLOOKUP($D47,result!$A$2:$AW$476,H$5,FALSE)</f>
        <v>0.57690713019999995</v>
      </c>
      <c r="I47" s="192">
        <f>VLOOKUP($D47,result!$A$2:$AW$476,I$5,FALSE)</f>
        <v>0.55849322779999999</v>
      </c>
      <c r="J47" s="40">
        <f>VLOOKUP($D47,result!$A$2:$AW$476,J$5,FALSE)</f>
        <v>0.54293588140000004</v>
      </c>
      <c r="K47" s="25">
        <f>VLOOKUP($D47,result!$A$2:$AW$476,K$5,FALSE)</f>
        <v>0.53050967800000004</v>
      </c>
      <c r="L47" s="25">
        <f>VLOOKUP($D47,result!$A$2:$AW$476,L$5,FALSE)</f>
        <v>0.52035380909999995</v>
      </c>
      <c r="M47" s="25">
        <f>VLOOKUP($D47,result!$A$2:$AW$476,M$5,FALSE)</f>
        <v>0.5111988288</v>
      </c>
      <c r="N47" s="192">
        <f>VLOOKUP($D47,result!$A$2:$AW$476,N$5,FALSE)</f>
        <v>0.50275324799999999</v>
      </c>
      <c r="O47" s="40">
        <f>VLOOKUP($D47,result!$A$2:$AW$476,O$5,FALSE)</f>
        <v>0.49682200479999999</v>
      </c>
      <c r="P47" s="25">
        <f>VLOOKUP($D47,result!$A$2:$AW$476,P$5,FALSE)</f>
        <v>0.49151604129999998</v>
      </c>
      <c r="Q47" s="25">
        <f>VLOOKUP($D47,result!$A$2:$AW$476,Q$5,FALSE)</f>
        <v>0.48664302949999999</v>
      </c>
      <c r="R47" s="25">
        <f>VLOOKUP($D47,result!$A$2:$AW$476,R$5,FALSE)</f>
        <v>0.48209180569999999</v>
      </c>
      <c r="S47" s="192">
        <f>VLOOKUP($D47,result!$A$2:$AW$476,S$5,FALSE)</f>
        <v>0.4777711254</v>
      </c>
      <c r="T47" s="201">
        <f>VLOOKUP($D47,result!$A$2:$AW$476,T$5,FALSE)</f>
        <v>0.46983807300000002</v>
      </c>
      <c r="U47" s="201">
        <f>VLOOKUP($D47,result!$A$2:$AW$476,U$5,FALSE)</f>
        <v>0.46763735210000001</v>
      </c>
      <c r="V47" s="201">
        <f>VLOOKUP($D47,result!$A$2:$AW$476,V$5,FALSE)</f>
        <v>0.46641607899999998</v>
      </c>
      <c r="W47" s="201">
        <f>VLOOKUP($D47,result!$A$2:$AW$476,W$5,FALSE)</f>
        <v>0.46653198219999997</v>
      </c>
    </row>
    <row r="48" spans="2:26" x14ac:dyDescent="0.3">
      <c r="B48" s="278"/>
      <c r="C48" s="8" t="s">
        <v>19</v>
      </c>
      <c r="D48" s="8" t="s">
        <v>289</v>
      </c>
      <c r="E48" s="25">
        <f>VLOOKUP($D48,result!$A$2:$AW$476,E$5,FALSE)</f>
        <v>0.19993544160000001</v>
      </c>
      <c r="F48" s="25">
        <f>VLOOKUP($D48,result!$A$2:$AW$476,F$5,FALSE)</f>
        <v>0.26291334869999999</v>
      </c>
      <c r="G48" s="40">
        <f>VLOOKUP($D48,result!$A$2:$AW$476,G$5,FALSE)</f>
        <v>0.31052374360000001</v>
      </c>
      <c r="H48" s="25">
        <f>VLOOKUP($D48,result!$A$2:$AW$476,H$5,FALSE)</f>
        <v>0.32087013009999998</v>
      </c>
      <c r="I48" s="192">
        <f>VLOOKUP($D48,result!$A$2:$AW$476,I$5,FALSE)</f>
        <v>0.32874723500000003</v>
      </c>
      <c r="J48" s="40">
        <f>VLOOKUP($D48,result!$A$2:$AW$476,J$5,FALSE)</f>
        <v>0.33753187979999999</v>
      </c>
      <c r="K48" s="25">
        <f>VLOOKUP($D48,result!$A$2:$AW$476,K$5,FALSE)</f>
        <v>0.34832257430000002</v>
      </c>
      <c r="L48" s="25">
        <f>VLOOKUP($D48,result!$A$2:$AW$476,L$5,FALSE)</f>
        <v>0.36083537269999999</v>
      </c>
      <c r="M48" s="25">
        <f>VLOOKUP($D48,result!$A$2:$AW$476,M$5,FALSE)</f>
        <v>0.37438830449999999</v>
      </c>
      <c r="N48" s="192">
        <f>VLOOKUP($D48,result!$A$2:$AW$476,N$5,FALSE)</f>
        <v>0.38887440950000002</v>
      </c>
      <c r="O48" s="40">
        <f>VLOOKUP($D48,result!$A$2:$AW$476,O$5,FALSE)</f>
        <v>0.39936630490000002</v>
      </c>
      <c r="P48" s="25">
        <f>VLOOKUP($D48,result!$A$2:$AW$476,P$5,FALSE)</f>
        <v>0.41060516740000003</v>
      </c>
      <c r="Q48" s="25">
        <f>VLOOKUP($D48,result!$A$2:$AW$476,Q$5,FALSE)</f>
        <v>0.42248698909999999</v>
      </c>
      <c r="R48" s="25">
        <f>VLOOKUP($D48,result!$A$2:$AW$476,R$5,FALSE)</f>
        <v>0.4349593779</v>
      </c>
      <c r="S48" s="192">
        <f>VLOOKUP($D48,result!$A$2:$AW$476,S$5,FALSE)</f>
        <v>0.44797622510000001</v>
      </c>
      <c r="T48" s="201">
        <f>VLOOKUP($D48,result!$A$2:$AW$476,T$5,FALSE)</f>
        <v>0.49299763349999998</v>
      </c>
      <c r="U48" s="201">
        <f>VLOOKUP($D48,result!$A$2:$AW$476,U$5,FALSE)</f>
        <v>0.54912015189999996</v>
      </c>
      <c r="V48" s="201">
        <f>VLOOKUP($D48,result!$A$2:$AW$476,V$5,FALSE)</f>
        <v>0.61290514100000004</v>
      </c>
      <c r="W48" s="201">
        <f>VLOOKUP($D48,result!$A$2:$AW$476,W$5,FALSE)</f>
        <v>0.68606100179999996</v>
      </c>
    </row>
    <row r="49" spans="2:26" x14ac:dyDescent="0.3">
      <c r="B49" s="279"/>
      <c r="C49" s="9" t="s">
        <v>13</v>
      </c>
      <c r="D49" s="8" t="s">
        <v>290</v>
      </c>
      <c r="E49" s="26">
        <f>VLOOKUP($D49,result!$A$2:$AW$476,E$5,FALSE)</f>
        <v>0.39987088320000003</v>
      </c>
      <c r="F49" s="26">
        <f>VLOOKUP($D49,result!$A$2:$AW$476,F$5,FALSE)</f>
        <v>1.100373126</v>
      </c>
      <c r="G49" s="194">
        <f>VLOOKUP($D49,result!$A$2:$AW$476,G$5,FALSE)</f>
        <v>1.3389979759999999</v>
      </c>
      <c r="H49" s="26">
        <f>VLOOKUP($D49,result!$A$2:$AW$476,H$5,FALSE)</f>
        <v>1.397441556</v>
      </c>
      <c r="I49" s="195">
        <f>VLOOKUP($D49,result!$A$2:$AW$476,I$5,FALSE)</f>
        <v>1.446058053</v>
      </c>
      <c r="J49" s="194">
        <f>VLOOKUP($D49,result!$A$2:$AW$476,J$5,FALSE)</f>
        <v>1.44031391</v>
      </c>
      <c r="K49" s="26">
        <f>VLOOKUP($D49,result!$A$2:$AW$476,K$5,FALSE)</f>
        <v>1.441925146</v>
      </c>
      <c r="L49" s="26">
        <f>VLOOKUP($D49,result!$A$2:$AW$476,L$5,FALSE)</f>
        <v>1.4490685679999999</v>
      </c>
      <c r="M49" s="26">
        <f>VLOOKUP($D49,result!$A$2:$AW$476,M$5,FALSE)</f>
        <v>1.4585483889999999</v>
      </c>
      <c r="N49" s="195">
        <f>VLOOKUP($D49,result!$A$2:$AW$476,N$5,FALSE)</f>
        <v>1.4696931520000001</v>
      </c>
      <c r="O49" s="194">
        <f>VLOOKUP($D49,result!$A$2:$AW$476,O$5,FALSE)</f>
        <v>1.466840532</v>
      </c>
      <c r="P49" s="26">
        <f>VLOOKUP($D49,result!$A$2:$AW$476,P$5,FALSE)</f>
        <v>1.4656493129999999</v>
      </c>
      <c r="Q49" s="26">
        <f>VLOOKUP($D49,result!$A$2:$AW$476,Q$5,FALSE)</f>
        <v>1.465592295</v>
      </c>
      <c r="R49" s="26">
        <f>VLOOKUP($D49,result!$A$2:$AW$476,R$5,FALSE)</f>
        <v>1.4663671039999999</v>
      </c>
      <c r="S49" s="195">
        <f>VLOOKUP($D49,result!$A$2:$AW$476,S$5,FALSE)</f>
        <v>1.467719797</v>
      </c>
      <c r="T49" s="203">
        <f>VLOOKUP($D49,result!$A$2:$AW$476,T$5,FALSE)</f>
        <v>1.5138083170000001</v>
      </c>
      <c r="U49" s="203">
        <f>VLOOKUP($D49,result!$A$2:$AW$476,U$5,FALSE)</f>
        <v>1.5802700169999999</v>
      </c>
      <c r="V49" s="203">
        <f>VLOOKUP($D49,result!$A$2:$AW$476,V$5,FALSE)</f>
        <v>1.6530844790000001</v>
      </c>
      <c r="W49" s="203">
        <f>VLOOKUP($D49,result!$A$2:$AW$476,W$5,FALSE)</f>
        <v>1.734212783</v>
      </c>
    </row>
    <row r="50" spans="2:26" x14ac:dyDescent="0.3">
      <c r="B50" s="11" t="s">
        <v>9</v>
      </c>
      <c r="C50" s="3"/>
      <c r="D50" s="23" t="s">
        <v>291</v>
      </c>
      <c r="E50" s="7">
        <f>VLOOKUP($D50,result!$A$2:$AW$476,E$5,FALSE)</f>
        <v>5.7508898210000003</v>
      </c>
      <c r="F50" s="7">
        <f>VLOOKUP($D50,result!$A$2:$AW$476,F$5,FALSE)</f>
        <v>4.607912572</v>
      </c>
      <c r="G50" s="264">
        <f>VLOOKUP($D50,result!$A$2:$AW$476,G$5,FALSE)</f>
        <v>3.7405097500000002</v>
      </c>
      <c r="H50" s="265">
        <f>VLOOKUP($D50,result!$A$2:$AW$476,H$5,FALSE)</f>
        <v>3.6695239599999998</v>
      </c>
      <c r="I50" s="266">
        <f>VLOOKUP($D50,result!$A$2:$AW$476,I$5,FALSE)</f>
        <v>3.643477538</v>
      </c>
      <c r="J50" s="264">
        <f>VLOOKUP($D50,result!$A$2:$AW$476,J$5,FALSE)</f>
        <v>3.6412963020000002</v>
      </c>
      <c r="K50" s="265">
        <f>VLOOKUP($D50,result!$A$2:$AW$476,K$5,FALSE)</f>
        <v>3.649885689</v>
      </c>
      <c r="L50" s="265">
        <f>VLOOKUP($D50,result!$A$2:$AW$476,L$5,FALSE)</f>
        <v>3.661720388</v>
      </c>
      <c r="M50" s="265">
        <f>VLOOKUP($D50,result!$A$2:$AW$476,M$5,FALSE)</f>
        <v>3.6619488009999999</v>
      </c>
      <c r="N50" s="266">
        <f>VLOOKUP($D50,result!$A$2:$AW$476,N$5,FALSE)</f>
        <v>3.6560785180000002</v>
      </c>
      <c r="O50" s="264">
        <f>VLOOKUP($D50,result!$A$2:$AW$476,O$5,FALSE)</f>
        <v>3.64754639</v>
      </c>
      <c r="P50" s="265">
        <f>VLOOKUP($D50,result!$A$2:$AW$476,P$5,FALSE)</f>
        <v>3.6385606899999998</v>
      </c>
      <c r="Q50" s="265">
        <f>VLOOKUP($D50,result!$A$2:$AW$476,Q$5,FALSE)</f>
        <v>3.6291808630000002</v>
      </c>
      <c r="R50" s="265">
        <f>VLOOKUP($D50,result!$A$2:$AW$476,R$5,FALSE)</f>
        <v>3.6193955610000001</v>
      </c>
      <c r="S50" s="266">
        <f>VLOOKUP($D50,result!$A$2:$AW$476,S$5,FALSE)</f>
        <v>3.6090661220000002</v>
      </c>
      <c r="T50" s="267">
        <f>VLOOKUP($D50,result!$A$2:$AW$476,T$5,FALSE)</f>
        <v>3.748238615</v>
      </c>
      <c r="U50" s="267">
        <f>VLOOKUP($D50,result!$A$2:$AW$476,U$5,FALSE)</f>
        <v>3.9472920779999998</v>
      </c>
      <c r="V50" s="267">
        <f>VLOOKUP($D50,result!$A$2:$AW$476,V$5,FALSE)</f>
        <v>4.1549446039999998</v>
      </c>
      <c r="W50" s="267">
        <f>VLOOKUP($D50,result!$A$2:$AW$476,W$5,FALSE)</f>
        <v>4.3708317780000003</v>
      </c>
    </row>
    <row r="51" spans="2:26" x14ac:dyDescent="0.3">
      <c r="B51" s="6" t="s">
        <v>2</v>
      </c>
      <c r="C51" s="3"/>
      <c r="D51" s="3"/>
      <c r="E51" s="12">
        <f>E50+E43+E34+E31</f>
        <v>268.04095512480001</v>
      </c>
      <c r="F51" s="12">
        <f t="shared" ref="F51:W51" si="17">F50+F43+F34+F31</f>
        <v>254.30621924110002</v>
      </c>
      <c r="G51" s="272">
        <f t="shared" si="17"/>
        <v>251.39497258380004</v>
      </c>
      <c r="H51" s="273">
        <f t="shared" si="17"/>
        <v>249.49170166529998</v>
      </c>
      <c r="I51" s="274">
        <f t="shared" si="17"/>
        <v>246.17942099070001</v>
      </c>
      <c r="J51" s="272">
        <f t="shared" si="17"/>
        <v>245.69844865830004</v>
      </c>
      <c r="K51" s="273">
        <f t="shared" si="17"/>
        <v>244.94877452920002</v>
      </c>
      <c r="L51" s="273">
        <f t="shared" si="17"/>
        <v>244.17880521519999</v>
      </c>
      <c r="M51" s="273">
        <f t="shared" si="17"/>
        <v>243.5146414587</v>
      </c>
      <c r="N51" s="274">
        <f t="shared" si="17"/>
        <v>243.05408432519999</v>
      </c>
      <c r="O51" s="272">
        <f t="shared" si="17"/>
        <v>242.97922484909998</v>
      </c>
      <c r="P51" s="273">
        <f t="shared" si="17"/>
        <v>243.19781581249987</v>
      </c>
      <c r="Q51" s="273">
        <f t="shared" si="17"/>
        <v>243.6261270924</v>
      </c>
      <c r="R51" s="273">
        <f t="shared" si="17"/>
        <v>244.20815852940001</v>
      </c>
      <c r="S51" s="274">
        <f t="shared" si="17"/>
        <v>244.89049942469995</v>
      </c>
      <c r="T51" s="275">
        <f t="shared" si="17"/>
        <v>226.00900591710001</v>
      </c>
      <c r="U51" s="275">
        <f t="shared" si="17"/>
        <v>209.0067940344</v>
      </c>
      <c r="V51" s="275">
        <f t="shared" si="17"/>
        <v>194.98233010659999</v>
      </c>
      <c r="W51" s="275">
        <f t="shared" si="17"/>
        <v>185.68478397599998</v>
      </c>
    </row>
    <row r="56" spans="2:26" x14ac:dyDescent="0.3">
      <c r="Z56" s="28">
        <v>2000000000000</v>
      </c>
    </row>
    <row r="57" spans="2:26" x14ac:dyDescent="0.3">
      <c r="X57" s="28">
        <f>290000</f>
        <v>290000</v>
      </c>
      <c r="Y57" s="28">
        <f>X57*1000000</f>
        <v>290000000000</v>
      </c>
      <c r="Z57" s="45">
        <f>Y57/Z56*100</f>
        <v>14.499999999999998</v>
      </c>
    </row>
  </sheetData>
  <mergeCells count="6">
    <mergeCell ref="B43:B49"/>
    <mergeCell ref="B7:B9"/>
    <mergeCell ref="B10:B18"/>
    <mergeCell ref="B19:B25"/>
    <mergeCell ref="B31:B33"/>
    <mergeCell ref="B34:B4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X176"/>
  <sheetViews>
    <sheetView topLeftCell="A146" workbookViewId="0">
      <selection activeCell="C171" sqref="C171"/>
    </sheetView>
  </sheetViews>
  <sheetFormatPr baseColWidth="10" defaultRowHeight="14.4" x14ac:dyDescent="0.3"/>
  <cols>
    <col min="2" max="2" width="19.6640625" customWidth="1"/>
    <col min="3" max="3" width="26.109375" customWidth="1"/>
    <col min="4" max="6" width="20.44140625" hidden="1" customWidth="1"/>
    <col min="7" max="23" width="7.88671875" customWidth="1"/>
    <col min="25" max="28" width="11.44140625" style="45"/>
    <col min="29" max="29" width="11.44140625" style="45" customWidth="1"/>
    <col min="30" max="31" width="11.44140625" style="45"/>
    <col min="32" max="32" width="10.88671875" style="45" customWidth="1"/>
    <col min="33" max="33" width="16.33203125" style="45" customWidth="1"/>
    <col min="34" max="34" width="13.109375" style="45" customWidth="1"/>
    <col min="35" max="35" width="12.6640625" style="45" customWidth="1"/>
    <col min="36" max="36" width="14.88671875" style="45" customWidth="1"/>
    <col min="37" max="37" width="12.88671875" style="45" customWidth="1"/>
    <col min="38" max="38" width="13.5546875" style="45" customWidth="1"/>
    <col min="39" max="41" width="11.44140625" style="45"/>
  </cols>
  <sheetData>
    <row r="1" spans="1:29" ht="23.4" x14ac:dyDescent="0.45">
      <c r="A1" s="1" t="s">
        <v>0</v>
      </c>
      <c r="B1" s="2"/>
    </row>
    <row r="2" spans="1:29" ht="23.4" x14ac:dyDescent="0.45">
      <c r="A2" s="1"/>
      <c r="B2" s="2"/>
    </row>
    <row r="3" spans="1:29" ht="23.4" x14ac:dyDescent="0.45">
      <c r="B3" s="1" t="s">
        <v>258</v>
      </c>
      <c r="Y3" s="73"/>
      <c r="Z3" s="73"/>
    </row>
    <row r="4" spans="1:29" ht="23.4" x14ac:dyDescent="0.45">
      <c r="B4" s="1"/>
      <c r="Y4" s="73"/>
      <c r="Z4" s="73"/>
    </row>
    <row r="5" spans="1:29" ht="23.4" x14ac:dyDescent="0.45">
      <c r="A5" s="1"/>
      <c r="B5" s="2"/>
      <c r="D5" s="13"/>
      <c r="E5">
        <f>'primary energy'!E5</f>
        <v>2</v>
      </c>
      <c r="F5">
        <f>E5+9</f>
        <v>11</v>
      </c>
      <c r="G5">
        <v>14</v>
      </c>
      <c r="H5">
        <v>15</v>
      </c>
      <c r="I5">
        <v>16</v>
      </c>
      <c r="J5">
        <v>17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  <c r="Q5">
        <v>24</v>
      </c>
      <c r="R5">
        <v>25</v>
      </c>
      <c r="S5">
        <f>N5+5</f>
        <v>26</v>
      </c>
      <c r="T5">
        <f>S5+5</f>
        <v>31</v>
      </c>
      <c r="U5">
        <f>T5+5</f>
        <v>36</v>
      </c>
      <c r="V5">
        <f>U5+5</f>
        <v>41</v>
      </c>
      <c r="W5">
        <f>U5+10</f>
        <v>46</v>
      </c>
    </row>
    <row r="6" spans="1:29" x14ac:dyDescent="0.3">
      <c r="B6" s="3"/>
      <c r="C6" s="3"/>
      <c r="D6" s="4"/>
      <c r="E6" s="5">
        <v>2006</v>
      </c>
      <c r="F6" s="5">
        <v>2015</v>
      </c>
      <c r="G6" s="38">
        <v>2018</v>
      </c>
      <c r="H6" s="5">
        <v>2019</v>
      </c>
      <c r="I6" s="189">
        <v>2020</v>
      </c>
      <c r="J6" s="197">
        <v>2021</v>
      </c>
      <c r="K6" s="48">
        <v>2022</v>
      </c>
      <c r="L6" s="5">
        <v>2023</v>
      </c>
      <c r="M6" s="48">
        <v>2024</v>
      </c>
      <c r="N6" s="189">
        <v>2025</v>
      </c>
      <c r="O6" s="197">
        <v>2026</v>
      </c>
      <c r="P6" s="5">
        <v>2027</v>
      </c>
      <c r="Q6" s="48">
        <v>2028</v>
      </c>
      <c r="R6" s="48">
        <v>2029</v>
      </c>
      <c r="S6" s="189">
        <v>2030</v>
      </c>
      <c r="T6" s="199">
        <v>2035</v>
      </c>
      <c r="U6" s="199">
        <v>2040</v>
      </c>
      <c r="V6" s="199">
        <v>2045</v>
      </c>
      <c r="W6" s="199">
        <v>2050</v>
      </c>
      <c r="Y6" s="60"/>
      <c r="Z6" s="60"/>
      <c r="AA6" s="60"/>
      <c r="AB6" s="60"/>
      <c r="AC6" s="60"/>
    </row>
    <row r="7" spans="1:29" ht="15" customHeight="1" x14ac:dyDescent="0.3">
      <c r="B7" s="277" t="s">
        <v>1</v>
      </c>
      <c r="C7" s="6" t="s">
        <v>2</v>
      </c>
      <c r="D7" s="3" t="s">
        <v>234</v>
      </c>
      <c r="E7" s="7">
        <f>VLOOKUP($D7,result!$A$2:$AW$212,E$5,FALSE)</f>
        <v>84.573402770000001</v>
      </c>
      <c r="F7" s="7">
        <f>VLOOKUP($D7,result!$A$2:$AW$212,F$5,FALSE)</f>
        <v>73.569260240000006</v>
      </c>
      <c r="G7" s="190">
        <f>VLOOKUP($D7,result!$A$2:$AW$212,G$5,FALSE)</f>
        <v>72.400301659999997</v>
      </c>
      <c r="H7" s="7">
        <f>VLOOKUP($D7,result!$A$2:$AW$212,H$5,FALSE)</f>
        <v>71.656766320000003</v>
      </c>
      <c r="I7" s="191">
        <f>VLOOKUP($D7,result!$A$2:$AW$212,I$5,FALSE)</f>
        <v>70.542913350000006</v>
      </c>
      <c r="J7" s="190">
        <f>VLOOKUP($D7,result!$A$2:$AW$212,J$5,FALSE)</f>
        <v>69.780982109999997</v>
      </c>
      <c r="K7" s="7">
        <f>VLOOKUP($D7,result!$A$2:$AW$212,K$5,FALSE)</f>
        <v>69.136471240000006</v>
      </c>
      <c r="L7" s="7">
        <f>VLOOKUP($D7,result!$A$2:$AW$212,L$5,FALSE)</f>
        <v>68.585209199999994</v>
      </c>
      <c r="M7" s="7">
        <f>VLOOKUP($D7,result!$A$2:$AW$212,M$5,FALSE)</f>
        <v>68.162083620000004</v>
      </c>
      <c r="N7" s="191">
        <f>VLOOKUP($D7,result!$A$2:$AW$212,N$5,FALSE)</f>
        <v>67.80757973</v>
      </c>
      <c r="O7" s="190">
        <f>VLOOKUP($D7,result!$A$2:$AW$212,O$5,FALSE)</f>
        <v>67.511321760000001</v>
      </c>
      <c r="P7" s="7">
        <f>VLOOKUP($D7,result!$A$2:$AW$212,P$5,FALSE)</f>
        <v>67.259867589999999</v>
      </c>
      <c r="Q7" s="7">
        <f>VLOOKUP($D7,result!$A$2:$AW$212,Q$5,FALSE)</f>
        <v>67.032340529999999</v>
      </c>
      <c r="R7" s="7">
        <f>VLOOKUP($D7,result!$A$2:$AW$212,R$5,FALSE)</f>
        <v>66.81514765</v>
      </c>
      <c r="S7" s="191">
        <f>VLOOKUP($D7,result!$A$2:$AW$212,S$5,FALSE)</f>
        <v>66.596799779999998</v>
      </c>
      <c r="T7" s="200">
        <f>VLOOKUP($D7,result!$A$2:$AW$212,T$5,FALSE)</f>
        <v>65.510437069999995</v>
      </c>
      <c r="U7" s="200">
        <f>VLOOKUP($D7,result!$A$2:$AW$212,U$5,FALSE)</f>
        <v>64.254720399999997</v>
      </c>
      <c r="V7" s="200">
        <f>VLOOKUP($D7,result!$A$2:$AW$212,V$5,FALSE)</f>
        <v>62.60147971</v>
      </c>
      <c r="W7" s="200">
        <f>VLOOKUP($D7,result!$A$2:$AW$212,W$5,FALSE)</f>
        <v>60.78481215</v>
      </c>
      <c r="Y7" s="49"/>
      <c r="Z7" s="49"/>
      <c r="AA7" s="49"/>
      <c r="AB7" s="49"/>
      <c r="AC7" s="49"/>
    </row>
    <row r="8" spans="1:29" x14ac:dyDescent="0.3">
      <c r="B8" s="278"/>
      <c r="C8" s="8" t="s">
        <v>3</v>
      </c>
      <c r="D8" s="24" t="s">
        <v>250</v>
      </c>
      <c r="E8" s="25">
        <f>VLOOKUP($D8,result!$A$2:$AW$212,E$5,FALSE)</f>
        <v>83.873650979999894</v>
      </c>
      <c r="F8" s="25">
        <f>VLOOKUP($D8,result!$A$2:$AW$212,F$5,FALSE)</f>
        <v>69.84086988</v>
      </c>
      <c r="G8" s="40">
        <f>VLOOKUP($D8,result!$A$2:$AW$212,G$5,FALSE)</f>
        <v>68.08538446</v>
      </c>
      <c r="H8" s="25">
        <f>VLOOKUP($D8,result!$A$2:$AW$212,H$5,FALSE)</f>
        <v>67.150630480000004</v>
      </c>
      <c r="I8" s="192">
        <f>VLOOKUP($D8,result!$A$2:$AW$212,I$5,FALSE)</f>
        <v>65.863065469999995</v>
      </c>
      <c r="J8" s="40">
        <f>VLOOKUP($D8,result!$A$2:$AW$212,J$5,FALSE)</f>
        <v>65.177998860000002</v>
      </c>
      <c r="K8" s="25">
        <f>VLOOKUP($D8,result!$A$2:$AW$212,K$5,FALSE)</f>
        <v>64.601938930000003</v>
      </c>
      <c r="L8" s="25">
        <f>VLOOKUP($D8,result!$A$2:$AW$212,L$5,FALSE)</f>
        <v>64.112427089999997</v>
      </c>
      <c r="M8" s="25">
        <f>VLOOKUP($D8,result!$A$2:$AW$212,M$5,FALSE)</f>
        <v>63.742197009999998</v>
      </c>
      <c r="N8" s="192">
        <f>VLOOKUP($D8,result!$A$2:$AW$212,N$5,FALSE)</f>
        <v>63.435716890000002</v>
      </c>
      <c r="O8" s="40">
        <f>VLOOKUP($D8,result!$A$2:$AW$212,O$5,FALSE)</f>
        <v>63.181081570000003</v>
      </c>
      <c r="P8" s="25">
        <f>VLOOKUP($D8,result!$A$2:$AW$212,P$5,FALSE)</f>
        <v>62.968085420000001</v>
      </c>
      <c r="Q8" s="25">
        <f>VLOOKUP($D8,result!$A$2:$AW$212,Q$5,FALSE)</f>
        <v>62.777223210000002</v>
      </c>
      <c r="R8" s="25">
        <f>VLOOKUP($D8,result!$A$2:$AW$212,R$5,FALSE)</f>
        <v>62.595785659999997</v>
      </c>
      <c r="S8" s="192">
        <f>VLOOKUP($D8,result!$A$2:$AW$212,S$5,FALSE)</f>
        <v>62.413017060000001</v>
      </c>
      <c r="T8" s="201">
        <f>VLOOKUP($D8,result!$A$2:$AW$212,T$5,FALSE)</f>
        <v>61.524133829999997</v>
      </c>
      <c r="U8" s="201">
        <f>VLOOKUP($D8,result!$A$2:$AW$212,U$5,FALSE)</f>
        <v>60.46785174</v>
      </c>
      <c r="V8" s="201">
        <f>VLOOKUP($D8,result!$A$2:$AW$212,V$5,FALSE)</f>
        <v>59.02836207</v>
      </c>
      <c r="W8" s="201">
        <f>VLOOKUP($D8,result!$A$2:$AW$212,W$5,FALSE)</f>
        <v>57.424974650000003</v>
      </c>
      <c r="Y8" s="49"/>
      <c r="Z8" s="49"/>
      <c r="AA8" s="49"/>
      <c r="AB8" s="49"/>
      <c r="AC8" s="49"/>
    </row>
    <row r="9" spans="1:29" x14ac:dyDescent="0.3">
      <c r="B9" s="279"/>
      <c r="C9" s="9" t="s">
        <v>4</v>
      </c>
      <c r="D9" s="8" t="s">
        <v>251</v>
      </c>
      <c r="E9" s="25">
        <f>VLOOKUP($D9,result!$A$2:$AW$212,E$5,FALSE)</f>
        <v>0.69975178299999996</v>
      </c>
      <c r="F9" s="25">
        <f>VLOOKUP($D9,result!$A$2:$AW$212,F$5,FALSE)</f>
        <v>3.7283903619999998</v>
      </c>
      <c r="G9" s="40">
        <f>VLOOKUP($D9,result!$A$2:$AW$212,G$5,FALSE)</f>
        <v>4.3149172020000002</v>
      </c>
      <c r="H9" s="25">
        <f>VLOOKUP($D9,result!$A$2:$AW$212,H$5,FALSE)</f>
        <v>4.5061358330000001</v>
      </c>
      <c r="I9" s="192">
        <f>VLOOKUP($D9,result!$A$2:$AW$212,I$5,FALSE)</f>
        <v>4.6798478799999996</v>
      </c>
      <c r="J9" s="40">
        <f>VLOOKUP($D9,result!$A$2:$AW$212,J$5,FALSE)</f>
        <v>4.6029832490000002</v>
      </c>
      <c r="K9" s="25">
        <f>VLOOKUP($D9,result!$A$2:$AW$212,K$5,FALSE)</f>
        <v>4.5345323119999996</v>
      </c>
      <c r="L9" s="25">
        <f>VLOOKUP($D9,result!$A$2:$AW$212,L$5,FALSE)</f>
        <v>4.4727821099999998</v>
      </c>
      <c r="M9" s="25">
        <f>VLOOKUP($D9,result!$A$2:$AW$212,M$5,FALSE)</f>
        <v>4.4198866140000002</v>
      </c>
      <c r="N9" s="192">
        <f>VLOOKUP($D9,result!$A$2:$AW$212,N$5,FALSE)</f>
        <v>4.3718628390000003</v>
      </c>
      <c r="O9" s="40">
        <f>VLOOKUP($D9,result!$A$2:$AW$212,O$5,FALSE)</f>
        <v>4.330240184</v>
      </c>
      <c r="P9" s="25">
        <f>VLOOKUP($D9,result!$A$2:$AW$212,P$5,FALSE)</f>
        <v>4.2917821780000001</v>
      </c>
      <c r="Q9" s="25">
        <f>VLOOKUP($D9,result!$A$2:$AW$212,Q$5,FALSE)</f>
        <v>4.2551173240000004</v>
      </c>
      <c r="R9" s="25">
        <f>VLOOKUP($D9,result!$A$2:$AW$212,R$5,FALSE)</f>
        <v>4.219361986</v>
      </c>
      <c r="S9" s="192">
        <f>VLOOKUP($D9,result!$A$2:$AW$212,S$5,FALSE)</f>
        <v>4.18378272</v>
      </c>
      <c r="T9" s="201">
        <f>VLOOKUP($D9,result!$A$2:$AW$212,T$5,FALSE)</f>
        <v>3.986303237</v>
      </c>
      <c r="U9" s="201">
        <f>VLOOKUP($D9,result!$A$2:$AW$212,U$5,FALSE)</f>
        <v>3.7868686619999998</v>
      </c>
      <c r="V9" s="201">
        <f>VLOOKUP($D9,result!$A$2:$AW$212,V$5,FALSE)</f>
        <v>3.5731176410000001</v>
      </c>
      <c r="W9" s="201">
        <f>VLOOKUP($D9,result!$A$2:$AW$212,W$5,FALSE)</f>
        <v>3.359837508</v>
      </c>
      <c r="X9">
        <f>W9/(W9+W8)</f>
        <v>5.5274292849119312E-2</v>
      </c>
      <c r="Y9" s="49"/>
      <c r="Z9" s="49"/>
      <c r="AA9" s="49"/>
      <c r="AB9" s="49"/>
      <c r="AC9" s="49"/>
    </row>
    <row r="10" spans="1:29" ht="15" customHeight="1" x14ac:dyDescent="0.3">
      <c r="B10" s="277" t="s">
        <v>5</v>
      </c>
      <c r="C10" s="6" t="s">
        <v>2</v>
      </c>
      <c r="D10" s="3" t="s">
        <v>235</v>
      </c>
      <c r="E10" s="10">
        <f>VLOOKUP($D10,result!$A$2:$AW$212,E$5,FALSE)</f>
        <v>37.000456990000004</v>
      </c>
      <c r="F10" s="10">
        <f>VLOOKUP($D10,result!$A$2:$AW$212,F$5,FALSE)</f>
        <v>36.475967820000001</v>
      </c>
      <c r="G10" s="39">
        <f>VLOOKUP($D10,result!$A$2:$AW$212,G$5,FALSE)</f>
        <v>37.83970463</v>
      </c>
      <c r="H10" s="10">
        <f>VLOOKUP($D10,result!$A$2:$AW$212,H$5,FALSE)</f>
        <v>38.470176289999998</v>
      </c>
      <c r="I10" s="193">
        <f>VLOOKUP($D10,result!$A$2:$AW$212,I$5,FALSE)</f>
        <v>38.94626375</v>
      </c>
      <c r="J10" s="39">
        <f>VLOOKUP($D10,result!$A$2:$AW$212,J$5,FALSE)</f>
        <v>39.033909970000003</v>
      </c>
      <c r="K10" s="10">
        <f>VLOOKUP($D10,result!$A$2:$AW$212,K$5,FALSE)</f>
        <v>38.962386109999997</v>
      </c>
      <c r="L10" s="10">
        <f>VLOOKUP($D10,result!$A$2:$AW$212,L$5,FALSE)</f>
        <v>38.83851602</v>
      </c>
      <c r="M10" s="10">
        <f>VLOOKUP($D10,result!$A$2:$AW$212,M$5,FALSE)</f>
        <v>38.72257458</v>
      </c>
      <c r="N10" s="193">
        <f>VLOOKUP($D10,result!$A$2:$AW$212,N$5,FALSE)</f>
        <v>38.672250599999998</v>
      </c>
      <c r="O10" s="39">
        <f>VLOOKUP($D10,result!$A$2:$AW$212,O$5,FALSE)</f>
        <v>38.753008039999997</v>
      </c>
      <c r="P10" s="10">
        <f>VLOOKUP($D10,result!$A$2:$AW$212,P$5,FALSE)</f>
        <v>38.911726979999997</v>
      </c>
      <c r="Q10" s="10">
        <f>VLOOKUP($D10,result!$A$2:$AW$212,Q$5,FALSE)</f>
        <v>39.133353229999997</v>
      </c>
      <c r="R10" s="10">
        <f>VLOOKUP($D10,result!$A$2:$AW$212,R$5,FALSE)</f>
        <v>39.407703159999997</v>
      </c>
      <c r="S10" s="193">
        <f>VLOOKUP($D10,result!$A$2:$AW$212,S$5,FALSE)</f>
        <v>39.724327860000002</v>
      </c>
      <c r="T10" s="202">
        <f>VLOOKUP($D10,result!$A$2:$AW$212,T$5,FALSE)</f>
        <v>41.620301730000001</v>
      </c>
      <c r="U10" s="202">
        <f>VLOOKUP($D10,result!$A$2:$AW$212,U$5,FALSE)</f>
        <v>44.37863445</v>
      </c>
      <c r="V10" s="202">
        <f>VLOOKUP($D10,result!$A$2:$AW$212,V$5,FALSE)</f>
        <v>48.13235083</v>
      </c>
      <c r="W10" s="202">
        <f>VLOOKUP($D10,result!$A$2:$AW$212,W$5,FALSE)</f>
        <v>53.147138599999998</v>
      </c>
      <c r="Y10" s="49"/>
      <c r="Z10" s="49"/>
      <c r="AA10" s="49"/>
      <c r="AB10" s="49"/>
      <c r="AC10" s="49"/>
    </row>
    <row r="11" spans="1:29" x14ac:dyDescent="0.3">
      <c r="B11" s="278"/>
      <c r="C11" s="8" t="s">
        <v>6</v>
      </c>
      <c r="D11" s="8" t="s">
        <v>242</v>
      </c>
      <c r="E11" s="25">
        <f>VLOOKUP($D11,result!$A$2:$AW$212,E$5,FALSE)</f>
        <v>29.562025630000001</v>
      </c>
      <c r="F11" s="25">
        <f>VLOOKUP($D11,result!$A$2:$AW$212,F$5,FALSE)</f>
        <v>29.005007150000001</v>
      </c>
      <c r="G11" s="40">
        <f>VLOOKUP($D11,result!$A$2:$AW$212,G$5,FALSE)</f>
        <v>28.447018580000002</v>
      </c>
      <c r="H11" s="25">
        <f>VLOOKUP($D11,result!$A$2:$AW$212,H$5,FALSE)</f>
        <v>28.243039240000002</v>
      </c>
      <c r="I11" s="192">
        <f>VLOOKUP($D11,result!$A$2:$AW$212,I$5,FALSE)</f>
        <v>27.841610859999999</v>
      </c>
      <c r="J11" s="40">
        <f>VLOOKUP($D11,result!$A$2:$AW$212,J$5,FALSE)</f>
        <v>27.560063400000001</v>
      </c>
      <c r="K11" s="25">
        <f>VLOOKUP($D11,result!$A$2:$AW$212,K$5,FALSE)</f>
        <v>27.142304419999999</v>
      </c>
      <c r="L11" s="25">
        <f>VLOOKUP($D11,result!$A$2:$AW$212,L$5,FALSE)</f>
        <v>26.665351709999999</v>
      </c>
      <c r="M11" s="25">
        <f>VLOOKUP($D11,result!$A$2:$AW$212,M$5,FALSE)</f>
        <v>26.170899070000001</v>
      </c>
      <c r="N11" s="192">
        <f>VLOOKUP($D11,result!$A$2:$AW$212,N$5,FALSE)</f>
        <v>25.696517750000002</v>
      </c>
      <c r="O11" s="40">
        <f>VLOOKUP($D11,result!$A$2:$AW$212,O$5,FALSE)</f>
        <v>25.53524942</v>
      </c>
      <c r="P11" s="25">
        <f>VLOOKUP($D11,result!$A$2:$AW$212,P$5,FALSE)</f>
        <v>25.416951170000001</v>
      </c>
      <c r="Q11" s="25">
        <f>VLOOKUP($D11,result!$A$2:$AW$212,Q$5,FALSE)</f>
        <v>25.330352439999999</v>
      </c>
      <c r="R11" s="25">
        <f>VLOOKUP($D11,result!$A$2:$AW$212,R$5,FALSE)</f>
        <v>25.267595790000001</v>
      </c>
      <c r="S11" s="192">
        <f>VLOOKUP($D11,result!$A$2:$AW$212,S$5,FALSE)</f>
        <v>25.22085118</v>
      </c>
      <c r="T11" s="201">
        <f>VLOOKUP($D11,result!$A$2:$AW$212,T$5,FALSE)</f>
        <v>21.103186139999998</v>
      </c>
      <c r="U11" s="201">
        <f>VLOOKUP($D11,result!$A$2:$AW$212,U$5,FALSE)</f>
        <v>16.517645689999998</v>
      </c>
      <c r="V11" s="201">
        <f>VLOOKUP($D11,result!$A$2:$AW$212,V$5,FALSE)</f>
        <v>12.02577857</v>
      </c>
      <c r="W11" s="201">
        <f>VLOOKUP($D11,result!$A$2:$AW$212,W$5,FALSE)</f>
        <v>8.2044203679999903</v>
      </c>
      <c r="Y11" s="49"/>
      <c r="Z11" s="49"/>
      <c r="AA11" s="49"/>
      <c r="AB11" s="49"/>
      <c r="AC11" s="49"/>
    </row>
    <row r="12" spans="1:29" x14ac:dyDescent="0.3">
      <c r="B12" s="278"/>
      <c r="C12" s="8" t="s">
        <v>7</v>
      </c>
      <c r="D12" s="8" t="s">
        <v>243</v>
      </c>
      <c r="E12" s="25">
        <f>VLOOKUP($D12,result!$A$2:$AW$212,E$5,FALSE)</f>
        <v>0.37939336569999998</v>
      </c>
      <c r="F12" s="25">
        <f>VLOOKUP($D12,result!$A$2:$AW$212,F$5,FALSE)</f>
        <v>0.15371703549999999</v>
      </c>
      <c r="G12" s="40">
        <f>VLOOKUP($D12,result!$A$2:$AW$212,G$5,FALSE)</f>
        <v>0.1195601634</v>
      </c>
      <c r="H12" s="25">
        <f>VLOOKUP($D12,result!$A$2:$AW$212,H$5,FALSE)</f>
        <v>0.1098739522</v>
      </c>
      <c r="I12" s="192">
        <f>VLOOKUP($D12,result!$A$2:$AW$212,I$5,FALSE)</f>
        <v>0.1002562023</v>
      </c>
      <c r="J12" s="40">
        <f>VLOOKUP($D12,result!$A$2:$AW$212,J$5,FALSE)</f>
        <v>0.1001844615</v>
      </c>
      <c r="K12" s="25">
        <f>VLOOKUP($D12,result!$A$2:$AW$212,K$5,FALSE)</f>
        <v>9.96024769E-2</v>
      </c>
      <c r="L12" s="25">
        <f>VLOOKUP($D12,result!$A$2:$AW$212,L$5,FALSE)</f>
        <v>9.8781133100000001E-2</v>
      </c>
      <c r="M12" s="25">
        <f>VLOOKUP($D12,result!$A$2:$AW$212,M$5,FALSE)</f>
        <v>9.7869776199999994E-2</v>
      </c>
      <c r="N12" s="192">
        <f>VLOOKUP($D12,result!$A$2:$AW$212,N$5,FALSE)</f>
        <v>9.7007987000000004E-2</v>
      </c>
      <c r="O12" s="40">
        <f>VLOOKUP($D12,result!$A$2:$AW$212,O$5,FALSE)</f>
        <v>9.6680506599999896E-2</v>
      </c>
      <c r="P12" s="25">
        <f>VLOOKUP($D12,result!$A$2:$AW$212,P$5,FALSE)</f>
        <v>9.6513454900000004E-2</v>
      </c>
      <c r="Q12" s="25">
        <f>VLOOKUP($D12,result!$A$2:$AW$212,Q$5,FALSE)</f>
        <v>9.6465325699999896E-2</v>
      </c>
      <c r="R12" s="25">
        <f>VLOOKUP($D12,result!$A$2:$AW$212,R$5,FALSE)</f>
        <v>9.6507156100000005E-2</v>
      </c>
      <c r="S12" s="192">
        <f>VLOOKUP($D12,result!$A$2:$AW$212,S$5,FALSE)</f>
        <v>9.6609743999999997E-2</v>
      </c>
      <c r="T12" s="201">
        <f>VLOOKUP($D12,result!$A$2:$AW$212,T$5,FALSE)</f>
        <v>0.11028313720000001</v>
      </c>
      <c r="U12" s="201">
        <f>VLOOKUP($D12,result!$A$2:$AW$212,U$5,FALSE)</f>
        <v>0.1177630699</v>
      </c>
      <c r="V12" s="201">
        <f>VLOOKUP($D12,result!$A$2:$AW$212,V$5,FALSE)</f>
        <v>0.1169698856</v>
      </c>
      <c r="W12" s="201">
        <f>VLOOKUP($D12,result!$A$2:$AW$212,W$5,FALSE)</f>
        <v>0.1088701088</v>
      </c>
      <c r="Y12" s="49"/>
      <c r="Z12" s="49"/>
      <c r="AA12" s="49"/>
      <c r="AB12" s="49"/>
      <c r="AC12" s="49"/>
    </row>
    <row r="13" spans="1:29" x14ac:dyDescent="0.3">
      <c r="B13" s="278"/>
      <c r="C13" s="8" t="s">
        <v>8</v>
      </c>
      <c r="D13" s="8" t="s">
        <v>244</v>
      </c>
      <c r="E13" s="25">
        <f>VLOOKUP($D13,result!$A$2:$AW$212,E$5,FALSE)</f>
        <v>1.5151346139999999</v>
      </c>
      <c r="F13" s="25">
        <f>VLOOKUP($D13,result!$A$2:$AW$212,F$5,FALSE)</f>
        <v>1.0325175630000001</v>
      </c>
      <c r="G13" s="40">
        <f>VLOOKUP($D13,result!$A$2:$AW$212,G$5,FALSE)</f>
        <v>1.405826139</v>
      </c>
      <c r="H13" s="25">
        <f>VLOOKUP($D13,result!$A$2:$AW$212,H$5,FALSE)</f>
        <v>1.557027978</v>
      </c>
      <c r="I13" s="192">
        <f>VLOOKUP($D13,result!$A$2:$AW$212,I$5,FALSE)</f>
        <v>1.7122590680000001</v>
      </c>
      <c r="J13" s="40">
        <f>VLOOKUP($D13,result!$A$2:$AW$212,J$5,FALSE)</f>
        <v>1.7071068680000001</v>
      </c>
      <c r="K13" s="25">
        <f>VLOOKUP($D13,result!$A$2:$AW$212,K$5,FALSE)</f>
        <v>1.693294882</v>
      </c>
      <c r="L13" s="25">
        <f>VLOOKUP($D13,result!$A$2:$AW$212,L$5,FALSE)</f>
        <v>1.675477409</v>
      </c>
      <c r="M13" s="25">
        <f>VLOOKUP($D13,result!$A$2:$AW$212,M$5,FALSE)</f>
        <v>1.6562095489999999</v>
      </c>
      <c r="N13" s="192">
        <f>VLOOKUP($D13,result!$A$2:$AW$212,N$5,FALSE)</f>
        <v>1.6378581919999999</v>
      </c>
      <c r="O13" s="40">
        <f>VLOOKUP($D13,result!$A$2:$AW$212,O$5,FALSE)</f>
        <v>1.627579186</v>
      </c>
      <c r="P13" s="25">
        <f>VLOOKUP($D13,result!$A$2:$AW$212,P$5,FALSE)</f>
        <v>1.62003903</v>
      </c>
      <c r="Q13" s="25">
        <f>VLOOKUP($D13,result!$A$2:$AW$212,Q$5,FALSE)</f>
        <v>1.614519354</v>
      </c>
      <c r="R13" s="25">
        <f>VLOOKUP($D13,result!$A$2:$AW$212,R$5,FALSE)</f>
        <v>1.610519338</v>
      </c>
      <c r="S13" s="192">
        <f>VLOOKUP($D13,result!$A$2:$AW$212,S$5,FALSE)</f>
        <v>1.6075399050000001</v>
      </c>
      <c r="T13" s="201">
        <f>VLOOKUP($D13,result!$A$2:$AW$212,T$5,FALSE)</f>
        <v>1.90232446</v>
      </c>
      <c r="U13" s="201">
        <f>VLOOKUP($D13,result!$A$2:$AW$212,U$5,FALSE)</f>
        <v>2.1058103109999999</v>
      </c>
      <c r="V13" s="201">
        <f>VLOOKUP($D13,result!$A$2:$AW$212,V$5,FALSE)</f>
        <v>2.1682973749999999</v>
      </c>
      <c r="W13" s="201">
        <f>VLOOKUP($D13,result!$A$2:$AW$212,W$5,FALSE)</f>
        <v>2.0921271940000001</v>
      </c>
      <c r="Y13" s="49"/>
      <c r="Z13" s="49"/>
      <c r="AA13" s="49"/>
      <c r="AB13" s="49"/>
      <c r="AC13" s="49"/>
    </row>
    <row r="14" spans="1:29" x14ac:dyDescent="0.3">
      <c r="B14" s="278"/>
      <c r="C14" s="8" t="s">
        <v>9</v>
      </c>
      <c r="D14" s="8" t="s">
        <v>245</v>
      </c>
      <c r="E14" s="25">
        <f>VLOOKUP($D14,result!$A$2:$AW$212,E$5,FALSE)</f>
        <v>1.5117811969999999</v>
      </c>
      <c r="F14" s="25">
        <f>VLOOKUP($D14,result!$A$2:$AW$212,F$5,FALSE)</f>
        <v>0.80755777839999998</v>
      </c>
      <c r="G14" s="40">
        <f>VLOOKUP($D14,result!$A$2:$AW$212,G$5,FALSE)</f>
        <v>0.62476655189999997</v>
      </c>
      <c r="H14" s="25">
        <f>VLOOKUP($D14,result!$A$2:$AW$212,H$5,FALSE)</f>
        <v>0.57312924890000005</v>
      </c>
      <c r="I14" s="192">
        <f>VLOOKUP($D14,result!$A$2:$AW$212,I$5,FALSE)</f>
        <v>0.52203020359999996</v>
      </c>
      <c r="J14" s="40">
        <f>VLOOKUP($D14,result!$A$2:$AW$212,J$5,FALSE)</f>
        <v>0.53604558339999997</v>
      </c>
      <c r="K14" s="25">
        <f>VLOOKUP($D14,result!$A$2:$AW$212,K$5,FALSE)</f>
        <v>0.54763155490000004</v>
      </c>
      <c r="L14" s="25">
        <f>VLOOKUP($D14,result!$A$2:$AW$212,L$5,FALSE)</f>
        <v>0.55809650320000004</v>
      </c>
      <c r="M14" s="25">
        <f>VLOOKUP($D14,result!$A$2:$AW$212,M$5,FALSE)</f>
        <v>0.56819952380000005</v>
      </c>
      <c r="N14" s="192">
        <f>VLOOKUP($D14,result!$A$2:$AW$212,N$5,FALSE)</f>
        <v>0.57873098469999995</v>
      </c>
      <c r="O14" s="40">
        <f>VLOOKUP($D14,result!$A$2:$AW$212,O$5,FALSE)</f>
        <v>0.57538163610000004</v>
      </c>
      <c r="P14" s="25">
        <f>VLOOKUP($D14,result!$A$2:$AW$212,P$5,FALSE)</f>
        <v>0.57299756850000005</v>
      </c>
      <c r="Q14" s="25">
        <f>VLOOKUP($D14,result!$A$2:$AW$212,Q$5,FALSE)</f>
        <v>0.57132600069999995</v>
      </c>
      <c r="R14" s="25">
        <f>VLOOKUP($D14,result!$A$2:$AW$212,R$5,FALSE)</f>
        <v>0.57019067349999997</v>
      </c>
      <c r="S14" s="192">
        <f>VLOOKUP($D14,result!$A$2:$AW$212,S$5,FALSE)</f>
        <v>0.56941559850000001</v>
      </c>
      <c r="T14" s="201">
        <f>VLOOKUP($D14,result!$A$2:$AW$212,T$5,FALSE)</f>
        <v>0.66996658809999998</v>
      </c>
      <c r="U14" s="201">
        <f>VLOOKUP($D14,result!$A$2:$AW$212,U$5,FALSE)</f>
        <v>0.73737558759999999</v>
      </c>
      <c r="V14" s="201">
        <f>VLOOKUP($D14,result!$A$2:$AW$212,V$5,FALSE)</f>
        <v>0.75489979289999998</v>
      </c>
      <c r="W14" s="201">
        <f>VLOOKUP($D14,result!$A$2:$AW$212,W$5,FALSE)</f>
        <v>0.72420163640000002</v>
      </c>
      <c r="Y14" s="49"/>
      <c r="Z14" s="49"/>
      <c r="AA14" s="49"/>
      <c r="AB14" s="49"/>
      <c r="AC14" s="49"/>
    </row>
    <row r="15" spans="1:29" x14ac:dyDescent="0.3">
      <c r="B15" s="278"/>
      <c r="C15" s="8" t="s">
        <v>10</v>
      </c>
      <c r="D15" s="8" t="s">
        <v>246</v>
      </c>
      <c r="E15" s="25">
        <f>VLOOKUP($D15,result!$A$2:$AW$212,E$5,FALSE)</f>
        <v>0.30542753439999998</v>
      </c>
      <c r="F15" s="25">
        <f>VLOOKUP($D15,result!$A$2:$AW$212,F$5,FALSE)</f>
        <v>1.3382698630000001</v>
      </c>
      <c r="G15" s="40">
        <f>VLOOKUP($D15,result!$A$2:$AW$212,G$5,FALSE)</f>
        <v>2.0562116439999998</v>
      </c>
      <c r="H15" s="25">
        <f>VLOOKUP($D15,result!$A$2:$AW$212,H$5,FALSE)</f>
        <v>2.37098751</v>
      </c>
      <c r="I15" s="192">
        <f>VLOOKUP($D15,result!$A$2:$AW$212,I$5,FALSE)</f>
        <v>2.7145570590000001</v>
      </c>
      <c r="J15" s="40">
        <f>VLOOKUP($D15,result!$A$2:$AW$212,J$5,FALSE)</f>
        <v>2.9760412380000001</v>
      </c>
      <c r="K15" s="25">
        <f>VLOOKUP($D15,result!$A$2:$AW$212,K$5,FALSE)</f>
        <v>3.2460825959999999</v>
      </c>
      <c r="L15" s="25">
        <f>VLOOKUP($D15,result!$A$2:$AW$212,L$5,FALSE)</f>
        <v>3.5319478470000001</v>
      </c>
      <c r="M15" s="25">
        <f>VLOOKUP($D15,result!$A$2:$AW$212,M$5,FALSE)</f>
        <v>3.8391910560000002</v>
      </c>
      <c r="N15" s="192">
        <f>VLOOKUP($D15,result!$A$2:$AW$212,N$5,FALSE)</f>
        <v>4.1749326470000003</v>
      </c>
      <c r="O15" s="40">
        <f>VLOOKUP($D15,result!$A$2:$AW$212,O$5,FALSE)</f>
        <v>4.32464666</v>
      </c>
      <c r="P15" s="25">
        <f>VLOOKUP($D15,result!$A$2:$AW$212,P$5,FALSE)</f>
        <v>4.4871367580000001</v>
      </c>
      <c r="Q15" s="25">
        <f>VLOOKUP($D15,result!$A$2:$AW$212,Q$5,FALSE)</f>
        <v>4.66146481</v>
      </c>
      <c r="R15" s="25">
        <f>VLOOKUP($D15,result!$A$2:$AW$212,R$5,FALSE)</f>
        <v>4.8470826420000002</v>
      </c>
      <c r="S15" s="192">
        <f>VLOOKUP($D15,result!$A$2:$AW$212,S$5,FALSE)</f>
        <v>5.0432624480000001</v>
      </c>
      <c r="T15" s="201">
        <f>VLOOKUP($D15,result!$A$2:$AW$212,T$5,FALSE)</f>
        <v>7.6854193979999996</v>
      </c>
      <c r="U15" s="201">
        <f>VLOOKUP($D15,result!$A$2:$AW$212,U$5,FALSE)</f>
        <v>10.955580680000001</v>
      </c>
      <c r="V15" s="201">
        <f>VLOOKUP($D15,result!$A$2:$AW$212,V$5,FALSE)</f>
        <v>14.526740240000001</v>
      </c>
      <c r="W15" s="201">
        <f>VLOOKUP($D15,result!$A$2:$AW$212,W$5,FALSE)</f>
        <v>18.049724810000001</v>
      </c>
      <c r="Y15" s="49"/>
      <c r="Z15" s="49"/>
      <c r="AA15" s="49"/>
      <c r="AB15" s="49"/>
      <c r="AC15" s="49"/>
    </row>
    <row r="16" spans="1:29" x14ac:dyDescent="0.3">
      <c r="B16" s="278"/>
      <c r="C16" s="8" t="s">
        <v>11</v>
      </c>
      <c r="D16" s="8" t="s">
        <v>247</v>
      </c>
      <c r="E16" s="25">
        <f>VLOOKUP($D16,result!$A$2:$AW$212,E$5,FALSE)</f>
        <v>6.8721195200000001E-2</v>
      </c>
      <c r="F16" s="25">
        <f>VLOOKUP($D16,result!$A$2:$AW$212,F$5,FALSE)</f>
        <v>0.46934582870000002</v>
      </c>
      <c r="G16" s="40">
        <f>VLOOKUP($D16,result!$A$2:$AW$212,G$5,FALSE)</f>
        <v>0.79228374430000004</v>
      </c>
      <c r="H16" s="25">
        <f>VLOOKUP($D16,result!$A$2:$AW$212,H$5,FALSE)</f>
        <v>0.94267810399999996</v>
      </c>
      <c r="I16" s="192">
        <f>VLOOKUP($D16,result!$A$2:$AW$212,I$5,FALSE)</f>
        <v>1.1136644339999999</v>
      </c>
      <c r="J16" s="40">
        <f>VLOOKUP($D16,result!$A$2:$AW$212,J$5,FALSE)</f>
        <v>1.214773316</v>
      </c>
      <c r="K16" s="25">
        <f>VLOOKUP($D16,result!$A$2:$AW$212,K$5,FALSE)</f>
        <v>1.3183076979999999</v>
      </c>
      <c r="L16" s="25">
        <f>VLOOKUP($D16,result!$A$2:$AW$212,L$5,FALSE)</f>
        <v>1.427159219</v>
      </c>
      <c r="M16" s="25">
        <f>VLOOKUP($D16,result!$A$2:$AW$212,M$5,FALSE)</f>
        <v>1.543472135</v>
      </c>
      <c r="N16" s="192">
        <f>VLOOKUP($D16,result!$A$2:$AW$212,N$5,FALSE)</f>
        <v>1.6699730589999999</v>
      </c>
      <c r="O16" s="40">
        <f>VLOOKUP($D16,result!$A$2:$AW$212,O$5,FALSE)</f>
        <v>1.771092017</v>
      </c>
      <c r="P16" s="25">
        <f>VLOOKUP($D16,result!$A$2:$AW$212,P$5,FALSE)</f>
        <v>1.8814397110000001</v>
      </c>
      <c r="Q16" s="25">
        <f>VLOOKUP($D16,result!$A$2:$AW$212,Q$5,FALSE)</f>
        <v>2.0011236050000001</v>
      </c>
      <c r="R16" s="25">
        <f>VLOOKUP($D16,result!$A$2:$AW$212,R$5,FALSE)</f>
        <v>2.1304062799999999</v>
      </c>
      <c r="S16" s="192">
        <f>VLOOKUP($D16,result!$A$2:$AW$212,S$5,FALSE)</f>
        <v>2.2694681019999998</v>
      </c>
      <c r="T16" s="201">
        <f>VLOOKUP($D16,result!$A$2:$AW$212,T$5,FALSE)</f>
        <v>4.1231466919999997</v>
      </c>
      <c r="U16" s="201">
        <f>VLOOKUP($D16,result!$A$2:$AW$212,U$5,FALSE)</f>
        <v>7.0072129460000001</v>
      </c>
      <c r="V16" s="201">
        <f>VLOOKUP($D16,result!$A$2:$AW$212,V$5,FALSE)</f>
        <v>11.077118090000001</v>
      </c>
      <c r="W16" s="201">
        <f>VLOOKUP($D16,result!$A$2:$AW$212,W$5,FALSE)</f>
        <v>16.408840739999999</v>
      </c>
      <c r="Y16" s="49"/>
      <c r="Z16" s="49"/>
      <c r="AA16" s="49"/>
      <c r="AB16" s="49"/>
      <c r="AC16" s="49"/>
    </row>
    <row r="17" spans="2:29" x14ac:dyDescent="0.3">
      <c r="B17" s="278"/>
      <c r="C17" s="8" t="s">
        <v>12</v>
      </c>
      <c r="D17" s="8" t="s">
        <v>248</v>
      </c>
      <c r="E17" s="25">
        <f>VLOOKUP($D17,result!$A$2:$AW$212,E$5,FALSE)</f>
        <v>3.4354285299999998</v>
      </c>
      <c r="F17" s="25">
        <f>VLOOKUP($D17,result!$A$2:$AW$212,F$5,FALSE)</f>
        <v>3.3507486659999999</v>
      </c>
      <c r="G17" s="40">
        <f>VLOOKUP($D17,result!$A$2:$AW$212,G$5,FALSE)</f>
        <v>3.8820954849999998</v>
      </c>
      <c r="H17" s="25">
        <f>VLOOKUP($D17,result!$A$2:$AW$212,H$5,FALSE)</f>
        <v>4.0743757629999999</v>
      </c>
      <c r="I17" s="192">
        <f>VLOOKUP($D17,result!$A$2:$AW$212,I$5,FALSE)</f>
        <v>4.2458456560000002</v>
      </c>
      <c r="J17" s="40">
        <f>VLOOKUP($D17,result!$A$2:$AW$212,J$5,FALSE)</f>
        <v>4.2027583799999997</v>
      </c>
      <c r="K17" s="25">
        <f>VLOOKUP($D17,result!$A$2:$AW$212,K$5,FALSE)</f>
        <v>4.1389034389999999</v>
      </c>
      <c r="L17" s="25">
        <f>VLOOKUP($D17,result!$A$2:$AW$212,L$5,FALSE)</f>
        <v>4.0660270199999999</v>
      </c>
      <c r="M17" s="25">
        <f>VLOOKUP($D17,result!$A$2:$AW$212,M$5,FALSE)</f>
        <v>3.9904874879999999</v>
      </c>
      <c r="N17" s="192">
        <f>VLOOKUP($D17,result!$A$2:$AW$212,N$5,FALSE)</f>
        <v>3.9180137149999998</v>
      </c>
      <c r="O17" s="40">
        <f>VLOOKUP($D17,result!$A$2:$AW$212,O$5,FALSE)</f>
        <v>3.8934247210000001</v>
      </c>
      <c r="P17" s="25">
        <f>VLOOKUP($D17,result!$A$2:$AW$212,P$5,FALSE)</f>
        <v>3.875387484</v>
      </c>
      <c r="Q17" s="25">
        <f>VLOOKUP($D17,result!$A$2:$AW$212,Q$5,FALSE)</f>
        <v>3.862183554</v>
      </c>
      <c r="R17" s="25">
        <f>VLOOKUP($D17,result!$A$2:$AW$212,R$5,FALSE)</f>
        <v>3.8526148880000002</v>
      </c>
      <c r="S17" s="192">
        <f>VLOOKUP($D17,result!$A$2:$AW$212,S$5,FALSE)</f>
        <v>3.8454876160000002</v>
      </c>
      <c r="T17" s="201">
        <f>VLOOKUP($D17,result!$A$2:$AW$212,T$5,FALSE)</f>
        <v>4.5506585130000001</v>
      </c>
      <c r="U17" s="201">
        <f>VLOOKUP($D17,result!$A$2:$AW$212,U$5,FALSE)</f>
        <v>5.037428588</v>
      </c>
      <c r="V17" s="201">
        <f>VLOOKUP($D17,result!$A$2:$AW$212,V$5,FALSE)</f>
        <v>5.1869074450000001</v>
      </c>
      <c r="W17" s="201">
        <f>VLOOKUP($D17,result!$A$2:$AW$212,W$5,FALSE)</f>
        <v>5.0046964239999996</v>
      </c>
      <c r="Y17" s="49"/>
      <c r="Z17" s="49"/>
      <c r="AA17" s="49"/>
      <c r="AB17" s="49"/>
      <c r="AC17" s="49"/>
    </row>
    <row r="18" spans="2:29" x14ac:dyDescent="0.3">
      <c r="B18" s="279"/>
      <c r="C18" s="9" t="s">
        <v>13</v>
      </c>
      <c r="D18" s="8" t="s">
        <v>249</v>
      </c>
      <c r="E18" s="26">
        <f>VLOOKUP($D18,result!$A$2:$AW$212,E$5,FALSE)</f>
        <v>0.22254492319999999</v>
      </c>
      <c r="F18" s="26">
        <f>VLOOKUP($D18,result!$A$2:$AW$212,F$5,FALSE)</f>
        <v>0.31880392930000001</v>
      </c>
      <c r="G18" s="194">
        <f>VLOOKUP($D18,result!$A$2:$AW$212,G$5,FALSE)</f>
        <v>0.51194232569999998</v>
      </c>
      <c r="H18" s="26">
        <f>VLOOKUP($D18,result!$A$2:$AW$212,H$5,FALSE)</f>
        <v>0.59906448580000005</v>
      </c>
      <c r="I18" s="195">
        <f>VLOOKUP($D18,result!$A$2:$AW$212,I$5,FALSE)</f>
        <v>0.69604027150000003</v>
      </c>
      <c r="J18" s="194">
        <f>VLOOKUP($D18,result!$A$2:$AW$212,J$5,FALSE)</f>
        <v>0.73693671640000002</v>
      </c>
      <c r="K18" s="26">
        <f>VLOOKUP($D18,result!$A$2:$AW$212,K$5,FALSE)</f>
        <v>0.77625904499999998</v>
      </c>
      <c r="L18" s="26">
        <f>VLOOKUP($D18,result!$A$2:$AW$212,L$5,FALSE)</f>
        <v>0.81567517869999995</v>
      </c>
      <c r="M18" s="26">
        <f>VLOOKUP($D18,result!$A$2:$AW$212,M$5,FALSE)</f>
        <v>0.85624598289999998</v>
      </c>
      <c r="N18" s="195">
        <f>VLOOKUP($D18,result!$A$2:$AW$212,N$5,FALSE)</f>
        <v>0.89921626239999997</v>
      </c>
      <c r="O18" s="194">
        <f>VLOOKUP($D18,result!$A$2:$AW$212,O$5,FALSE)</f>
        <v>0.9289538946</v>
      </c>
      <c r="P18" s="26">
        <f>VLOOKUP($D18,result!$A$2:$AW$212,P$5,FALSE)</f>
        <v>0.96126180699999997</v>
      </c>
      <c r="Q18" s="26">
        <f>VLOOKUP($D18,result!$A$2:$AW$212,Q$5,FALSE)</f>
        <v>0.99591813870000001</v>
      </c>
      <c r="R18" s="26">
        <f>VLOOKUP($D18,result!$A$2:$AW$212,R$5,FALSE)</f>
        <v>1.0327863939999999</v>
      </c>
      <c r="S18" s="195">
        <f>VLOOKUP($D18,result!$A$2:$AW$212,S$5,FALSE)</f>
        <v>1.0716932699999999</v>
      </c>
      <c r="T18" s="203">
        <f>VLOOKUP($D18,result!$A$2:$AW$212,T$5,FALSE)</f>
        <v>1.475316802</v>
      </c>
      <c r="U18" s="203">
        <f>VLOOKUP($D18,result!$A$2:$AW$212,U$5,FALSE)</f>
        <v>1.89981757</v>
      </c>
      <c r="V18" s="203">
        <f>VLOOKUP($D18,result!$A$2:$AW$212,V$5,FALSE)</f>
        <v>2.2756394360000001</v>
      </c>
      <c r="W18" s="203">
        <f>VLOOKUP($D18,result!$A$2:$AW$212,W$5,FALSE)</f>
        <v>2.554257325</v>
      </c>
      <c r="Y18" s="49"/>
      <c r="Z18" s="49"/>
      <c r="AA18" s="49"/>
      <c r="AB18" s="49"/>
      <c r="AC18" s="49"/>
    </row>
    <row r="19" spans="2:29" ht="15" customHeight="1" x14ac:dyDescent="0.3">
      <c r="B19" s="277" t="s">
        <v>14</v>
      </c>
      <c r="C19" s="6" t="s">
        <v>2</v>
      </c>
      <c r="D19" s="3" t="s">
        <v>236</v>
      </c>
      <c r="E19" s="7">
        <f>VLOOKUP($D19,result!$A$2:$AW$212,E$5,FALSE)</f>
        <v>37.160001180000002</v>
      </c>
      <c r="F19" s="7">
        <f t="shared" ref="F19:G19" si="0">SUM(F20:F25)</f>
        <v>35.529713803300005</v>
      </c>
      <c r="G19" s="190">
        <f t="shared" si="0"/>
        <v>34.879673247500001</v>
      </c>
      <c r="H19" s="7">
        <f t="shared" ref="H19:W19" si="1">SUM(H20:H25)</f>
        <v>33.9145471689</v>
      </c>
      <c r="I19" s="191">
        <f t="shared" si="1"/>
        <v>32.710350926300002</v>
      </c>
      <c r="J19" s="190">
        <f t="shared" si="1"/>
        <v>31.764850656899998</v>
      </c>
      <c r="K19" s="7">
        <f t="shared" si="1"/>
        <v>31.016372204500001</v>
      </c>
      <c r="L19" s="7">
        <f t="shared" si="1"/>
        <v>30.413803096700001</v>
      </c>
      <c r="M19" s="7">
        <f t="shared" si="1"/>
        <v>29.882546542899998</v>
      </c>
      <c r="N19" s="191">
        <f t="shared" si="1"/>
        <v>29.405362447200002</v>
      </c>
      <c r="O19" s="190">
        <f t="shared" si="1"/>
        <v>28.987593877699997</v>
      </c>
      <c r="P19" s="7">
        <f t="shared" si="1"/>
        <v>28.6131343833</v>
      </c>
      <c r="Q19" s="7">
        <f t="shared" si="1"/>
        <v>28.270472304000002</v>
      </c>
      <c r="R19" s="7">
        <f t="shared" si="1"/>
        <v>27.952927079200002</v>
      </c>
      <c r="S19" s="191">
        <f t="shared" si="1"/>
        <v>27.655043497599998</v>
      </c>
      <c r="T19" s="200">
        <f t="shared" si="1"/>
        <v>27.128321580999998</v>
      </c>
      <c r="U19" s="200">
        <f t="shared" si="1"/>
        <v>26.953585886999996</v>
      </c>
      <c r="V19" s="200">
        <f t="shared" si="1"/>
        <v>26.856120062500001</v>
      </c>
      <c r="W19" s="200">
        <f t="shared" si="1"/>
        <v>26.857260821299995</v>
      </c>
      <c r="Y19" s="49"/>
      <c r="Z19" s="49"/>
      <c r="AA19" s="49"/>
      <c r="AB19" s="49"/>
      <c r="AC19" s="49"/>
    </row>
    <row r="20" spans="2:29" x14ac:dyDescent="0.3">
      <c r="B20" s="278"/>
      <c r="C20" s="8" t="s">
        <v>15</v>
      </c>
      <c r="D20" s="8" t="s">
        <v>252</v>
      </c>
      <c r="E20" s="25">
        <f>VLOOKUP($D20,result!$A$2:$AW$212,E$5,FALSE)</f>
        <v>34.16896697</v>
      </c>
      <c r="F20" s="25">
        <f>VLOOKUP($D20,result!$A$2:$AW$212,F$5,FALSE)</f>
        <v>30.39087297</v>
      </c>
      <c r="G20" s="40">
        <f>VLOOKUP($D20,result!$A$2:$AW$212,G$5,FALSE)</f>
        <v>29.143271250000002</v>
      </c>
      <c r="H20" s="25">
        <f>VLOOKUP($D20,result!$A$2:$AW$212,H$5,FALSE)</f>
        <v>28.093796000000001</v>
      </c>
      <c r="I20" s="192">
        <f>VLOOKUP($D20,result!$A$2:$AW$212,I$5,FALSE)</f>
        <v>26.852262979999999</v>
      </c>
      <c r="J20" s="40">
        <f>VLOOKUP($D20,result!$A$2:$AW$212,J$5,FALSE)</f>
        <v>25.85209102</v>
      </c>
      <c r="K20" s="25">
        <f>VLOOKUP($D20,result!$A$2:$AW$212,K$5,FALSE)</f>
        <v>25.016387460000001</v>
      </c>
      <c r="L20" s="25">
        <f>VLOOKUP($D20,result!$A$2:$AW$212,L$5,FALSE)</f>
        <v>24.300442010000001</v>
      </c>
      <c r="M20" s="25">
        <f>VLOOKUP($D20,result!$A$2:$AW$212,M$5,FALSE)</f>
        <v>23.64228438</v>
      </c>
      <c r="N20" s="192">
        <f>VLOOKUP($D20,result!$A$2:$AW$212,N$5,FALSE)</f>
        <v>23.027066940000001</v>
      </c>
      <c r="O20" s="40">
        <f>VLOOKUP($D20,result!$A$2:$AW$212,O$5,FALSE)</f>
        <v>22.551500260000001</v>
      </c>
      <c r="P20" s="25">
        <f>VLOOKUP($D20,result!$A$2:$AW$212,P$5,FALSE)</f>
        <v>22.11073554</v>
      </c>
      <c r="Q20" s="25">
        <f>VLOOKUP($D20,result!$A$2:$AW$212,Q$5,FALSE)</f>
        <v>21.69536089</v>
      </c>
      <c r="R20" s="25">
        <f>VLOOKUP($D20,result!$A$2:$AW$212,R$5,FALSE)</f>
        <v>21.299872270000002</v>
      </c>
      <c r="S20" s="192">
        <f>VLOOKUP($D20,result!$A$2:$AW$212,S$5,FALSE)</f>
        <v>20.919823999999998</v>
      </c>
      <c r="T20" s="201">
        <f>VLOOKUP($D20,result!$A$2:$AW$212,T$5,FALSE)</f>
        <v>20.24176512</v>
      </c>
      <c r="U20" s="201">
        <f>VLOOKUP($D20,result!$A$2:$AW$212,U$5,FALSE)</f>
        <v>19.823092819999999</v>
      </c>
      <c r="V20" s="201">
        <f>VLOOKUP($D20,result!$A$2:$AW$212,V$5,FALSE)</f>
        <v>19.453501490000001</v>
      </c>
      <c r="W20" s="201">
        <f>VLOOKUP($D20,result!$A$2:$AW$212,W$5,FALSE)</f>
        <v>19.145545179999999</v>
      </c>
      <c r="Y20" s="49"/>
      <c r="Z20" s="49"/>
      <c r="AA20" s="49"/>
      <c r="AB20" s="49"/>
      <c r="AC20" s="49"/>
    </row>
    <row r="21" spans="2:29" x14ac:dyDescent="0.3">
      <c r="B21" s="278"/>
      <c r="C21" s="8" t="s">
        <v>16</v>
      </c>
      <c r="D21" s="8" t="s">
        <v>253</v>
      </c>
      <c r="E21" s="25">
        <f>VLOOKUP($D21,result!$A$2:$AW$212,E$5,FALSE)</f>
        <v>1.5994835329999999</v>
      </c>
      <c r="F21" s="25">
        <f>VLOOKUP($D21,result!$A$2:$AW$212,F$5,FALSE)</f>
        <v>3.1987103220000002</v>
      </c>
      <c r="G21" s="40">
        <f>VLOOKUP($D21,result!$A$2:$AW$212,G$5,FALSE)</f>
        <v>3.4831498879999998</v>
      </c>
      <c r="H21" s="25">
        <f>VLOOKUP($D21,result!$A$2:$AW$212,H$5,FALSE)</f>
        <v>3.5030392159999999</v>
      </c>
      <c r="I21" s="192">
        <f>VLOOKUP($D21,result!$A$2:$AW$212,I$5,FALSE)</f>
        <v>3.4931414809999999</v>
      </c>
      <c r="J21" s="40">
        <f>VLOOKUP($D21,result!$A$2:$AW$212,J$5,FALSE)</f>
        <v>3.5612115989999999</v>
      </c>
      <c r="K21" s="25">
        <f>VLOOKUP($D21,result!$A$2:$AW$212,K$5,FALSE)</f>
        <v>3.6491651310000002</v>
      </c>
      <c r="L21" s="25">
        <f>VLOOKUP($D21,result!$A$2:$AW$212,L$5,FALSE)</f>
        <v>3.7536166209999999</v>
      </c>
      <c r="M21" s="25">
        <f>VLOOKUP($D21,result!$A$2:$AW$212,M$5,FALSE)</f>
        <v>3.8671587070000002</v>
      </c>
      <c r="N21" s="192">
        <f>VLOOKUP($D21,result!$A$2:$AW$212,N$5,FALSE)</f>
        <v>3.9884853470000001</v>
      </c>
      <c r="O21" s="40">
        <f>VLOOKUP($D21,result!$A$2:$AW$212,O$5,FALSE)</f>
        <v>4.0449115290000002</v>
      </c>
      <c r="P21" s="25">
        <f>VLOOKUP($D21,result!$A$2:$AW$212,P$5,FALSE)</f>
        <v>4.1067757460000003</v>
      </c>
      <c r="Q21" s="25">
        <f>VLOOKUP($D21,result!$A$2:$AW$212,Q$5,FALSE)</f>
        <v>4.1728126620000001</v>
      </c>
      <c r="R21" s="25">
        <f>VLOOKUP($D21,result!$A$2:$AW$212,R$5,FALSE)</f>
        <v>4.2423179859999998</v>
      </c>
      <c r="S21" s="192">
        <f>VLOOKUP($D21,result!$A$2:$AW$212,S$5,FALSE)</f>
        <v>4.3146786529999996</v>
      </c>
      <c r="T21" s="201">
        <f>VLOOKUP($D21,result!$A$2:$AW$212,T$5,FALSE)</f>
        <v>4.3832882800000004</v>
      </c>
      <c r="U21" s="201">
        <f>VLOOKUP($D21,result!$A$2:$AW$212,U$5,FALSE)</f>
        <v>4.5069660960000002</v>
      </c>
      <c r="V21" s="201">
        <f>VLOOKUP($D21,result!$A$2:$AW$212,V$5,FALSE)</f>
        <v>4.6437826290000004</v>
      </c>
      <c r="W21" s="201">
        <f>VLOOKUP($D21,result!$A$2:$AW$212,W$5,FALSE)</f>
        <v>4.7984730620000002</v>
      </c>
      <c r="Y21" s="49"/>
      <c r="Z21" s="49"/>
      <c r="AA21" s="49"/>
      <c r="AB21" s="49"/>
      <c r="AC21" s="49"/>
    </row>
    <row r="22" spans="2:29" x14ac:dyDescent="0.3">
      <c r="B22" s="278"/>
      <c r="C22" s="8" t="s">
        <v>17</v>
      </c>
      <c r="D22" s="8" t="s">
        <v>254</v>
      </c>
      <c r="E22" s="25">
        <f>VLOOKUP($D22,result!$A$2:$AW$212,E$5,FALSE)</f>
        <v>0.19993544160000001</v>
      </c>
      <c r="F22" s="25">
        <f>VLOOKUP($D22,result!$A$2:$AW$212,F$5,FALSE)</f>
        <v>0.1046223464</v>
      </c>
      <c r="G22" s="40">
        <f>VLOOKUP($D22,result!$A$2:$AW$212,G$5,FALSE)</f>
        <v>0.1007447149</v>
      </c>
      <c r="H22" s="25">
        <f>VLOOKUP($D22,result!$A$2:$AW$212,H$5,FALSE)</f>
        <v>9.7251273200000002E-2</v>
      </c>
      <c r="I22" s="192">
        <f>VLOOKUP($D22,result!$A$2:$AW$212,I$5,FALSE)</f>
        <v>9.3082204599999996E-2</v>
      </c>
      <c r="J22" s="40">
        <f>VLOOKUP($D22,result!$A$2:$AW$212,J$5,FALSE)</f>
        <v>9.0489313599999996E-2</v>
      </c>
      <c r="K22" s="25">
        <f>VLOOKUP($D22,result!$A$2:$AW$212,K$5,FALSE)</f>
        <v>8.8418279700000005E-2</v>
      </c>
      <c r="L22" s="25">
        <f>VLOOKUP($D22,result!$A$2:$AW$212,L$5,FALSE)</f>
        <v>8.6725634900000001E-2</v>
      </c>
      <c r="M22" s="25">
        <f>VLOOKUP($D22,result!$A$2:$AW$212,M$5,FALSE)</f>
        <v>8.5199804800000001E-2</v>
      </c>
      <c r="N22" s="192">
        <f>VLOOKUP($D22,result!$A$2:$AW$212,N$5,FALSE)</f>
        <v>8.3792208000000007E-2</v>
      </c>
      <c r="O22" s="40">
        <f>VLOOKUP($D22,result!$A$2:$AW$212,O$5,FALSE)</f>
        <v>8.2803667499999997E-2</v>
      </c>
      <c r="P22" s="25">
        <f>VLOOKUP($D22,result!$A$2:$AW$212,P$5,FALSE)</f>
        <v>8.1919340199999996E-2</v>
      </c>
      <c r="Q22" s="25">
        <f>VLOOKUP($D22,result!$A$2:$AW$212,Q$5,FALSE)</f>
        <v>8.11071716E-2</v>
      </c>
      <c r="R22" s="25">
        <f>VLOOKUP($D22,result!$A$2:$AW$212,R$5,FALSE)</f>
        <v>8.0348634299999999E-2</v>
      </c>
      <c r="S22" s="192">
        <f>VLOOKUP($D22,result!$A$2:$AW$212,S$5,FALSE)</f>
        <v>7.9628520899999999E-2</v>
      </c>
      <c r="T22" s="201">
        <f>VLOOKUP($D22,result!$A$2:$AW$212,T$5,FALSE)</f>
        <v>7.8306345499999999E-2</v>
      </c>
      <c r="U22" s="201">
        <f>VLOOKUP($D22,result!$A$2:$AW$212,U$5,FALSE)</f>
        <v>7.7939558699999995E-2</v>
      </c>
      <c r="V22" s="201">
        <f>VLOOKUP($D22,result!$A$2:$AW$212,V$5,FALSE)</f>
        <v>7.7736013199999995E-2</v>
      </c>
      <c r="W22" s="201">
        <f>VLOOKUP($D22,result!$A$2:$AW$212,W$5,FALSE)</f>
        <v>7.7755330400000003E-2</v>
      </c>
      <c r="Y22" s="49"/>
      <c r="Z22" s="49"/>
      <c r="AA22" s="49"/>
      <c r="AB22" s="49"/>
      <c r="AC22" s="49"/>
    </row>
    <row r="23" spans="2:29" x14ac:dyDescent="0.3">
      <c r="B23" s="278"/>
      <c r="C23" s="8" t="s">
        <v>18</v>
      </c>
      <c r="D23" s="8" t="s">
        <v>255</v>
      </c>
      <c r="E23" s="25">
        <f>VLOOKUP($D23,result!$A$2:$AW$212,E$5,FALSE)</f>
        <v>0.5918089071</v>
      </c>
      <c r="F23" s="25">
        <f>VLOOKUP($D23,result!$A$2:$AW$212,F$5,FALSE)</f>
        <v>0.47222169019999999</v>
      </c>
      <c r="G23" s="40">
        <f>VLOOKUP($D23,result!$A$2:$AW$212,G$5,FALSE)</f>
        <v>0.50298567500000002</v>
      </c>
      <c r="H23" s="25">
        <f>VLOOKUP($D23,result!$A$2:$AW$212,H$5,FALSE)</f>
        <v>0.50214899359999998</v>
      </c>
      <c r="I23" s="192">
        <f>VLOOKUP($D23,result!$A$2:$AW$212,I$5,FALSE)</f>
        <v>0.49705897269999999</v>
      </c>
      <c r="J23" s="40">
        <f>VLOOKUP($D23,result!$A$2:$AW$212,J$5,FALSE)</f>
        <v>0.48321293450000002</v>
      </c>
      <c r="K23" s="25">
        <f>VLOOKUP($D23,result!$A$2:$AW$212,K$5,FALSE)</f>
        <v>0.47215361350000001</v>
      </c>
      <c r="L23" s="25">
        <f>VLOOKUP($D23,result!$A$2:$AW$212,L$5,FALSE)</f>
        <v>0.46311489010000001</v>
      </c>
      <c r="M23" s="25">
        <f>VLOOKUP($D23,result!$A$2:$AW$212,M$5,FALSE)</f>
        <v>0.4549669576</v>
      </c>
      <c r="N23" s="192">
        <f>VLOOKUP($D23,result!$A$2:$AW$212,N$5,FALSE)</f>
        <v>0.44745039069999998</v>
      </c>
      <c r="O23" s="40">
        <f>VLOOKUP($D23,result!$A$2:$AW$212,O$5,FALSE)</f>
        <v>0.44217158429999998</v>
      </c>
      <c r="P23" s="25">
        <f>VLOOKUP($D23,result!$A$2:$AW$212,P$5,FALSE)</f>
        <v>0.4374492767</v>
      </c>
      <c r="Q23" s="25">
        <f>VLOOKUP($D23,result!$A$2:$AW$212,Q$5,FALSE)</f>
        <v>0.43311229629999998</v>
      </c>
      <c r="R23" s="25">
        <f>VLOOKUP($D23,result!$A$2:$AW$212,R$5,FALSE)</f>
        <v>0.42906170700000001</v>
      </c>
      <c r="S23" s="192">
        <f>VLOOKUP($D23,result!$A$2:$AW$212,S$5,FALSE)</f>
        <v>0.42521630160000001</v>
      </c>
      <c r="T23" s="201">
        <f>VLOOKUP($D23,result!$A$2:$AW$212,T$5,FALSE)</f>
        <v>0.418155885</v>
      </c>
      <c r="U23" s="201">
        <f>VLOOKUP($D23,result!$A$2:$AW$212,U$5,FALSE)</f>
        <v>0.41619724340000003</v>
      </c>
      <c r="V23" s="201">
        <f>VLOOKUP($D23,result!$A$2:$AW$212,V$5,FALSE)</f>
        <v>0.41511031030000001</v>
      </c>
      <c r="W23" s="201">
        <f>VLOOKUP($D23,result!$A$2:$AW$212,W$5,FALSE)</f>
        <v>0.41521346409999998</v>
      </c>
      <c r="Y23" s="49"/>
      <c r="Z23" s="49"/>
      <c r="AA23" s="49"/>
      <c r="AB23" s="49"/>
      <c r="AC23" s="49"/>
    </row>
    <row r="24" spans="2:29" x14ac:dyDescent="0.3">
      <c r="B24" s="278"/>
      <c r="C24" s="8" t="s">
        <v>19</v>
      </c>
      <c r="D24" s="8" t="s">
        <v>256</v>
      </c>
      <c r="E24" s="25">
        <f>VLOOKUP($D24,result!$A$2:$AW$212,E$5,FALSE)</f>
        <v>0.19993544160000001</v>
      </c>
      <c r="F24" s="25">
        <f>VLOOKUP($D24,result!$A$2:$AW$212,F$5,FALSE)</f>
        <v>0.26291334869999999</v>
      </c>
      <c r="G24" s="40">
        <f>VLOOKUP($D24,result!$A$2:$AW$212,G$5,FALSE)</f>
        <v>0.31052374360000001</v>
      </c>
      <c r="H24" s="25">
        <f>VLOOKUP($D24,result!$A$2:$AW$212,H$5,FALSE)</f>
        <v>0.32087013009999998</v>
      </c>
      <c r="I24" s="192">
        <f>VLOOKUP($D24,result!$A$2:$AW$212,I$5,FALSE)</f>
        <v>0.32874723500000003</v>
      </c>
      <c r="J24" s="40">
        <f>VLOOKUP($D24,result!$A$2:$AW$212,J$5,FALSE)</f>
        <v>0.33753187979999999</v>
      </c>
      <c r="K24" s="25">
        <f>VLOOKUP($D24,result!$A$2:$AW$212,K$5,FALSE)</f>
        <v>0.34832257430000002</v>
      </c>
      <c r="L24" s="25">
        <f>VLOOKUP($D24,result!$A$2:$AW$212,L$5,FALSE)</f>
        <v>0.36083537269999999</v>
      </c>
      <c r="M24" s="25">
        <f>VLOOKUP($D24,result!$A$2:$AW$212,M$5,FALSE)</f>
        <v>0.37438830449999999</v>
      </c>
      <c r="N24" s="192">
        <f>VLOOKUP($D24,result!$A$2:$AW$212,N$5,FALSE)</f>
        <v>0.38887440950000002</v>
      </c>
      <c r="O24" s="40">
        <f>VLOOKUP($D24,result!$A$2:$AW$212,O$5,FALSE)</f>
        <v>0.39936630490000002</v>
      </c>
      <c r="P24" s="25">
        <f>VLOOKUP($D24,result!$A$2:$AW$212,P$5,FALSE)</f>
        <v>0.41060516740000003</v>
      </c>
      <c r="Q24" s="25">
        <f>VLOOKUP($D24,result!$A$2:$AW$212,Q$5,FALSE)</f>
        <v>0.42248698909999999</v>
      </c>
      <c r="R24" s="25">
        <f>VLOOKUP($D24,result!$A$2:$AW$212,R$5,FALSE)</f>
        <v>0.4349593779</v>
      </c>
      <c r="S24" s="192">
        <f>VLOOKUP($D24,result!$A$2:$AW$212,S$5,FALSE)</f>
        <v>0.44797622510000001</v>
      </c>
      <c r="T24" s="201">
        <f>VLOOKUP($D24,result!$A$2:$AW$212,T$5,FALSE)</f>
        <v>0.49299763349999998</v>
      </c>
      <c r="U24" s="201">
        <f>VLOOKUP($D24,result!$A$2:$AW$212,U$5,FALSE)</f>
        <v>0.54912015189999996</v>
      </c>
      <c r="V24" s="201">
        <f>VLOOKUP($D24,result!$A$2:$AW$212,V$5,FALSE)</f>
        <v>0.61290514100000004</v>
      </c>
      <c r="W24" s="201">
        <f>VLOOKUP($D24,result!$A$2:$AW$212,W$5,FALSE)</f>
        <v>0.68606100179999996</v>
      </c>
      <c r="Y24" s="49"/>
      <c r="Z24" s="49"/>
      <c r="AA24" s="49"/>
      <c r="AB24" s="49"/>
      <c r="AC24" s="49"/>
    </row>
    <row r="25" spans="2:29" x14ac:dyDescent="0.3">
      <c r="B25" s="279"/>
      <c r="C25" s="9" t="s">
        <v>13</v>
      </c>
      <c r="D25" s="8" t="s">
        <v>257</v>
      </c>
      <c r="E25" s="26">
        <f>VLOOKUP($D25,result!$A$2:$AW$212,E$5,FALSE)</f>
        <v>0.39987088320000003</v>
      </c>
      <c r="F25" s="26">
        <f>VLOOKUP($D25,result!$A$2:$AW$212,F$5,FALSE)</f>
        <v>1.100373126</v>
      </c>
      <c r="G25" s="194">
        <f>VLOOKUP($D25,result!$A$2:$AW$212,G$5,FALSE)</f>
        <v>1.3389979759999999</v>
      </c>
      <c r="H25" s="26">
        <f>VLOOKUP($D25,result!$A$2:$AW$212,H$5,FALSE)</f>
        <v>1.397441556</v>
      </c>
      <c r="I25" s="195">
        <f>VLOOKUP($D25,result!$A$2:$AW$212,I$5,FALSE)</f>
        <v>1.446058053</v>
      </c>
      <c r="J25" s="194">
        <f>VLOOKUP($D25,result!$A$2:$AW$212,J$5,FALSE)</f>
        <v>1.44031391</v>
      </c>
      <c r="K25" s="26">
        <f>VLOOKUP($D25,result!$A$2:$AW$212,K$5,FALSE)</f>
        <v>1.441925146</v>
      </c>
      <c r="L25" s="26">
        <f>VLOOKUP($D25,result!$A$2:$AW$212,L$5,FALSE)</f>
        <v>1.4490685679999999</v>
      </c>
      <c r="M25" s="26">
        <f>VLOOKUP($D25,result!$A$2:$AW$212,M$5,FALSE)</f>
        <v>1.4585483889999999</v>
      </c>
      <c r="N25" s="195">
        <f>VLOOKUP($D25,result!$A$2:$AW$212,N$5,FALSE)</f>
        <v>1.4696931520000001</v>
      </c>
      <c r="O25" s="194">
        <f>VLOOKUP($D25,result!$A$2:$AW$212,O$5,FALSE)</f>
        <v>1.466840532</v>
      </c>
      <c r="P25" s="26">
        <f>VLOOKUP($D25,result!$A$2:$AW$212,P$5,FALSE)</f>
        <v>1.4656493129999999</v>
      </c>
      <c r="Q25" s="26">
        <f>VLOOKUP($D25,result!$A$2:$AW$212,Q$5,FALSE)</f>
        <v>1.465592295</v>
      </c>
      <c r="R25" s="26">
        <f>VLOOKUP($D25,result!$A$2:$AW$212,R$5,FALSE)</f>
        <v>1.4663671039999999</v>
      </c>
      <c r="S25" s="195">
        <f>VLOOKUP($D25,result!$A$2:$AW$212,S$5,FALSE)</f>
        <v>1.467719797</v>
      </c>
      <c r="T25" s="203">
        <f>VLOOKUP($D25,result!$A$2:$AW$212,T$5,FALSE)</f>
        <v>1.5138083170000001</v>
      </c>
      <c r="U25" s="203">
        <f>VLOOKUP($D25,result!$A$2:$AW$212,U$5,FALSE)</f>
        <v>1.5802700169999999</v>
      </c>
      <c r="V25" s="203">
        <f>VLOOKUP($D25,result!$A$2:$AW$212,V$5,FALSE)</f>
        <v>1.6530844790000001</v>
      </c>
      <c r="W25" s="203">
        <f>VLOOKUP($D25,result!$A$2:$AW$212,W$5,FALSE)</f>
        <v>1.734212783</v>
      </c>
      <c r="Y25" s="49"/>
      <c r="Z25" s="49"/>
      <c r="AA25" s="49"/>
      <c r="AB25" s="49"/>
      <c r="AC25" s="49"/>
    </row>
    <row r="26" spans="2:29" x14ac:dyDescent="0.3">
      <c r="B26" s="11" t="s">
        <v>9</v>
      </c>
      <c r="C26" s="3"/>
      <c r="D26" s="23" t="s">
        <v>237</v>
      </c>
      <c r="E26" s="7">
        <f>VLOOKUP($D26,result!$A$2:$AW$212,E$5,FALSE)</f>
        <v>5.7508898210000003</v>
      </c>
      <c r="F26" s="7">
        <f>VLOOKUP($D26,result!$A$2:$AW$212,F$5,FALSE)</f>
        <v>4.607912572</v>
      </c>
      <c r="G26" s="190">
        <f>VLOOKUP($D26,result!$A$2:$AW$212,G$5,FALSE)</f>
        <v>3.7405097500000002</v>
      </c>
      <c r="H26" s="7">
        <f>VLOOKUP($D26,result!$A$2:$AW$212,H$5,FALSE)</f>
        <v>3.6695239599999998</v>
      </c>
      <c r="I26" s="191">
        <f>VLOOKUP($D26,result!$A$2:$AW$212,I$5,FALSE)</f>
        <v>3.643477538</v>
      </c>
      <c r="J26" s="190">
        <f>VLOOKUP($D26,result!$A$2:$AW$212,J$5,FALSE)</f>
        <v>3.6412963020000002</v>
      </c>
      <c r="K26" s="7">
        <f>VLOOKUP($D26,result!$A$2:$AW$212,K$5,FALSE)</f>
        <v>3.649885689</v>
      </c>
      <c r="L26" s="7">
        <f>VLOOKUP($D26,result!$A$2:$AW$212,L$5,FALSE)</f>
        <v>3.661720388</v>
      </c>
      <c r="M26" s="7">
        <f>VLOOKUP($D26,result!$A$2:$AW$212,M$5,FALSE)</f>
        <v>3.6619488009999999</v>
      </c>
      <c r="N26" s="191">
        <f>VLOOKUP($D26,result!$A$2:$AW$212,N$5,FALSE)</f>
        <v>3.6560785180000002</v>
      </c>
      <c r="O26" s="190">
        <f>VLOOKUP($D26,result!$A$2:$AW$212,O$5,FALSE)</f>
        <v>3.64754639</v>
      </c>
      <c r="P26" s="7">
        <f>VLOOKUP($D26,result!$A$2:$AW$212,P$5,FALSE)</f>
        <v>3.6385606899999998</v>
      </c>
      <c r="Q26" s="7">
        <f>VLOOKUP($D26,result!$A$2:$AW$212,Q$5,FALSE)</f>
        <v>3.6291808630000002</v>
      </c>
      <c r="R26" s="7">
        <f>VLOOKUP($D26,result!$A$2:$AW$212,R$5,FALSE)</f>
        <v>3.6193955610000001</v>
      </c>
      <c r="S26" s="191">
        <f>VLOOKUP($D26,result!$A$2:$AW$212,S$5,FALSE)</f>
        <v>3.6090661220000002</v>
      </c>
      <c r="T26" s="200">
        <f>VLOOKUP($D26,result!$A$2:$AW$212,T$5,FALSE)</f>
        <v>3.748238615</v>
      </c>
      <c r="U26" s="200">
        <f>VLOOKUP($D26,result!$A$2:$AW$212,U$5,FALSE)</f>
        <v>3.9472920779999998</v>
      </c>
      <c r="V26" s="200">
        <f>VLOOKUP($D26,result!$A$2:$AW$212,V$5,FALSE)</f>
        <v>4.1549446039999998</v>
      </c>
      <c r="W26" s="200">
        <f>VLOOKUP($D26,result!$A$2:$AW$212,W$5,FALSE)</f>
        <v>4.3708317780000003</v>
      </c>
      <c r="Y26" s="49"/>
      <c r="Z26" s="49"/>
      <c r="AA26" s="49"/>
      <c r="AB26" s="49"/>
      <c r="AC26" s="49"/>
    </row>
    <row r="27" spans="2:29" x14ac:dyDescent="0.3">
      <c r="B27" s="6" t="s">
        <v>2</v>
      </c>
      <c r="C27" s="3"/>
      <c r="D27" s="3" t="s">
        <v>238</v>
      </c>
      <c r="E27" s="12">
        <f>VLOOKUP($D27,result!$A$2:$AW$212,E$5,FALSE)</f>
        <v>164.4847508</v>
      </c>
      <c r="F27" s="12">
        <f>VLOOKUP($D27,result!$A$2:$AW$212,F$5,FALSE)</f>
        <v>150.1828544</v>
      </c>
      <c r="G27" s="41">
        <f>VLOOKUP($D27,result!$A$2:$AW$212,G$5,FALSE)</f>
        <v>148.8601893</v>
      </c>
      <c r="H27" s="12">
        <f>VLOOKUP($D27,result!$A$2:$AW$212,H$5,FALSE)</f>
        <v>147.7110137</v>
      </c>
      <c r="I27" s="196">
        <f>VLOOKUP($D27,result!$A$2:$AW$212,I$5,FALSE)</f>
        <v>145.8430056</v>
      </c>
      <c r="J27" s="41">
        <f>VLOOKUP($D27,result!$A$2:$AW$212,J$5,FALSE)</f>
        <v>144.22103899999999</v>
      </c>
      <c r="K27" s="12">
        <f>VLOOKUP($D27,result!$A$2:$AW$212,K$5,FALSE)</f>
        <v>142.7651152</v>
      </c>
      <c r="L27" s="12">
        <f>VLOOKUP($D27,result!$A$2:$AW$212,L$5,FALSE)</f>
        <v>141.49924870000001</v>
      </c>
      <c r="M27" s="12">
        <f>VLOOKUP($D27,result!$A$2:$AW$212,M$5,FALSE)</f>
        <v>140.42915350000001</v>
      </c>
      <c r="N27" s="196">
        <f>VLOOKUP($D27,result!$A$2:$AW$212,N$5,FALSE)</f>
        <v>139.54127130000001</v>
      </c>
      <c r="O27" s="41">
        <f>VLOOKUP($D27,result!$A$2:$AW$212,O$5,FALSE)</f>
        <v>138.8994701</v>
      </c>
      <c r="P27" s="12">
        <f>VLOOKUP($D27,result!$A$2:$AW$212,P$5,FALSE)</f>
        <v>138.4232896</v>
      </c>
      <c r="Q27" s="12">
        <f>VLOOKUP($D27,result!$A$2:$AW$212,Q$5,FALSE)</f>
        <v>138.06534690000001</v>
      </c>
      <c r="R27" s="12">
        <f>VLOOKUP($D27,result!$A$2:$AW$212,R$5,FALSE)</f>
        <v>137.7951735</v>
      </c>
      <c r="S27" s="196">
        <f>VLOOKUP($D27,result!$A$2:$AW$212,S$5,FALSE)</f>
        <v>137.58523729999999</v>
      </c>
      <c r="T27" s="204">
        <f>VLOOKUP($D27,result!$A$2:$AW$212,T$5,FALSE)</f>
        <v>138.00729899999999</v>
      </c>
      <c r="U27" s="204">
        <f>VLOOKUP($D27,result!$A$2:$AW$212,U$5,FALSE)</f>
        <v>139.53423280000001</v>
      </c>
      <c r="V27" s="204">
        <f>VLOOKUP($D27,result!$A$2:$AW$212,V$5,FALSE)</f>
        <v>141.7448952</v>
      </c>
      <c r="W27" s="204">
        <f>VLOOKUP($D27,result!$A$2:$AW$212,W$5,FALSE)</f>
        <v>145.16004340000001</v>
      </c>
      <c r="Y27" s="49"/>
      <c r="Z27" s="49"/>
      <c r="AA27" s="49"/>
      <c r="AB27" s="49"/>
      <c r="AC27" s="49"/>
    </row>
    <row r="28" spans="2:29" x14ac:dyDescent="0.3">
      <c r="T28" s="35"/>
      <c r="U28" s="35"/>
      <c r="V28" s="35"/>
      <c r="W28" s="35"/>
    </row>
    <row r="29" spans="2:29" x14ac:dyDescent="0.3">
      <c r="T29" s="35"/>
      <c r="U29" s="35"/>
      <c r="V29" s="35"/>
      <c r="W29" s="35"/>
    </row>
    <row r="30" spans="2:29" x14ac:dyDescent="0.3">
      <c r="B30" s="2"/>
      <c r="D30" s="13"/>
      <c r="E30">
        <v>4</v>
      </c>
      <c r="F30">
        <f>result!K1</f>
        <v>11</v>
      </c>
    </row>
    <row r="31" spans="2:29" x14ac:dyDescent="0.3">
      <c r="B31" s="3" t="s">
        <v>239</v>
      </c>
      <c r="C31" s="3"/>
      <c r="D31" s="4"/>
      <c r="E31" s="5">
        <v>2006</v>
      </c>
      <c r="F31" s="5">
        <v>2015</v>
      </c>
      <c r="G31" s="38">
        <v>2018</v>
      </c>
      <c r="H31" s="5">
        <v>2019</v>
      </c>
      <c r="I31" s="189">
        <v>2020</v>
      </c>
      <c r="J31" s="197">
        <v>2021</v>
      </c>
      <c r="K31" s="48">
        <v>2022</v>
      </c>
      <c r="L31" s="5">
        <v>2023</v>
      </c>
      <c r="M31" s="48">
        <v>2024</v>
      </c>
      <c r="N31" s="189">
        <v>2025</v>
      </c>
      <c r="O31" s="197">
        <v>2026</v>
      </c>
      <c r="P31" s="5">
        <v>2027</v>
      </c>
      <c r="Q31" s="48">
        <v>2028</v>
      </c>
      <c r="R31" s="48">
        <v>2029</v>
      </c>
      <c r="S31" s="189">
        <v>2030</v>
      </c>
      <c r="T31" s="199">
        <v>2035</v>
      </c>
      <c r="U31" s="199">
        <v>2040</v>
      </c>
      <c r="V31" s="199">
        <v>2045</v>
      </c>
      <c r="W31" s="198">
        <v>2050</v>
      </c>
    </row>
    <row r="32" spans="2:29" x14ac:dyDescent="0.3">
      <c r="B32" s="277" t="s">
        <v>1</v>
      </c>
      <c r="C32" s="6" t="s">
        <v>2</v>
      </c>
      <c r="D32" s="3" t="s">
        <v>234</v>
      </c>
      <c r="E32" s="7">
        <f t="shared" ref="E32:F47" si="2">E7/E$27*100</f>
        <v>51.417169286917265</v>
      </c>
      <c r="F32" s="7">
        <f t="shared" si="2"/>
        <v>48.986457564625965</v>
      </c>
      <c r="G32" s="264">
        <f>G7</f>
        <v>72.400301659999997</v>
      </c>
      <c r="H32" s="265">
        <f t="shared" ref="H32:W32" si="3">H7</f>
        <v>71.656766320000003</v>
      </c>
      <c r="I32" s="266">
        <f t="shared" si="3"/>
        <v>70.542913350000006</v>
      </c>
      <c r="J32" s="264">
        <f t="shared" si="3"/>
        <v>69.780982109999997</v>
      </c>
      <c r="K32" s="265">
        <f t="shared" si="3"/>
        <v>69.136471240000006</v>
      </c>
      <c r="L32" s="265">
        <f t="shared" si="3"/>
        <v>68.585209199999994</v>
      </c>
      <c r="M32" s="265">
        <f t="shared" si="3"/>
        <v>68.162083620000004</v>
      </c>
      <c r="N32" s="266">
        <f t="shared" si="3"/>
        <v>67.80757973</v>
      </c>
      <c r="O32" s="264">
        <f t="shared" si="3"/>
        <v>67.511321760000001</v>
      </c>
      <c r="P32" s="265">
        <f t="shared" si="3"/>
        <v>67.259867589999999</v>
      </c>
      <c r="Q32" s="265">
        <f t="shared" si="3"/>
        <v>67.032340529999999</v>
      </c>
      <c r="R32" s="265">
        <f t="shared" si="3"/>
        <v>66.81514765</v>
      </c>
      <c r="S32" s="266">
        <f t="shared" si="3"/>
        <v>66.596799779999998</v>
      </c>
      <c r="T32" s="267">
        <f t="shared" si="3"/>
        <v>65.510437069999995</v>
      </c>
      <c r="U32" s="267">
        <f t="shared" si="3"/>
        <v>64.254720399999997</v>
      </c>
      <c r="V32" s="267">
        <f t="shared" si="3"/>
        <v>62.60147971</v>
      </c>
      <c r="W32" s="266">
        <f t="shared" si="3"/>
        <v>60.78481215</v>
      </c>
    </row>
    <row r="33" spans="2:25" x14ac:dyDescent="0.3">
      <c r="B33" s="278"/>
      <c r="C33" s="8" t="s">
        <v>3</v>
      </c>
      <c r="D33" s="24" t="s">
        <v>250</v>
      </c>
      <c r="E33" s="25">
        <f t="shared" si="2"/>
        <v>50.991748822955266</v>
      </c>
      <c r="F33" s="25">
        <f t="shared" si="2"/>
        <v>46.503890313593615</v>
      </c>
      <c r="G33" s="40">
        <f t="shared" ref="G33:W33" si="4">G8</f>
        <v>68.08538446</v>
      </c>
      <c r="H33" s="25">
        <f t="shared" si="4"/>
        <v>67.150630480000004</v>
      </c>
      <c r="I33" s="192">
        <f t="shared" si="4"/>
        <v>65.863065469999995</v>
      </c>
      <c r="J33" s="40">
        <f t="shared" si="4"/>
        <v>65.177998860000002</v>
      </c>
      <c r="K33" s="25">
        <f t="shared" si="4"/>
        <v>64.601938930000003</v>
      </c>
      <c r="L33" s="25">
        <f t="shared" si="4"/>
        <v>64.112427089999997</v>
      </c>
      <c r="M33" s="25">
        <f t="shared" si="4"/>
        <v>63.742197009999998</v>
      </c>
      <c r="N33" s="192">
        <f t="shared" si="4"/>
        <v>63.435716890000002</v>
      </c>
      <c r="O33" s="40">
        <f t="shared" si="4"/>
        <v>63.181081570000003</v>
      </c>
      <c r="P33" s="25">
        <f t="shared" si="4"/>
        <v>62.968085420000001</v>
      </c>
      <c r="Q33" s="25">
        <f t="shared" si="4"/>
        <v>62.777223210000002</v>
      </c>
      <c r="R33" s="25">
        <f t="shared" si="4"/>
        <v>62.595785659999997</v>
      </c>
      <c r="S33" s="192">
        <f t="shared" si="4"/>
        <v>62.413017060000001</v>
      </c>
      <c r="T33" s="201">
        <f t="shared" si="4"/>
        <v>61.524133829999997</v>
      </c>
      <c r="U33" s="201">
        <f t="shared" si="4"/>
        <v>60.46785174</v>
      </c>
      <c r="V33" s="201">
        <f t="shared" si="4"/>
        <v>59.02836207</v>
      </c>
      <c r="W33" s="192">
        <f t="shared" si="4"/>
        <v>57.424974650000003</v>
      </c>
    </row>
    <row r="34" spans="2:25" x14ac:dyDescent="0.3">
      <c r="B34" s="279"/>
      <c r="C34" s="9" t="s">
        <v>4</v>
      </c>
      <c r="D34" s="8" t="s">
        <v>251</v>
      </c>
      <c r="E34" s="25">
        <f t="shared" si="2"/>
        <v>0.42542045970622583</v>
      </c>
      <c r="F34" s="25">
        <f t="shared" si="2"/>
        <v>2.4825672523640621</v>
      </c>
      <c r="G34" s="40">
        <f t="shared" ref="G34:W34" si="5">G9</f>
        <v>4.3149172020000002</v>
      </c>
      <c r="H34" s="25">
        <f t="shared" si="5"/>
        <v>4.5061358330000001</v>
      </c>
      <c r="I34" s="192">
        <f t="shared" si="5"/>
        <v>4.6798478799999996</v>
      </c>
      <c r="J34" s="40">
        <f t="shared" si="5"/>
        <v>4.6029832490000002</v>
      </c>
      <c r="K34" s="25">
        <f t="shared" si="5"/>
        <v>4.5345323119999996</v>
      </c>
      <c r="L34" s="25">
        <f t="shared" si="5"/>
        <v>4.4727821099999998</v>
      </c>
      <c r="M34" s="25">
        <f t="shared" si="5"/>
        <v>4.4198866140000002</v>
      </c>
      <c r="N34" s="192">
        <f t="shared" si="5"/>
        <v>4.3718628390000003</v>
      </c>
      <c r="O34" s="40">
        <f t="shared" si="5"/>
        <v>4.330240184</v>
      </c>
      <c r="P34" s="25">
        <f t="shared" si="5"/>
        <v>4.2917821780000001</v>
      </c>
      <c r="Q34" s="25">
        <f t="shared" si="5"/>
        <v>4.2551173240000004</v>
      </c>
      <c r="R34" s="25">
        <f t="shared" si="5"/>
        <v>4.219361986</v>
      </c>
      <c r="S34" s="192">
        <f t="shared" si="5"/>
        <v>4.18378272</v>
      </c>
      <c r="T34" s="201">
        <f t="shared" si="5"/>
        <v>3.986303237</v>
      </c>
      <c r="U34" s="201">
        <f t="shared" si="5"/>
        <v>3.7868686619999998</v>
      </c>
      <c r="V34" s="201">
        <f t="shared" si="5"/>
        <v>3.5731176410000001</v>
      </c>
      <c r="W34" s="192">
        <f t="shared" si="5"/>
        <v>3.359837508</v>
      </c>
      <c r="X34" s="25"/>
      <c r="Y34" s="58"/>
    </row>
    <row r="35" spans="2:25" x14ac:dyDescent="0.3">
      <c r="B35" s="277" t="s">
        <v>5</v>
      </c>
      <c r="C35" s="6" t="s">
        <v>2</v>
      </c>
      <c r="D35" s="3" t="s">
        <v>235</v>
      </c>
      <c r="E35" s="10">
        <f t="shared" si="2"/>
        <v>22.494764292763854</v>
      </c>
      <c r="F35" s="10">
        <f t="shared" si="2"/>
        <v>24.287704455829015</v>
      </c>
      <c r="G35" s="268">
        <f t="shared" ref="G35:W35" si="6">G10</f>
        <v>37.83970463</v>
      </c>
      <c r="H35" s="269">
        <f t="shared" si="6"/>
        <v>38.470176289999998</v>
      </c>
      <c r="I35" s="270">
        <f t="shared" si="6"/>
        <v>38.94626375</v>
      </c>
      <c r="J35" s="268">
        <f t="shared" si="6"/>
        <v>39.033909970000003</v>
      </c>
      <c r="K35" s="269">
        <f t="shared" si="6"/>
        <v>38.962386109999997</v>
      </c>
      <c r="L35" s="269">
        <f t="shared" si="6"/>
        <v>38.83851602</v>
      </c>
      <c r="M35" s="269">
        <f t="shared" si="6"/>
        <v>38.72257458</v>
      </c>
      <c r="N35" s="270">
        <f t="shared" si="6"/>
        <v>38.672250599999998</v>
      </c>
      <c r="O35" s="268">
        <f t="shared" si="6"/>
        <v>38.753008039999997</v>
      </c>
      <c r="P35" s="269">
        <f t="shared" si="6"/>
        <v>38.911726979999997</v>
      </c>
      <c r="Q35" s="269">
        <f t="shared" si="6"/>
        <v>39.133353229999997</v>
      </c>
      <c r="R35" s="269">
        <f t="shared" si="6"/>
        <v>39.407703159999997</v>
      </c>
      <c r="S35" s="270">
        <f t="shared" si="6"/>
        <v>39.724327860000002</v>
      </c>
      <c r="T35" s="271">
        <f t="shared" si="6"/>
        <v>41.620301730000001</v>
      </c>
      <c r="U35" s="271">
        <f t="shared" si="6"/>
        <v>44.37863445</v>
      </c>
      <c r="V35" s="271">
        <f t="shared" si="6"/>
        <v>48.13235083</v>
      </c>
      <c r="W35" s="270">
        <f t="shared" si="6"/>
        <v>53.147138599999998</v>
      </c>
    </row>
    <row r="36" spans="2:25" x14ac:dyDescent="0.3">
      <c r="B36" s="278"/>
      <c r="C36" s="8" t="s">
        <v>6</v>
      </c>
      <c r="D36" s="8" t="s">
        <v>242</v>
      </c>
      <c r="E36" s="25">
        <f t="shared" si="2"/>
        <v>17.972502305666623</v>
      </c>
      <c r="F36" s="25">
        <f t="shared" si="2"/>
        <v>19.313128163583499</v>
      </c>
      <c r="G36" s="40">
        <f t="shared" ref="G36:W36" si="7">G11</f>
        <v>28.447018580000002</v>
      </c>
      <c r="H36" s="25">
        <f t="shared" si="7"/>
        <v>28.243039240000002</v>
      </c>
      <c r="I36" s="192">
        <f t="shared" si="7"/>
        <v>27.841610859999999</v>
      </c>
      <c r="J36" s="40">
        <f t="shared" si="7"/>
        <v>27.560063400000001</v>
      </c>
      <c r="K36" s="25">
        <f t="shared" si="7"/>
        <v>27.142304419999999</v>
      </c>
      <c r="L36" s="25">
        <f t="shared" si="7"/>
        <v>26.665351709999999</v>
      </c>
      <c r="M36" s="25">
        <f t="shared" si="7"/>
        <v>26.170899070000001</v>
      </c>
      <c r="N36" s="192">
        <f t="shared" si="7"/>
        <v>25.696517750000002</v>
      </c>
      <c r="O36" s="40">
        <f t="shared" si="7"/>
        <v>25.53524942</v>
      </c>
      <c r="P36" s="25">
        <f t="shared" si="7"/>
        <v>25.416951170000001</v>
      </c>
      <c r="Q36" s="25">
        <f t="shared" si="7"/>
        <v>25.330352439999999</v>
      </c>
      <c r="R36" s="25">
        <f t="shared" si="7"/>
        <v>25.267595790000001</v>
      </c>
      <c r="S36" s="192">
        <f t="shared" si="7"/>
        <v>25.22085118</v>
      </c>
      <c r="T36" s="201">
        <f t="shared" si="7"/>
        <v>21.103186139999998</v>
      </c>
      <c r="U36" s="201">
        <f t="shared" si="7"/>
        <v>16.517645689999998</v>
      </c>
      <c r="V36" s="201">
        <f t="shared" si="7"/>
        <v>12.02577857</v>
      </c>
      <c r="W36" s="192">
        <f t="shared" si="7"/>
        <v>8.2044203679999903</v>
      </c>
      <c r="X36" s="122"/>
    </row>
    <row r="37" spans="2:25" x14ac:dyDescent="0.3">
      <c r="B37" s="278"/>
      <c r="C37" s="8" t="s">
        <v>7</v>
      </c>
      <c r="D37" s="8" t="s">
        <v>243</v>
      </c>
      <c r="E37" s="25">
        <f t="shared" si="2"/>
        <v>0.23065564671178015</v>
      </c>
      <c r="F37" s="25">
        <f t="shared" si="2"/>
        <v>0.10235325205005558</v>
      </c>
      <c r="G37" s="40">
        <f t="shared" ref="G37:W37" si="8">G12</f>
        <v>0.1195601634</v>
      </c>
      <c r="H37" s="25">
        <f t="shared" si="8"/>
        <v>0.1098739522</v>
      </c>
      <c r="I37" s="192">
        <f t="shared" si="8"/>
        <v>0.1002562023</v>
      </c>
      <c r="J37" s="40">
        <f t="shared" si="8"/>
        <v>0.1001844615</v>
      </c>
      <c r="K37" s="25">
        <f t="shared" si="8"/>
        <v>9.96024769E-2</v>
      </c>
      <c r="L37" s="25">
        <f t="shared" si="8"/>
        <v>9.8781133100000001E-2</v>
      </c>
      <c r="M37" s="25">
        <f t="shared" si="8"/>
        <v>9.7869776199999994E-2</v>
      </c>
      <c r="N37" s="192">
        <f t="shared" si="8"/>
        <v>9.7007987000000004E-2</v>
      </c>
      <c r="O37" s="40">
        <f t="shared" si="8"/>
        <v>9.6680506599999896E-2</v>
      </c>
      <c r="P37" s="25">
        <f t="shared" si="8"/>
        <v>9.6513454900000004E-2</v>
      </c>
      <c r="Q37" s="25">
        <f t="shared" si="8"/>
        <v>9.6465325699999896E-2</v>
      </c>
      <c r="R37" s="25">
        <f t="shared" si="8"/>
        <v>9.6507156100000005E-2</v>
      </c>
      <c r="S37" s="192">
        <f t="shared" si="8"/>
        <v>9.6609743999999997E-2</v>
      </c>
      <c r="T37" s="201">
        <f t="shared" si="8"/>
        <v>0.11028313720000001</v>
      </c>
      <c r="U37" s="201">
        <f t="shared" si="8"/>
        <v>0.1177630699</v>
      </c>
      <c r="V37" s="201">
        <f t="shared" si="8"/>
        <v>0.1169698856</v>
      </c>
      <c r="W37" s="192">
        <f t="shared" si="8"/>
        <v>0.1088701088</v>
      </c>
    </row>
    <row r="38" spans="2:25" x14ac:dyDescent="0.3">
      <c r="B38" s="278"/>
      <c r="C38" s="8" t="s">
        <v>8</v>
      </c>
      <c r="D38" s="8" t="s">
        <v>244</v>
      </c>
      <c r="E38" s="25">
        <f t="shared" si="2"/>
        <v>0.92113986654135482</v>
      </c>
      <c r="F38" s="25">
        <f t="shared" si="2"/>
        <v>0.68750695086003111</v>
      </c>
      <c r="G38" s="40">
        <f t="shared" ref="G38:W38" si="9">G13</f>
        <v>1.405826139</v>
      </c>
      <c r="H38" s="25">
        <f t="shared" si="9"/>
        <v>1.557027978</v>
      </c>
      <c r="I38" s="192">
        <f t="shared" si="9"/>
        <v>1.7122590680000001</v>
      </c>
      <c r="J38" s="40">
        <f t="shared" si="9"/>
        <v>1.7071068680000001</v>
      </c>
      <c r="K38" s="25">
        <f t="shared" si="9"/>
        <v>1.693294882</v>
      </c>
      <c r="L38" s="25">
        <f t="shared" si="9"/>
        <v>1.675477409</v>
      </c>
      <c r="M38" s="25">
        <f t="shared" si="9"/>
        <v>1.6562095489999999</v>
      </c>
      <c r="N38" s="192">
        <f t="shared" si="9"/>
        <v>1.6378581919999999</v>
      </c>
      <c r="O38" s="40">
        <f t="shared" si="9"/>
        <v>1.627579186</v>
      </c>
      <c r="P38" s="25">
        <f t="shared" si="9"/>
        <v>1.62003903</v>
      </c>
      <c r="Q38" s="25">
        <f t="shared" si="9"/>
        <v>1.614519354</v>
      </c>
      <c r="R38" s="25">
        <f t="shared" si="9"/>
        <v>1.610519338</v>
      </c>
      <c r="S38" s="192">
        <f t="shared" si="9"/>
        <v>1.6075399050000001</v>
      </c>
      <c r="T38" s="201">
        <f t="shared" si="9"/>
        <v>1.90232446</v>
      </c>
      <c r="U38" s="201">
        <f t="shared" si="9"/>
        <v>2.1058103109999999</v>
      </c>
      <c r="V38" s="201">
        <f t="shared" si="9"/>
        <v>2.1682973749999999</v>
      </c>
      <c r="W38" s="192">
        <f t="shared" si="9"/>
        <v>2.0921271940000001</v>
      </c>
    </row>
    <row r="39" spans="2:25" x14ac:dyDescent="0.3">
      <c r="B39" s="278"/>
      <c r="C39" s="8" t="s">
        <v>9</v>
      </c>
      <c r="D39" s="8" t="s">
        <v>245</v>
      </c>
      <c r="E39" s="25">
        <f t="shared" si="2"/>
        <v>0.91910112618172246</v>
      </c>
      <c r="F39" s="25">
        <f t="shared" si="2"/>
        <v>0.53771636025050806</v>
      </c>
      <c r="G39" s="40">
        <f t="shared" ref="G39:W39" si="10">G14</f>
        <v>0.62476655189999997</v>
      </c>
      <c r="H39" s="25">
        <f t="shared" si="10"/>
        <v>0.57312924890000005</v>
      </c>
      <c r="I39" s="192">
        <f t="shared" si="10"/>
        <v>0.52203020359999996</v>
      </c>
      <c r="J39" s="40">
        <f t="shared" si="10"/>
        <v>0.53604558339999997</v>
      </c>
      <c r="K39" s="25">
        <f t="shared" si="10"/>
        <v>0.54763155490000004</v>
      </c>
      <c r="L39" s="25">
        <f t="shared" si="10"/>
        <v>0.55809650320000004</v>
      </c>
      <c r="M39" s="25">
        <f t="shared" si="10"/>
        <v>0.56819952380000005</v>
      </c>
      <c r="N39" s="192">
        <f t="shared" si="10"/>
        <v>0.57873098469999995</v>
      </c>
      <c r="O39" s="40">
        <f t="shared" si="10"/>
        <v>0.57538163610000004</v>
      </c>
      <c r="P39" s="25">
        <f t="shared" si="10"/>
        <v>0.57299756850000005</v>
      </c>
      <c r="Q39" s="25">
        <f t="shared" si="10"/>
        <v>0.57132600069999995</v>
      </c>
      <c r="R39" s="25">
        <f t="shared" si="10"/>
        <v>0.57019067349999997</v>
      </c>
      <c r="S39" s="192">
        <f t="shared" si="10"/>
        <v>0.56941559850000001</v>
      </c>
      <c r="T39" s="201">
        <f t="shared" si="10"/>
        <v>0.66996658809999998</v>
      </c>
      <c r="U39" s="201">
        <f t="shared" si="10"/>
        <v>0.73737558759999999</v>
      </c>
      <c r="V39" s="201">
        <f t="shared" si="10"/>
        <v>0.75489979289999998</v>
      </c>
      <c r="W39" s="192">
        <f t="shared" si="10"/>
        <v>0.72420163640000002</v>
      </c>
    </row>
    <row r="40" spans="2:25" x14ac:dyDescent="0.3">
      <c r="B40" s="278"/>
      <c r="C40" s="8" t="s">
        <v>10</v>
      </c>
      <c r="D40" s="8" t="s">
        <v>246</v>
      </c>
      <c r="E40" s="25">
        <f t="shared" si="2"/>
        <v>0.18568744696058473</v>
      </c>
      <c r="F40" s="25">
        <f t="shared" si="2"/>
        <v>0.89109363938151398</v>
      </c>
      <c r="G40" s="40">
        <f t="shared" ref="G40:W40" si="11">G15</f>
        <v>2.0562116439999998</v>
      </c>
      <c r="H40" s="25">
        <f t="shared" si="11"/>
        <v>2.37098751</v>
      </c>
      <c r="I40" s="192">
        <f t="shared" si="11"/>
        <v>2.7145570590000001</v>
      </c>
      <c r="J40" s="40">
        <f t="shared" si="11"/>
        <v>2.9760412380000001</v>
      </c>
      <c r="K40" s="25">
        <f t="shared" si="11"/>
        <v>3.2460825959999999</v>
      </c>
      <c r="L40" s="25">
        <f t="shared" si="11"/>
        <v>3.5319478470000001</v>
      </c>
      <c r="M40" s="25">
        <f t="shared" si="11"/>
        <v>3.8391910560000002</v>
      </c>
      <c r="N40" s="192">
        <f t="shared" si="11"/>
        <v>4.1749326470000003</v>
      </c>
      <c r="O40" s="40">
        <f t="shared" si="11"/>
        <v>4.32464666</v>
      </c>
      <c r="P40" s="25">
        <f t="shared" si="11"/>
        <v>4.4871367580000001</v>
      </c>
      <c r="Q40" s="25">
        <f t="shared" si="11"/>
        <v>4.66146481</v>
      </c>
      <c r="R40" s="25">
        <f t="shared" si="11"/>
        <v>4.8470826420000002</v>
      </c>
      <c r="S40" s="192">
        <f t="shared" si="11"/>
        <v>5.0432624480000001</v>
      </c>
      <c r="T40" s="201">
        <f t="shared" si="11"/>
        <v>7.6854193979999996</v>
      </c>
      <c r="U40" s="201">
        <f t="shared" si="11"/>
        <v>10.955580680000001</v>
      </c>
      <c r="V40" s="201">
        <f t="shared" si="11"/>
        <v>14.526740240000001</v>
      </c>
      <c r="W40" s="192">
        <f t="shared" si="11"/>
        <v>18.049724810000001</v>
      </c>
    </row>
    <row r="41" spans="2:25" x14ac:dyDescent="0.3">
      <c r="B41" s="278"/>
      <c r="C41" s="8" t="s">
        <v>11</v>
      </c>
      <c r="D41" s="8" t="s">
        <v>247</v>
      </c>
      <c r="E41" s="25">
        <f t="shared" si="2"/>
        <v>4.1779675541813208E-2</v>
      </c>
      <c r="F41" s="25">
        <f t="shared" si="2"/>
        <v>0.31251625265420446</v>
      </c>
      <c r="G41" s="40">
        <f t="shared" ref="G41:W41" si="12">G16</f>
        <v>0.79228374430000004</v>
      </c>
      <c r="H41" s="25">
        <f t="shared" si="12"/>
        <v>0.94267810399999996</v>
      </c>
      <c r="I41" s="192">
        <f t="shared" si="12"/>
        <v>1.1136644339999999</v>
      </c>
      <c r="J41" s="40">
        <f t="shared" si="12"/>
        <v>1.214773316</v>
      </c>
      <c r="K41" s="25">
        <f t="shared" si="12"/>
        <v>1.3183076979999999</v>
      </c>
      <c r="L41" s="25">
        <f t="shared" si="12"/>
        <v>1.427159219</v>
      </c>
      <c r="M41" s="25">
        <f t="shared" si="12"/>
        <v>1.543472135</v>
      </c>
      <c r="N41" s="192">
        <f t="shared" si="12"/>
        <v>1.6699730589999999</v>
      </c>
      <c r="O41" s="40">
        <f t="shared" si="12"/>
        <v>1.771092017</v>
      </c>
      <c r="P41" s="25">
        <f t="shared" si="12"/>
        <v>1.8814397110000001</v>
      </c>
      <c r="Q41" s="25">
        <f t="shared" si="12"/>
        <v>2.0011236050000001</v>
      </c>
      <c r="R41" s="25">
        <f t="shared" si="12"/>
        <v>2.1304062799999999</v>
      </c>
      <c r="S41" s="192">
        <f t="shared" si="12"/>
        <v>2.2694681019999998</v>
      </c>
      <c r="T41" s="201">
        <f t="shared" si="12"/>
        <v>4.1231466919999997</v>
      </c>
      <c r="U41" s="201">
        <f t="shared" si="12"/>
        <v>7.0072129460000001</v>
      </c>
      <c r="V41" s="201">
        <f t="shared" si="12"/>
        <v>11.077118090000001</v>
      </c>
      <c r="W41" s="192">
        <f t="shared" si="12"/>
        <v>16.408840739999999</v>
      </c>
    </row>
    <row r="42" spans="2:25" x14ac:dyDescent="0.3">
      <c r="B42" s="278"/>
      <c r="C42" s="8" t="s">
        <v>12</v>
      </c>
      <c r="D42" s="8" t="s">
        <v>248</v>
      </c>
      <c r="E42" s="25">
        <f t="shared" si="2"/>
        <v>2.0886000150720356</v>
      </c>
      <c r="F42" s="25">
        <f t="shared" si="2"/>
        <v>2.231112652230959</v>
      </c>
      <c r="G42" s="40">
        <f t="shared" ref="G42:W42" si="13">G17</f>
        <v>3.8820954849999998</v>
      </c>
      <c r="H42" s="25">
        <f t="shared" si="13"/>
        <v>4.0743757629999999</v>
      </c>
      <c r="I42" s="192">
        <f t="shared" si="13"/>
        <v>4.2458456560000002</v>
      </c>
      <c r="J42" s="40">
        <f t="shared" si="13"/>
        <v>4.2027583799999997</v>
      </c>
      <c r="K42" s="25">
        <f t="shared" si="13"/>
        <v>4.1389034389999999</v>
      </c>
      <c r="L42" s="25">
        <f t="shared" si="13"/>
        <v>4.0660270199999999</v>
      </c>
      <c r="M42" s="25">
        <f t="shared" si="13"/>
        <v>3.9904874879999999</v>
      </c>
      <c r="N42" s="192">
        <f t="shared" si="13"/>
        <v>3.9180137149999998</v>
      </c>
      <c r="O42" s="40">
        <f t="shared" si="13"/>
        <v>3.8934247210000001</v>
      </c>
      <c r="P42" s="25">
        <f t="shared" si="13"/>
        <v>3.875387484</v>
      </c>
      <c r="Q42" s="25">
        <f t="shared" si="13"/>
        <v>3.862183554</v>
      </c>
      <c r="R42" s="25">
        <f t="shared" si="13"/>
        <v>3.8526148880000002</v>
      </c>
      <c r="S42" s="192">
        <f t="shared" si="13"/>
        <v>3.8454876160000002</v>
      </c>
      <c r="T42" s="201">
        <f t="shared" si="13"/>
        <v>4.5506585130000001</v>
      </c>
      <c r="U42" s="201">
        <f t="shared" si="13"/>
        <v>5.037428588</v>
      </c>
      <c r="V42" s="201">
        <f t="shared" si="13"/>
        <v>5.1869074450000001</v>
      </c>
      <c r="W42" s="192">
        <f t="shared" si="13"/>
        <v>5.0046964239999996</v>
      </c>
    </row>
    <row r="43" spans="2:25" x14ac:dyDescent="0.3">
      <c r="B43" s="279"/>
      <c r="C43" s="9" t="s">
        <v>13</v>
      </c>
      <c r="D43" s="8" t="s">
        <v>249</v>
      </c>
      <c r="E43" s="26">
        <f t="shared" si="2"/>
        <v>0.13529820978395524</v>
      </c>
      <c r="F43" s="26">
        <f t="shared" si="2"/>
        <v>0.21227718075652718</v>
      </c>
      <c r="G43" s="194">
        <f t="shared" ref="G43:W43" si="14">G18</f>
        <v>0.51194232569999998</v>
      </c>
      <c r="H43" s="26">
        <f t="shared" si="14"/>
        <v>0.59906448580000005</v>
      </c>
      <c r="I43" s="195">
        <f t="shared" si="14"/>
        <v>0.69604027150000003</v>
      </c>
      <c r="J43" s="194">
        <f t="shared" si="14"/>
        <v>0.73693671640000002</v>
      </c>
      <c r="K43" s="26">
        <f t="shared" si="14"/>
        <v>0.77625904499999998</v>
      </c>
      <c r="L43" s="26">
        <f t="shared" si="14"/>
        <v>0.81567517869999995</v>
      </c>
      <c r="M43" s="26">
        <f t="shared" si="14"/>
        <v>0.85624598289999998</v>
      </c>
      <c r="N43" s="195">
        <f t="shared" si="14"/>
        <v>0.89921626239999997</v>
      </c>
      <c r="O43" s="194">
        <f t="shared" si="14"/>
        <v>0.9289538946</v>
      </c>
      <c r="P43" s="26">
        <f t="shared" si="14"/>
        <v>0.96126180699999997</v>
      </c>
      <c r="Q43" s="26">
        <f t="shared" si="14"/>
        <v>0.99591813870000001</v>
      </c>
      <c r="R43" s="26">
        <f t="shared" si="14"/>
        <v>1.0327863939999999</v>
      </c>
      <c r="S43" s="195">
        <f t="shared" si="14"/>
        <v>1.0716932699999999</v>
      </c>
      <c r="T43" s="203">
        <f t="shared" si="14"/>
        <v>1.475316802</v>
      </c>
      <c r="U43" s="203">
        <f t="shared" si="14"/>
        <v>1.89981757</v>
      </c>
      <c r="V43" s="203">
        <f t="shared" si="14"/>
        <v>2.2756394360000001</v>
      </c>
      <c r="W43" s="195">
        <f t="shared" si="14"/>
        <v>2.554257325</v>
      </c>
    </row>
    <row r="44" spans="2:25" x14ac:dyDescent="0.3">
      <c r="B44" s="277" t="s">
        <v>427</v>
      </c>
      <c r="C44" s="6" t="s">
        <v>2</v>
      </c>
      <c r="D44" s="3" t="s">
        <v>236</v>
      </c>
      <c r="E44" s="7">
        <f t="shared" si="2"/>
        <v>22.591760633898229</v>
      </c>
      <c r="F44" s="7">
        <f t="shared" si="2"/>
        <v>23.657636515996334</v>
      </c>
      <c r="G44" s="264">
        <f t="shared" ref="G44:W44" si="15">G19</f>
        <v>34.879673247500001</v>
      </c>
      <c r="H44" s="265">
        <f t="shared" si="15"/>
        <v>33.9145471689</v>
      </c>
      <c r="I44" s="266">
        <f t="shared" si="15"/>
        <v>32.710350926300002</v>
      </c>
      <c r="J44" s="264">
        <f t="shared" si="15"/>
        <v>31.764850656899998</v>
      </c>
      <c r="K44" s="265">
        <f t="shared" si="15"/>
        <v>31.016372204500001</v>
      </c>
      <c r="L44" s="265">
        <f t="shared" si="15"/>
        <v>30.413803096700001</v>
      </c>
      <c r="M44" s="265">
        <f t="shared" si="15"/>
        <v>29.882546542899998</v>
      </c>
      <c r="N44" s="266">
        <f t="shared" si="15"/>
        <v>29.405362447200002</v>
      </c>
      <c r="O44" s="264">
        <f t="shared" si="15"/>
        <v>28.987593877699997</v>
      </c>
      <c r="P44" s="265">
        <f t="shared" si="15"/>
        <v>28.6131343833</v>
      </c>
      <c r="Q44" s="265">
        <f t="shared" si="15"/>
        <v>28.270472304000002</v>
      </c>
      <c r="R44" s="265">
        <f t="shared" si="15"/>
        <v>27.952927079200002</v>
      </c>
      <c r="S44" s="266">
        <f t="shared" si="15"/>
        <v>27.655043497599998</v>
      </c>
      <c r="T44" s="267">
        <f t="shared" si="15"/>
        <v>27.128321580999998</v>
      </c>
      <c r="U44" s="267">
        <f t="shared" si="15"/>
        <v>26.953585886999996</v>
      </c>
      <c r="V44" s="267">
        <f t="shared" si="15"/>
        <v>26.856120062500001</v>
      </c>
      <c r="W44" s="266">
        <f t="shared" si="15"/>
        <v>26.857260821299995</v>
      </c>
    </row>
    <row r="45" spans="2:25" x14ac:dyDescent="0.3">
      <c r="B45" s="278"/>
      <c r="C45" s="8" t="s">
        <v>15</v>
      </c>
      <c r="D45" s="8" t="s">
        <v>252</v>
      </c>
      <c r="E45" s="25">
        <f t="shared" si="2"/>
        <v>20.773334186794415</v>
      </c>
      <c r="F45" s="25">
        <f t="shared" si="2"/>
        <v>20.235913807481875</v>
      </c>
      <c r="G45" s="40">
        <f t="shared" ref="G45:W45" si="16">G20</f>
        <v>29.143271250000002</v>
      </c>
      <c r="H45" s="25">
        <f t="shared" si="16"/>
        <v>28.093796000000001</v>
      </c>
      <c r="I45" s="192">
        <f t="shared" si="16"/>
        <v>26.852262979999999</v>
      </c>
      <c r="J45" s="40">
        <f t="shared" si="16"/>
        <v>25.85209102</v>
      </c>
      <c r="K45" s="25">
        <f t="shared" si="16"/>
        <v>25.016387460000001</v>
      </c>
      <c r="L45" s="25">
        <f t="shared" si="16"/>
        <v>24.300442010000001</v>
      </c>
      <c r="M45" s="25">
        <f t="shared" si="16"/>
        <v>23.64228438</v>
      </c>
      <c r="N45" s="192">
        <f t="shared" si="16"/>
        <v>23.027066940000001</v>
      </c>
      <c r="O45" s="40">
        <f t="shared" si="16"/>
        <v>22.551500260000001</v>
      </c>
      <c r="P45" s="25">
        <f t="shared" si="16"/>
        <v>22.11073554</v>
      </c>
      <c r="Q45" s="25">
        <f t="shared" si="16"/>
        <v>21.69536089</v>
      </c>
      <c r="R45" s="25">
        <f t="shared" si="16"/>
        <v>21.299872270000002</v>
      </c>
      <c r="S45" s="192">
        <f t="shared" si="16"/>
        <v>20.919823999999998</v>
      </c>
      <c r="T45" s="201">
        <f t="shared" si="16"/>
        <v>20.24176512</v>
      </c>
      <c r="U45" s="201">
        <f t="shared" si="16"/>
        <v>19.823092819999999</v>
      </c>
      <c r="V45" s="201">
        <f t="shared" si="16"/>
        <v>19.453501490000001</v>
      </c>
      <c r="W45" s="192">
        <f t="shared" si="16"/>
        <v>19.145545179999999</v>
      </c>
    </row>
    <row r="46" spans="2:25" x14ac:dyDescent="0.3">
      <c r="B46" s="278"/>
      <c r="C46" s="8" t="s">
        <v>17</v>
      </c>
      <c r="D46" s="8" t="s">
        <v>253</v>
      </c>
      <c r="E46" s="25">
        <f t="shared" si="2"/>
        <v>0.97242055887894496</v>
      </c>
      <c r="F46" s="25">
        <f t="shared" si="2"/>
        <v>2.1298771652591522</v>
      </c>
      <c r="G46" s="40">
        <f>G22</f>
        <v>0.1007447149</v>
      </c>
      <c r="H46" s="25">
        <f t="shared" ref="H46:W46" si="17">H22</f>
        <v>9.7251273200000002E-2</v>
      </c>
      <c r="I46" s="192">
        <f t="shared" si="17"/>
        <v>9.3082204599999996E-2</v>
      </c>
      <c r="J46" s="40">
        <f t="shared" si="17"/>
        <v>9.0489313599999996E-2</v>
      </c>
      <c r="K46" s="25">
        <f t="shared" si="17"/>
        <v>8.8418279700000005E-2</v>
      </c>
      <c r="L46" s="25">
        <f t="shared" si="17"/>
        <v>8.6725634900000001E-2</v>
      </c>
      <c r="M46" s="25">
        <f t="shared" si="17"/>
        <v>8.5199804800000001E-2</v>
      </c>
      <c r="N46" s="192">
        <f t="shared" si="17"/>
        <v>8.3792208000000007E-2</v>
      </c>
      <c r="O46" s="40">
        <f t="shared" si="17"/>
        <v>8.2803667499999997E-2</v>
      </c>
      <c r="P46" s="25">
        <f t="shared" si="17"/>
        <v>8.1919340199999996E-2</v>
      </c>
      <c r="Q46" s="25">
        <f t="shared" si="17"/>
        <v>8.11071716E-2</v>
      </c>
      <c r="R46" s="25">
        <f t="shared" si="17"/>
        <v>8.0348634299999999E-2</v>
      </c>
      <c r="S46" s="192">
        <f t="shared" si="17"/>
        <v>7.9628520899999999E-2</v>
      </c>
      <c r="T46" s="201">
        <f t="shared" si="17"/>
        <v>7.8306345499999999E-2</v>
      </c>
      <c r="U46" s="201">
        <f t="shared" si="17"/>
        <v>7.7939558699999995E-2</v>
      </c>
      <c r="V46" s="201">
        <f t="shared" si="17"/>
        <v>7.7736013199999995E-2</v>
      </c>
      <c r="W46" s="192">
        <f t="shared" si="17"/>
        <v>7.7755330400000003E-2</v>
      </c>
    </row>
    <row r="47" spans="2:25" x14ac:dyDescent="0.3">
      <c r="B47" s="278"/>
      <c r="C47" s="8" t="s">
        <v>16</v>
      </c>
      <c r="D47" s="8" t="s">
        <v>254</v>
      </c>
      <c r="E47" s="25">
        <f t="shared" si="2"/>
        <v>0.12155256984466917</v>
      </c>
      <c r="F47" s="25">
        <f t="shared" si="2"/>
        <v>6.9663309315820265E-2</v>
      </c>
      <c r="G47" s="40">
        <f>G21</f>
        <v>3.4831498879999998</v>
      </c>
      <c r="H47" s="25">
        <f t="shared" ref="H47:W47" si="18">H21</f>
        <v>3.5030392159999999</v>
      </c>
      <c r="I47" s="192">
        <f t="shared" si="18"/>
        <v>3.4931414809999999</v>
      </c>
      <c r="J47" s="40">
        <f t="shared" si="18"/>
        <v>3.5612115989999999</v>
      </c>
      <c r="K47" s="25">
        <f t="shared" si="18"/>
        <v>3.6491651310000002</v>
      </c>
      <c r="L47" s="25">
        <f t="shared" si="18"/>
        <v>3.7536166209999999</v>
      </c>
      <c r="M47" s="25">
        <f t="shared" si="18"/>
        <v>3.8671587070000002</v>
      </c>
      <c r="N47" s="192">
        <f t="shared" si="18"/>
        <v>3.9884853470000001</v>
      </c>
      <c r="O47" s="40">
        <f t="shared" si="18"/>
        <v>4.0449115290000002</v>
      </c>
      <c r="P47" s="25">
        <f t="shared" si="18"/>
        <v>4.1067757460000003</v>
      </c>
      <c r="Q47" s="25">
        <f t="shared" si="18"/>
        <v>4.1728126620000001</v>
      </c>
      <c r="R47" s="25">
        <f t="shared" si="18"/>
        <v>4.2423179859999998</v>
      </c>
      <c r="S47" s="192">
        <f t="shared" si="18"/>
        <v>4.3146786529999996</v>
      </c>
      <c r="T47" s="201">
        <f t="shared" si="18"/>
        <v>4.3832882800000004</v>
      </c>
      <c r="U47" s="201">
        <f t="shared" si="18"/>
        <v>4.5069660960000002</v>
      </c>
      <c r="V47" s="201">
        <f t="shared" si="18"/>
        <v>4.6437826290000004</v>
      </c>
      <c r="W47" s="192">
        <f t="shared" si="18"/>
        <v>4.7984730620000002</v>
      </c>
    </row>
    <row r="48" spans="2:25" x14ac:dyDescent="0.3">
      <c r="B48" s="278"/>
      <c r="C48" s="8" t="s">
        <v>18</v>
      </c>
      <c r="D48" s="8" t="s">
        <v>255</v>
      </c>
      <c r="E48" s="25">
        <f t="shared" ref="E48:F51" si="19">E23/E$27*100</f>
        <v>0.35979560671833416</v>
      </c>
      <c r="F48" s="25">
        <f t="shared" si="19"/>
        <v>0.31443115932679999</v>
      </c>
      <c r="G48" s="40">
        <f t="shared" ref="G48:W48" si="20">G23</f>
        <v>0.50298567500000002</v>
      </c>
      <c r="H48" s="25">
        <f t="shared" si="20"/>
        <v>0.50214899359999998</v>
      </c>
      <c r="I48" s="192">
        <f t="shared" si="20"/>
        <v>0.49705897269999999</v>
      </c>
      <c r="J48" s="40">
        <f t="shared" si="20"/>
        <v>0.48321293450000002</v>
      </c>
      <c r="K48" s="25">
        <f t="shared" si="20"/>
        <v>0.47215361350000001</v>
      </c>
      <c r="L48" s="25">
        <f t="shared" si="20"/>
        <v>0.46311489010000001</v>
      </c>
      <c r="M48" s="25">
        <f t="shared" si="20"/>
        <v>0.4549669576</v>
      </c>
      <c r="N48" s="192">
        <f t="shared" si="20"/>
        <v>0.44745039069999998</v>
      </c>
      <c r="O48" s="40">
        <f t="shared" si="20"/>
        <v>0.44217158429999998</v>
      </c>
      <c r="P48" s="25">
        <f t="shared" si="20"/>
        <v>0.4374492767</v>
      </c>
      <c r="Q48" s="25">
        <f t="shared" si="20"/>
        <v>0.43311229629999998</v>
      </c>
      <c r="R48" s="25">
        <f t="shared" si="20"/>
        <v>0.42906170700000001</v>
      </c>
      <c r="S48" s="192">
        <f t="shared" si="20"/>
        <v>0.42521630160000001</v>
      </c>
      <c r="T48" s="201">
        <f t="shared" si="20"/>
        <v>0.418155885</v>
      </c>
      <c r="U48" s="201">
        <f t="shared" si="20"/>
        <v>0.41619724340000003</v>
      </c>
      <c r="V48" s="201">
        <f t="shared" si="20"/>
        <v>0.41511031030000001</v>
      </c>
      <c r="W48" s="192">
        <f t="shared" si="20"/>
        <v>0.41521346409999998</v>
      </c>
    </row>
    <row r="49" spans="1:29" x14ac:dyDescent="0.3">
      <c r="B49" s="278"/>
      <c r="C49" s="8" t="s">
        <v>19</v>
      </c>
      <c r="D49" s="8" t="s">
        <v>256</v>
      </c>
      <c r="E49" s="25">
        <f t="shared" si="19"/>
        <v>0.12155256984466917</v>
      </c>
      <c r="F49" s="25">
        <f t="shared" si="19"/>
        <v>0.17506215989193505</v>
      </c>
      <c r="G49" s="40">
        <f t="shared" ref="G49:W49" si="21">G24</f>
        <v>0.31052374360000001</v>
      </c>
      <c r="H49" s="25">
        <f t="shared" si="21"/>
        <v>0.32087013009999998</v>
      </c>
      <c r="I49" s="192">
        <f t="shared" si="21"/>
        <v>0.32874723500000003</v>
      </c>
      <c r="J49" s="40">
        <f t="shared" si="21"/>
        <v>0.33753187979999999</v>
      </c>
      <c r="K49" s="25">
        <f t="shared" si="21"/>
        <v>0.34832257430000002</v>
      </c>
      <c r="L49" s="25">
        <f t="shared" si="21"/>
        <v>0.36083537269999999</v>
      </c>
      <c r="M49" s="25">
        <f t="shared" si="21"/>
        <v>0.37438830449999999</v>
      </c>
      <c r="N49" s="192">
        <f t="shared" si="21"/>
        <v>0.38887440950000002</v>
      </c>
      <c r="O49" s="40">
        <f t="shared" si="21"/>
        <v>0.39936630490000002</v>
      </c>
      <c r="P49" s="25">
        <f t="shared" si="21"/>
        <v>0.41060516740000003</v>
      </c>
      <c r="Q49" s="25">
        <f t="shared" si="21"/>
        <v>0.42248698909999999</v>
      </c>
      <c r="R49" s="25">
        <f t="shared" si="21"/>
        <v>0.4349593779</v>
      </c>
      <c r="S49" s="192">
        <f t="shared" si="21"/>
        <v>0.44797622510000001</v>
      </c>
      <c r="T49" s="201">
        <f t="shared" si="21"/>
        <v>0.49299763349999998</v>
      </c>
      <c r="U49" s="201">
        <f t="shared" si="21"/>
        <v>0.54912015189999996</v>
      </c>
      <c r="V49" s="201">
        <f t="shared" si="21"/>
        <v>0.61290514100000004</v>
      </c>
      <c r="W49" s="192">
        <f t="shared" si="21"/>
        <v>0.68606100179999996</v>
      </c>
    </row>
    <row r="50" spans="1:29" x14ac:dyDescent="0.3">
      <c r="B50" s="279"/>
      <c r="C50" s="9" t="s">
        <v>13</v>
      </c>
      <c r="D50" s="8" t="s">
        <v>257</v>
      </c>
      <c r="E50" s="26">
        <f t="shared" si="19"/>
        <v>0.24310513968933833</v>
      </c>
      <c r="F50" s="26">
        <f t="shared" si="19"/>
        <v>0.73268891472074738</v>
      </c>
      <c r="G50" s="194">
        <f t="shared" ref="G50:W50" si="22">G25</f>
        <v>1.3389979759999999</v>
      </c>
      <c r="H50" s="26">
        <f t="shared" si="22"/>
        <v>1.397441556</v>
      </c>
      <c r="I50" s="195">
        <f t="shared" si="22"/>
        <v>1.446058053</v>
      </c>
      <c r="J50" s="194">
        <f t="shared" si="22"/>
        <v>1.44031391</v>
      </c>
      <c r="K50" s="26">
        <f t="shared" si="22"/>
        <v>1.441925146</v>
      </c>
      <c r="L50" s="26">
        <f t="shared" si="22"/>
        <v>1.4490685679999999</v>
      </c>
      <c r="M50" s="26">
        <f t="shared" si="22"/>
        <v>1.4585483889999999</v>
      </c>
      <c r="N50" s="195">
        <f t="shared" si="22"/>
        <v>1.4696931520000001</v>
      </c>
      <c r="O50" s="194">
        <f t="shared" si="22"/>
        <v>1.466840532</v>
      </c>
      <c r="P50" s="26">
        <f t="shared" si="22"/>
        <v>1.4656493129999999</v>
      </c>
      <c r="Q50" s="26">
        <f t="shared" si="22"/>
        <v>1.465592295</v>
      </c>
      <c r="R50" s="26">
        <f t="shared" si="22"/>
        <v>1.4663671039999999</v>
      </c>
      <c r="S50" s="195">
        <f t="shared" si="22"/>
        <v>1.467719797</v>
      </c>
      <c r="T50" s="203">
        <f t="shared" si="22"/>
        <v>1.5138083170000001</v>
      </c>
      <c r="U50" s="203">
        <f t="shared" si="22"/>
        <v>1.5802700169999999</v>
      </c>
      <c r="V50" s="203">
        <f t="shared" si="22"/>
        <v>1.6530844790000001</v>
      </c>
      <c r="W50" s="195">
        <f t="shared" si="22"/>
        <v>1.734212783</v>
      </c>
    </row>
    <row r="51" spans="1:29" x14ac:dyDescent="0.3">
      <c r="B51" s="11" t="s">
        <v>9</v>
      </c>
      <c r="C51" s="3"/>
      <c r="D51" s="23" t="s">
        <v>237</v>
      </c>
      <c r="E51" s="7">
        <f t="shared" si="19"/>
        <v>3.4963057627102536</v>
      </c>
      <c r="F51" s="7">
        <f t="shared" si="19"/>
        <v>3.068201487053372</v>
      </c>
      <c r="G51" s="264">
        <f t="shared" ref="G51:W51" si="23">G26</f>
        <v>3.7405097500000002</v>
      </c>
      <c r="H51" s="265">
        <f t="shared" si="23"/>
        <v>3.6695239599999998</v>
      </c>
      <c r="I51" s="266">
        <f t="shared" si="23"/>
        <v>3.643477538</v>
      </c>
      <c r="J51" s="264">
        <f t="shared" si="23"/>
        <v>3.6412963020000002</v>
      </c>
      <c r="K51" s="265">
        <f t="shared" si="23"/>
        <v>3.649885689</v>
      </c>
      <c r="L51" s="265">
        <f t="shared" si="23"/>
        <v>3.661720388</v>
      </c>
      <c r="M51" s="265">
        <f t="shared" si="23"/>
        <v>3.6619488009999999</v>
      </c>
      <c r="N51" s="266">
        <f t="shared" si="23"/>
        <v>3.6560785180000002</v>
      </c>
      <c r="O51" s="264">
        <f t="shared" si="23"/>
        <v>3.64754639</v>
      </c>
      <c r="P51" s="265">
        <f t="shared" si="23"/>
        <v>3.6385606899999998</v>
      </c>
      <c r="Q51" s="265">
        <f t="shared" si="23"/>
        <v>3.6291808630000002</v>
      </c>
      <c r="R51" s="265">
        <f t="shared" si="23"/>
        <v>3.6193955610000001</v>
      </c>
      <c r="S51" s="266">
        <f t="shared" si="23"/>
        <v>3.6090661220000002</v>
      </c>
      <c r="T51" s="267">
        <f t="shared" si="23"/>
        <v>3.748238615</v>
      </c>
      <c r="U51" s="267">
        <f t="shared" si="23"/>
        <v>3.9472920779999998</v>
      </c>
      <c r="V51" s="267">
        <f t="shared" si="23"/>
        <v>4.1549446039999998</v>
      </c>
      <c r="W51" s="266">
        <f t="shared" si="23"/>
        <v>4.3708317780000003</v>
      </c>
    </row>
    <row r="52" spans="1:29" x14ac:dyDescent="0.3">
      <c r="B52" s="6" t="s">
        <v>2</v>
      </c>
      <c r="C52" s="3"/>
      <c r="D52" s="3" t="s">
        <v>238</v>
      </c>
      <c r="E52" s="12">
        <v>100</v>
      </c>
      <c r="F52" s="12">
        <v>100</v>
      </c>
      <c r="G52" s="272">
        <f t="shared" ref="G52:W52" si="24">G27</f>
        <v>148.8601893</v>
      </c>
      <c r="H52" s="273">
        <f t="shared" si="24"/>
        <v>147.7110137</v>
      </c>
      <c r="I52" s="274">
        <f t="shared" si="24"/>
        <v>145.8430056</v>
      </c>
      <c r="J52" s="272">
        <f t="shared" si="24"/>
        <v>144.22103899999999</v>
      </c>
      <c r="K52" s="273">
        <f t="shared" si="24"/>
        <v>142.7651152</v>
      </c>
      <c r="L52" s="273">
        <f t="shared" si="24"/>
        <v>141.49924870000001</v>
      </c>
      <c r="M52" s="273">
        <f t="shared" si="24"/>
        <v>140.42915350000001</v>
      </c>
      <c r="N52" s="274">
        <f t="shared" si="24"/>
        <v>139.54127130000001</v>
      </c>
      <c r="O52" s="272">
        <f t="shared" si="24"/>
        <v>138.8994701</v>
      </c>
      <c r="P52" s="273">
        <f t="shared" si="24"/>
        <v>138.4232896</v>
      </c>
      <c r="Q52" s="273">
        <f t="shared" si="24"/>
        <v>138.06534690000001</v>
      </c>
      <c r="R52" s="273">
        <f t="shared" si="24"/>
        <v>137.7951735</v>
      </c>
      <c r="S52" s="274">
        <f t="shared" si="24"/>
        <v>137.58523729999999</v>
      </c>
      <c r="T52" s="275">
        <f t="shared" si="24"/>
        <v>138.00729899999999</v>
      </c>
      <c r="U52" s="275">
        <f t="shared" si="24"/>
        <v>139.53423280000001</v>
      </c>
      <c r="V52" s="275">
        <f t="shared" si="24"/>
        <v>141.7448952</v>
      </c>
      <c r="W52" s="274">
        <f t="shared" si="24"/>
        <v>145.16004340000001</v>
      </c>
    </row>
    <row r="53" spans="1:29" x14ac:dyDescent="0.3">
      <c r="T53" s="35"/>
      <c r="U53" s="35"/>
      <c r="V53" s="35"/>
      <c r="W53" s="35"/>
    </row>
    <row r="55" spans="1:29" ht="23.4" x14ac:dyDescent="0.45">
      <c r="A55" s="1" t="s">
        <v>38</v>
      </c>
    </row>
    <row r="57" spans="1:29" ht="23.4" x14ac:dyDescent="0.45">
      <c r="B57" s="1" t="s">
        <v>72</v>
      </c>
      <c r="C57" s="1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29" x14ac:dyDescent="0.3">
      <c r="B58" s="15"/>
      <c r="C58" s="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16"/>
      <c r="U58" s="16"/>
      <c r="V58" s="16"/>
      <c r="W58" s="16"/>
    </row>
    <row r="59" spans="1:29" x14ac:dyDescent="0.3">
      <c r="B59" s="15"/>
      <c r="C59" s="4"/>
      <c r="E59" s="5">
        <v>2006</v>
      </c>
      <c r="F59" s="5">
        <v>2015</v>
      </c>
      <c r="G59" s="38">
        <v>2018</v>
      </c>
      <c r="H59" s="5">
        <v>2019</v>
      </c>
      <c r="I59" s="189">
        <v>2020</v>
      </c>
      <c r="J59" s="197">
        <v>2021</v>
      </c>
      <c r="K59" s="48">
        <v>2022</v>
      </c>
      <c r="L59" s="5">
        <v>2023</v>
      </c>
      <c r="M59" s="48">
        <v>2024</v>
      </c>
      <c r="N59" s="189">
        <v>2025</v>
      </c>
      <c r="O59" s="197">
        <v>2026</v>
      </c>
      <c r="P59" s="5">
        <v>2027</v>
      </c>
      <c r="Q59" s="48">
        <v>2028</v>
      </c>
      <c r="R59" s="48">
        <v>2029</v>
      </c>
      <c r="S59" s="189">
        <v>2030</v>
      </c>
      <c r="T59" s="199">
        <v>2035</v>
      </c>
      <c r="U59" s="199">
        <v>2040</v>
      </c>
      <c r="V59" s="199">
        <v>2045</v>
      </c>
      <c r="W59" s="199">
        <v>2050</v>
      </c>
      <c r="Y59" s="49"/>
      <c r="Z59" s="49"/>
      <c r="AA59" s="49"/>
      <c r="AB59" s="49"/>
      <c r="AC59" s="49"/>
    </row>
    <row r="60" spans="1:29" x14ac:dyDescent="0.3">
      <c r="C60" s="6" t="s">
        <v>20</v>
      </c>
      <c r="E60" s="10">
        <f>SUM(E61:E62)</f>
        <v>50.890458160000001</v>
      </c>
      <c r="F60" s="10">
        <f t="shared" ref="F60" si="25">SUM(F61:F62)</f>
        <v>45.834483710000001</v>
      </c>
      <c r="G60" s="39">
        <f>SUM(G61:G62)</f>
        <v>44.806179240000006</v>
      </c>
      <c r="H60" s="10">
        <f t="shared" ref="H60:W60" si="26">SUM(H61:H62)</f>
        <v>44.536452480000001</v>
      </c>
      <c r="I60" s="193">
        <f t="shared" si="26"/>
        <v>44.085679670000005</v>
      </c>
      <c r="J60" s="39">
        <f t="shared" si="26"/>
        <v>43.762436170000001</v>
      </c>
      <c r="K60" s="10">
        <f t="shared" si="26"/>
        <v>43.482301589999999</v>
      </c>
      <c r="L60" s="10">
        <f t="shared" si="26"/>
        <v>43.246905699999999</v>
      </c>
      <c r="M60" s="10">
        <f t="shared" si="26"/>
        <v>43.068733929999993</v>
      </c>
      <c r="N60" s="193">
        <f t="shared" si="26"/>
        <v>42.93714181</v>
      </c>
      <c r="O60" s="39">
        <f t="shared" si="26"/>
        <v>42.846847150000002</v>
      </c>
      <c r="P60" s="10">
        <f t="shared" si="26"/>
        <v>42.79358225</v>
      </c>
      <c r="Q60" s="10">
        <f t="shared" si="26"/>
        <v>42.76686419</v>
      </c>
      <c r="R60" s="10">
        <f t="shared" si="26"/>
        <v>42.758245270000003</v>
      </c>
      <c r="S60" s="193">
        <f t="shared" si="26"/>
        <v>42.759140689999995</v>
      </c>
      <c r="T60" s="202">
        <f t="shared" si="26"/>
        <v>42.28441187</v>
      </c>
      <c r="U60" s="202">
        <f t="shared" si="26"/>
        <v>41.620257210000005</v>
      </c>
      <c r="V60" s="202">
        <f t="shared" si="26"/>
        <v>40.660333190000003</v>
      </c>
      <c r="W60" s="202">
        <f t="shared" si="26"/>
        <v>39.624969230000005</v>
      </c>
      <c r="Y60" s="49"/>
      <c r="Z60" s="49"/>
      <c r="AA60" s="49"/>
      <c r="AB60" s="49"/>
      <c r="AC60" s="49"/>
    </row>
    <row r="61" spans="1:29" x14ac:dyDescent="0.3">
      <c r="C61" s="79" t="s">
        <v>21</v>
      </c>
      <c r="D61" t="s">
        <v>121</v>
      </c>
      <c r="E61" s="25">
        <f>VLOOKUP($D61,result!$A$2:$AW$212,E$5,FALSE)</f>
        <v>28.000458160000001</v>
      </c>
      <c r="F61" s="25">
        <f>VLOOKUP($D61,result!$A$2:$AW$212,F$5,FALSE)</f>
        <v>25.209212640000001</v>
      </c>
      <c r="G61" s="40">
        <f>VLOOKUP($D61,result!$A$2:$AW$212,G$5,FALSE)</f>
        <v>24.366599140000002</v>
      </c>
      <c r="H61" s="25">
        <f>VLOOKUP($D61,result!$A$2:$AW$212,H$5,FALSE)</f>
        <v>24.178942989999999</v>
      </c>
      <c r="I61" s="192">
        <f>VLOOKUP($D61,result!$A$2:$AW$212,I$5,FALSE)</f>
        <v>23.993343450000001</v>
      </c>
      <c r="J61" s="40">
        <f>VLOOKUP($D61,result!$A$2:$AW$212,J$5,FALSE)</f>
        <v>23.830460169999998</v>
      </c>
      <c r="K61" s="25">
        <f>VLOOKUP($D61,result!$A$2:$AW$212,K$5,FALSE)</f>
        <v>23.683542159999998</v>
      </c>
      <c r="L61" s="25">
        <f>VLOOKUP($D61,result!$A$2:$AW$212,L$5,FALSE)</f>
        <v>23.544806250000001</v>
      </c>
      <c r="M61" s="25">
        <f>VLOOKUP($D61,result!$A$2:$AW$212,M$5,FALSE)</f>
        <v>23.410649419999999</v>
      </c>
      <c r="N61" s="192">
        <f>VLOOKUP($D61,result!$A$2:$AW$212,N$5,FALSE)</f>
        <v>23.276285170000001</v>
      </c>
      <c r="O61" s="40">
        <f>VLOOKUP($D61,result!$A$2:$AW$212,O$5,FALSE)</f>
        <v>23.13763814</v>
      </c>
      <c r="P61" s="25">
        <f>VLOOKUP($D61,result!$A$2:$AW$212,P$5,FALSE)</f>
        <v>22.99195332</v>
      </c>
      <c r="Q61" s="25">
        <f>VLOOKUP($D61,result!$A$2:$AW$212,Q$5,FALSE)</f>
        <v>22.837438649999999</v>
      </c>
      <c r="R61" s="25">
        <f>VLOOKUP($D61,result!$A$2:$AW$212,R$5,FALSE)</f>
        <v>22.672286039999999</v>
      </c>
      <c r="S61" s="192">
        <f>VLOOKUP($D61,result!$A$2:$AW$212,S$5,FALSE)</f>
        <v>22.494773039999998</v>
      </c>
      <c r="T61" s="201">
        <f>VLOOKUP($D61,result!$A$2:$AW$212,T$5,FALSE)</f>
        <v>21.461251900000001</v>
      </c>
      <c r="U61" s="201">
        <f>VLOOKUP($D61,result!$A$2:$AW$212,U$5,FALSE)</f>
        <v>20.094681860000001</v>
      </c>
      <c r="V61" s="201">
        <f>VLOOKUP($D61,result!$A$2:$AW$212,V$5,FALSE)</f>
        <v>18.433680620000001</v>
      </c>
      <c r="W61" s="201">
        <f>VLOOKUP($D61,result!$A$2:$AW$212,W$5,FALSE)</f>
        <v>16.607749720000001</v>
      </c>
      <c r="Y61" s="163"/>
      <c r="Z61" s="163"/>
      <c r="AA61" s="163"/>
      <c r="AB61" s="163"/>
      <c r="AC61" s="163"/>
    </row>
    <row r="62" spans="1:29" x14ac:dyDescent="0.3">
      <c r="C62" s="80" t="s">
        <v>22</v>
      </c>
      <c r="D62" t="s">
        <v>122</v>
      </c>
      <c r="E62" s="25">
        <f>VLOOKUP($D62,result!$A$2:$AW$212,E$5,FALSE)</f>
        <v>22.89</v>
      </c>
      <c r="F62" s="25">
        <f>VLOOKUP($D62,result!$A$2:$AW$212,F$5,FALSE)</f>
        <v>20.62527107</v>
      </c>
      <c r="G62" s="40">
        <f>VLOOKUP($D62,result!$A$2:$AW$212,G$5,FALSE)</f>
        <v>20.439580100000001</v>
      </c>
      <c r="H62" s="25">
        <f>VLOOKUP($D62,result!$A$2:$AW$212,H$5,FALSE)</f>
        <v>20.357509490000002</v>
      </c>
      <c r="I62" s="192">
        <f>VLOOKUP($D62,result!$A$2:$AW$212,I$5,FALSE)</f>
        <v>20.09233622</v>
      </c>
      <c r="J62" s="40">
        <f>VLOOKUP($D62,result!$A$2:$AW$212,J$5,FALSE)</f>
        <v>19.931975999999999</v>
      </c>
      <c r="K62" s="25">
        <f>VLOOKUP($D62,result!$A$2:$AW$212,K$5,FALSE)</f>
        <v>19.79875943</v>
      </c>
      <c r="L62" s="25">
        <f>VLOOKUP($D62,result!$A$2:$AW$212,L$5,FALSE)</f>
        <v>19.702099449999999</v>
      </c>
      <c r="M62" s="25">
        <f>VLOOKUP($D62,result!$A$2:$AW$212,M$5,FALSE)</f>
        <v>19.658084509999998</v>
      </c>
      <c r="N62" s="192">
        <f>VLOOKUP($D62,result!$A$2:$AW$212,N$5,FALSE)</f>
        <v>19.660856639999999</v>
      </c>
      <c r="O62" s="40">
        <f>VLOOKUP($D62,result!$A$2:$AW$212,O$5,FALSE)</f>
        <v>19.709209009999999</v>
      </c>
      <c r="P62" s="25">
        <f>VLOOKUP($D62,result!$A$2:$AW$212,P$5,FALSE)</f>
        <v>19.80162893</v>
      </c>
      <c r="Q62" s="25">
        <f>VLOOKUP($D62,result!$A$2:$AW$212,Q$5,FALSE)</f>
        <v>19.92942554</v>
      </c>
      <c r="R62" s="25">
        <f>VLOOKUP($D62,result!$A$2:$AW$212,R$5,FALSE)</f>
        <v>20.08595923</v>
      </c>
      <c r="S62" s="192">
        <f>VLOOKUP($D62,result!$A$2:$AW$212,S$5,FALSE)</f>
        <v>20.264367650000001</v>
      </c>
      <c r="T62" s="201">
        <f>VLOOKUP($D62,result!$A$2:$AW$212,T$5,FALSE)</f>
        <v>20.823159969999999</v>
      </c>
      <c r="U62" s="201">
        <f>VLOOKUP($D62,result!$A$2:$AW$212,U$5,FALSE)</f>
        <v>21.52557535</v>
      </c>
      <c r="V62" s="201">
        <f>VLOOKUP($D62,result!$A$2:$AW$212,V$5,FALSE)</f>
        <v>22.226652569999999</v>
      </c>
      <c r="W62" s="201">
        <f>VLOOKUP($D62,result!$A$2:$AW$212,W$5,FALSE)</f>
        <v>23.01721951</v>
      </c>
      <c r="Y62" s="163"/>
      <c r="Z62" s="163"/>
      <c r="AA62" s="163"/>
      <c r="AB62" s="163"/>
      <c r="AC62" s="163"/>
    </row>
    <row r="63" spans="1:29" x14ac:dyDescent="0.3">
      <c r="C63" s="123" t="s">
        <v>23</v>
      </c>
      <c r="D63" t="s">
        <v>119</v>
      </c>
      <c r="E63" s="10">
        <f>VLOOKUP($D63,result!$A$2:$AW$212,E$5,FALSE)</f>
        <v>40.805099759999997</v>
      </c>
      <c r="F63" s="10">
        <f>VLOOKUP($D63,result!$A$2:$AW$212,F$5,FALSE)</f>
        <v>33.48462722</v>
      </c>
      <c r="G63" s="39">
        <f>VLOOKUP($D63,result!$A$2:$AW$212,G$5,FALSE)</f>
        <v>32.42109541</v>
      </c>
      <c r="H63" s="10">
        <f>VLOOKUP($D63,result!$A$2:$AW$212,H$5,FALSE)</f>
        <v>31.900910580000001</v>
      </c>
      <c r="I63" s="193">
        <f>VLOOKUP($D63,result!$A$2:$AW$212,I$5,FALSE)</f>
        <v>31.331671660000001</v>
      </c>
      <c r="J63" s="39">
        <f>VLOOKUP($D63,result!$A$2:$AW$212,J$5,FALSE)</f>
        <v>30.885662159999999</v>
      </c>
      <c r="K63" s="10">
        <f>VLOOKUP($D63,result!$A$2:$AW$212,K$5,FALSE)</f>
        <v>30.462051280000001</v>
      </c>
      <c r="L63" s="10">
        <f>VLOOKUP($D63,result!$A$2:$AW$212,L$5,FALSE)</f>
        <v>30.054991260000001</v>
      </c>
      <c r="M63" s="10">
        <f>VLOOKUP($D63,result!$A$2:$AW$212,M$5,FALSE)</f>
        <v>29.653264249999999</v>
      </c>
      <c r="N63" s="193">
        <f>VLOOKUP($D63,result!$A$2:$AW$212,N$5,FALSE)</f>
        <v>29.258589820000001</v>
      </c>
      <c r="O63" s="39">
        <f>VLOOKUP($D63,result!$A$2:$AW$212,O$5,FALSE)</f>
        <v>28.867311770000001</v>
      </c>
      <c r="P63" s="10">
        <f>VLOOKUP($D63,result!$A$2:$AW$212,P$5,FALSE)</f>
        <v>28.48424206</v>
      </c>
      <c r="Q63" s="10">
        <f>VLOOKUP($D63,result!$A$2:$AW$212,Q$5,FALSE)</f>
        <v>28.109140029999999</v>
      </c>
      <c r="R63" s="10">
        <f>VLOOKUP($D63,result!$A$2:$AW$212,R$5,FALSE)</f>
        <v>27.742519229999999</v>
      </c>
      <c r="S63" s="193">
        <f>VLOOKUP($D63,result!$A$2:$AW$212,S$5,FALSE)</f>
        <v>27.385411810000001</v>
      </c>
      <c r="T63" s="202">
        <f>VLOOKUP($D63,result!$A$2:$AW$212,T$5,FALSE)</f>
        <v>26.078210850000001</v>
      </c>
      <c r="U63" s="202">
        <f>VLOOKUP($D63,result!$A$2:$AW$212,U$5,FALSE)</f>
        <v>25.20584509</v>
      </c>
      <c r="V63" s="202">
        <f>VLOOKUP($D63,result!$A$2:$AW$212,V$5,FALSE)</f>
        <v>24.573824179999999</v>
      </c>
      <c r="W63" s="202">
        <f>VLOOKUP($D63,result!$A$2:$AW$212,W$5,FALSE)</f>
        <v>24.04443435</v>
      </c>
      <c r="Y63" s="49"/>
      <c r="Z63" s="49"/>
      <c r="AA63" s="49"/>
      <c r="AB63" s="49"/>
      <c r="AC63" s="49"/>
    </row>
    <row r="64" spans="1:29" x14ac:dyDescent="0.3">
      <c r="C64" s="123" t="s">
        <v>24</v>
      </c>
      <c r="D64" t="s">
        <v>120</v>
      </c>
      <c r="E64" s="10">
        <f>VLOOKUP($D64,result!$A$2:$AW$212,E$5,FALSE)</f>
        <v>21.754900240000001</v>
      </c>
      <c r="F64" s="10">
        <f>VLOOKUP($D64,result!$A$2:$AW$212,F$5,FALSE)</f>
        <v>25.439122650000002</v>
      </c>
      <c r="G64" s="39">
        <f>VLOOKUP($D64,result!$A$2:$AW$212,G$5,FALSE)</f>
        <v>27.54123937</v>
      </c>
      <c r="H64" s="10">
        <f>VLOOKUP($D64,result!$A$2:$AW$212,H$5,FALSE)</f>
        <v>27.31096436</v>
      </c>
      <c r="I64" s="193">
        <f>VLOOKUP($D64,result!$A$2:$AW$212,I$5,FALSE)</f>
        <v>26.815386</v>
      </c>
      <c r="J64" s="39">
        <f>VLOOKUP($D64,result!$A$2:$AW$212,J$5,FALSE)</f>
        <v>26.275328049999999</v>
      </c>
      <c r="K64" s="10">
        <f>VLOOKUP($D64,result!$A$2:$AW$212,K$5,FALSE)</f>
        <v>25.779843280000001</v>
      </c>
      <c r="L64" s="10">
        <f>VLOOKUP($D64,result!$A$2:$AW$212,L$5,FALSE)</f>
        <v>25.356728929999999</v>
      </c>
      <c r="M64" s="10">
        <f>VLOOKUP($D64,result!$A$2:$AW$212,M$5,FALSE)</f>
        <v>25.008791639999998</v>
      </c>
      <c r="N64" s="193">
        <f>VLOOKUP($D64,result!$A$2:$AW$212,N$5,FALSE)</f>
        <v>24.73814162</v>
      </c>
      <c r="O64" s="39">
        <f>VLOOKUP($D64,result!$A$2:$AW$212,O$5,FALSE)</f>
        <v>24.639826790000001</v>
      </c>
      <c r="P64" s="10">
        <f>VLOOKUP($D64,result!$A$2:$AW$212,P$5,FALSE)</f>
        <v>24.604334890000001</v>
      </c>
      <c r="Q64" s="10">
        <f>VLOOKUP($D64,result!$A$2:$AW$212,Q$5,FALSE)</f>
        <v>24.606008599999999</v>
      </c>
      <c r="R64" s="10">
        <f>VLOOKUP($D64,result!$A$2:$AW$212,R$5,FALSE)</f>
        <v>24.63112276</v>
      </c>
      <c r="S64" s="193">
        <f>VLOOKUP($D64,result!$A$2:$AW$212,S$5,FALSE)</f>
        <v>24.668629429999999</v>
      </c>
      <c r="T64" s="202">
        <f>VLOOKUP($D64,result!$A$2:$AW$212,T$5,FALSE)</f>
        <v>25.375793890000001</v>
      </c>
      <c r="U64" s="202">
        <f>VLOOKUP($D64,result!$A$2:$AW$212,U$5,FALSE)</f>
        <v>26.458734849999999</v>
      </c>
      <c r="V64" s="202">
        <f>VLOOKUP($D64,result!$A$2:$AW$212,V$5,FALSE)</f>
        <v>27.999063939999999</v>
      </c>
      <c r="W64" s="202">
        <f>VLOOKUP($D64,result!$A$2:$AW$212,W$5,FALSE)</f>
        <v>30.223485180000001</v>
      </c>
      <c r="Y64" s="49"/>
      <c r="Z64" s="49"/>
      <c r="AA64" s="49"/>
      <c r="AB64" s="49"/>
      <c r="AC64" s="49"/>
    </row>
    <row r="65" spans="3:50" x14ac:dyDescent="0.3">
      <c r="C65" s="123" t="s">
        <v>25</v>
      </c>
      <c r="E65" s="7">
        <f>SUM(E66:E67)</f>
        <v>51.03429259</v>
      </c>
      <c r="F65" s="7">
        <f t="shared" ref="F65" si="27">SUM(F66:F67)</f>
        <v>45.424620894999997</v>
      </c>
      <c r="G65" s="190">
        <f>SUM(G66:G67)</f>
        <v>44.091675856999998</v>
      </c>
      <c r="H65" s="7">
        <f t="shared" ref="H65:W65" si="28">SUM(H66:H67)</f>
        <v>43.962686198</v>
      </c>
      <c r="I65" s="191">
        <f t="shared" si="28"/>
        <v>43.610268316999999</v>
      </c>
      <c r="J65" s="190">
        <f t="shared" si="28"/>
        <v>43.297612780999998</v>
      </c>
      <c r="K65" s="7">
        <f t="shared" si="28"/>
        <v>43.040919131999999</v>
      </c>
      <c r="L65" s="7">
        <f t="shared" si="28"/>
        <v>42.840622816</v>
      </c>
      <c r="M65" s="7">
        <f t="shared" si="28"/>
        <v>42.698363721</v>
      </c>
      <c r="N65" s="191">
        <f t="shared" si="28"/>
        <v>42.607398095000001</v>
      </c>
      <c r="O65" s="190">
        <f t="shared" si="28"/>
        <v>42.545484354999999</v>
      </c>
      <c r="P65" s="7">
        <f t="shared" si="28"/>
        <v>42.541130430000003</v>
      </c>
      <c r="Q65" s="7">
        <f t="shared" si="28"/>
        <v>42.583333623999998</v>
      </c>
      <c r="R65" s="7">
        <f t="shared" si="28"/>
        <v>42.663285918</v>
      </c>
      <c r="S65" s="191">
        <f t="shared" si="28"/>
        <v>42.772055161000004</v>
      </c>
      <c r="T65" s="200">
        <f t="shared" si="28"/>
        <v>44.268882380000001</v>
      </c>
      <c r="U65" s="200">
        <f t="shared" si="28"/>
        <v>46.249395647999997</v>
      </c>
      <c r="V65" s="200">
        <f t="shared" si="28"/>
        <v>48.511673892000005</v>
      </c>
      <c r="W65" s="200">
        <f t="shared" si="28"/>
        <v>51.267154572999999</v>
      </c>
      <c r="Y65" s="49"/>
      <c r="Z65" s="49"/>
      <c r="AA65" s="49"/>
      <c r="AB65" s="49"/>
      <c r="AC65" s="49"/>
    </row>
    <row r="66" spans="3:50" x14ac:dyDescent="0.3">
      <c r="C66" s="80" t="s">
        <v>26</v>
      </c>
      <c r="D66" t="s">
        <v>118</v>
      </c>
      <c r="E66" s="25">
        <f>VLOOKUP($D66,result!$A$2:$AW$212,E$5,FALSE)</f>
        <v>48.17429259</v>
      </c>
      <c r="F66" s="25">
        <f>VLOOKUP($D66,result!$A$2:$AW$212,F$5,FALSE)</f>
        <v>42.536609869999999</v>
      </c>
      <c r="G66" s="40">
        <f>VLOOKUP($D66,result!$A$2:$AW$212,G$5,FALSE)</f>
        <v>41.288828359999997</v>
      </c>
      <c r="H66" s="25">
        <f>VLOOKUP($D66,result!$A$2:$AW$212,H$5,FALSE)</f>
        <v>41.172416810000001</v>
      </c>
      <c r="I66" s="192">
        <f>VLOOKUP($D66,result!$A$2:$AW$212,I$5,FALSE)</f>
        <v>40.859710190000001</v>
      </c>
      <c r="J66" s="40">
        <f>VLOOKUP($D66,result!$A$2:$AW$212,J$5,FALSE)</f>
        <v>40.584064069999997</v>
      </c>
      <c r="K66" s="25">
        <f>VLOOKUP($D66,result!$A$2:$AW$212,K$5,FALSE)</f>
        <v>40.355728499999998</v>
      </c>
      <c r="L66" s="25">
        <f>VLOOKUP($D66,result!$A$2:$AW$212,L$5,FALSE)</f>
        <v>40.174565880000003</v>
      </c>
      <c r="M66" s="25">
        <f>VLOOKUP($D66,result!$A$2:$AW$212,M$5,FALSE)</f>
        <v>40.041892310000001</v>
      </c>
      <c r="N66" s="192">
        <f>VLOOKUP($D66,result!$A$2:$AW$212,N$5,FALSE)</f>
        <v>39.952545290000003</v>
      </c>
      <c r="O66" s="40">
        <f>VLOOKUP($D66,result!$A$2:$AW$212,O$5,FALSE)</f>
        <v>39.886126740000002</v>
      </c>
      <c r="P66" s="25">
        <f>VLOOKUP($D66,result!$A$2:$AW$212,P$5,FALSE)</f>
        <v>39.872558840000003</v>
      </c>
      <c r="Q66" s="25">
        <f>VLOOKUP($D66,result!$A$2:$AW$212,Q$5,FALSE)</f>
        <v>39.90225719</v>
      </c>
      <c r="R66" s="25">
        <f>VLOOKUP($D66,result!$A$2:$AW$212,R$5,FALSE)</f>
        <v>39.96759849</v>
      </c>
      <c r="S66" s="192">
        <f>VLOOKUP($D66,result!$A$2:$AW$212,S$5,FALSE)</f>
        <v>40.060634540000002</v>
      </c>
      <c r="T66" s="201">
        <f>VLOOKUP($D66,result!$A$2:$AW$212,T$5,FALSE)</f>
        <v>41.408666240000002</v>
      </c>
      <c r="U66" s="201">
        <f>VLOOKUP($D66,result!$A$2:$AW$212,U$5,FALSE)</f>
        <v>43.203466949999999</v>
      </c>
      <c r="V66" s="201">
        <f>VLOOKUP($D66,result!$A$2:$AW$212,V$5,FALSE)</f>
        <v>45.253684040000003</v>
      </c>
      <c r="W66" s="201">
        <f>VLOOKUP($D66,result!$A$2:$AW$212,W$5,FALSE)</f>
        <v>47.757362370000003</v>
      </c>
      <c r="Y66" s="163"/>
      <c r="Z66" s="163"/>
      <c r="AA66" s="163"/>
      <c r="AB66" s="163"/>
      <c r="AC66" s="163"/>
    </row>
    <row r="67" spans="3:50" x14ac:dyDescent="0.3">
      <c r="C67" s="80" t="s">
        <v>27</v>
      </c>
      <c r="D67" t="s">
        <v>117</v>
      </c>
      <c r="E67" s="25">
        <f>VLOOKUP($D67,result!$A$2:$AW$212,E$5,FALSE)</f>
        <v>2.86</v>
      </c>
      <c r="F67" s="25">
        <f>VLOOKUP($D67,result!$A$2:$AW$212,F$5,FALSE)</f>
        <v>2.888011025</v>
      </c>
      <c r="G67" s="40">
        <f>VLOOKUP($D67,result!$A$2:$AW$212,G$5,FALSE)</f>
        <v>2.8028474970000001</v>
      </c>
      <c r="H67" s="25">
        <f>VLOOKUP($D67,result!$A$2:$AW$212,H$5,FALSE)</f>
        <v>2.790269388</v>
      </c>
      <c r="I67" s="192">
        <f>VLOOKUP($D67,result!$A$2:$AW$212,I$5,FALSE)</f>
        <v>2.7505581270000001</v>
      </c>
      <c r="J67" s="40">
        <f>VLOOKUP($D67,result!$A$2:$AW$212,J$5,FALSE)</f>
        <v>2.7135487110000001</v>
      </c>
      <c r="K67" s="25">
        <f>VLOOKUP($D67,result!$A$2:$AW$212,K$5,FALSE)</f>
        <v>2.6851906319999999</v>
      </c>
      <c r="L67" s="25">
        <f>VLOOKUP($D67,result!$A$2:$AW$212,L$5,FALSE)</f>
        <v>2.6660569359999999</v>
      </c>
      <c r="M67" s="25">
        <f>VLOOKUP($D67,result!$A$2:$AW$212,M$5,FALSE)</f>
        <v>2.6564714110000001</v>
      </c>
      <c r="N67" s="192">
        <f>VLOOKUP($D67,result!$A$2:$AW$212,N$5,FALSE)</f>
        <v>2.654852805</v>
      </c>
      <c r="O67" s="40">
        <f>VLOOKUP($D67,result!$A$2:$AW$212,O$5,FALSE)</f>
        <v>2.6593576149999998</v>
      </c>
      <c r="P67" s="25">
        <f>VLOOKUP($D67,result!$A$2:$AW$212,P$5,FALSE)</f>
        <v>2.66857159</v>
      </c>
      <c r="Q67" s="25">
        <f>VLOOKUP($D67,result!$A$2:$AW$212,Q$5,FALSE)</f>
        <v>2.681076434</v>
      </c>
      <c r="R67" s="25">
        <f>VLOOKUP($D67,result!$A$2:$AW$212,R$5,FALSE)</f>
        <v>2.6956874279999998</v>
      </c>
      <c r="S67" s="192">
        <f>VLOOKUP($D67,result!$A$2:$AW$212,S$5,FALSE)</f>
        <v>2.7114206209999998</v>
      </c>
      <c r="T67" s="201">
        <f>VLOOKUP($D67,result!$A$2:$AW$212,T$5,FALSE)</f>
        <v>2.8602161399999999</v>
      </c>
      <c r="U67" s="201">
        <f>VLOOKUP($D67,result!$A$2:$AW$212,U$5,FALSE)</f>
        <v>3.045928698</v>
      </c>
      <c r="V67" s="201">
        <f>VLOOKUP($D67,result!$A$2:$AW$212,V$5,FALSE)</f>
        <v>3.2579898520000001</v>
      </c>
      <c r="W67" s="201">
        <f>VLOOKUP($D67,result!$A$2:$AW$212,W$5,FALSE)</f>
        <v>3.5097922029999999</v>
      </c>
      <c r="Y67" s="166"/>
      <c r="Z67" s="166"/>
      <c r="AA67" s="166"/>
      <c r="AB67" s="166"/>
      <c r="AC67" s="166"/>
    </row>
    <row r="68" spans="3:50" x14ac:dyDescent="0.3">
      <c r="C68" s="123" t="s">
        <v>28</v>
      </c>
      <c r="E68" s="12">
        <f>SUM(E60,E63:E65)</f>
        <v>164.48475074999999</v>
      </c>
      <c r="F68" s="12">
        <f t="shared" ref="F68" si="29">SUM(F60,F63:F65)</f>
        <v>150.182854475</v>
      </c>
      <c r="G68" s="41">
        <f>SUM(G60,G63:G65)</f>
        <v>148.86018987699998</v>
      </c>
      <c r="H68" s="12">
        <f t="shared" ref="H68:W68" si="30">SUM(H60,H63:H65)</f>
        <v>147.71101361799998</v>
      </c>
      <c r="I68" s="196">
        <f t="shared" si="30"/>
        <v>145.84300564700001</v>
      </c>
      <c r="J68" s="41">
        <f t="shared" si="30"/>
        <v>144.22103916099999</v>
      </c>
      <c r="K68" s="12">
        <f t="shared" si="30"/>
        <v>142.76511528200001</v>
      </c>
      <c r="L68" s="12">
        <f t="shared" si="30"/>
        <v>141.499248706</v>
      </c>
      <c r="M68" s="12">
        <f t="shared" si="30"/>
        <v>140.42915354099998</v>
      </c>
      <c r="N68" s="196">
        <f t="shared" si="30"/>
        <v>139.54127134500001</v>
      </c>
      <c r="O68" s="41">
        <f t="shared" si="30"/>
        <v>138.899470065</v>
      </c>
      <c r="P68" s="12">
        <f t="shared" si="30"/>
        <v>138.42328963</v>
      </c>
      <c r="Q68" s="12">
        <f t="shared" si="30"/>
        <v>138.065346444</v>
      </c>
      <c r="R68" s="12">
        <f t="shared" si="30"/>
        <v>137.795173178</v>
      </c>
      <c r="S68" s="196">
        <f t="shared" si="30"/>
        <v>137.58523709100001</v>
      </c>
      <c r="T68" s="204">
        <f t="shared" si="30"/>
        <v>138.00729899000001</v>
      </c>
      <c r="U68" s="204">
        <f t="shared" si="30"/>
        <v>139.53423279800001</v>
      </c>
      <c r="V68" s="204">
        <f t="shared" si="30"/>
        <v>141.74489520200001</v>
      </c>
      <c r="W68" s="204">
        <f t="shared" si="30"/>
        <v>145.160043333</v>
      </c>
      <c r="Y68" s="65"/>
      <c r="Z68" s="65"/>
      <c r="AA68" s="65"/>
      <c r="AB68" s="65"/>
      <c r="AC68" s="65"/>
    </row>
    <row r="71" spans="3:50" x14ac:dyDescent="0.3">
      <c r="C71" s="15"/>
      <c r="D71" s="15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AG71" s="15"/>
      <c r="AH71" s="16"/>
      <c r="AI71" s="16"/>
      <c r="AJ71" s="16"/>
      <c r="AK71" s="16"/>
      <c r="AL71" s="16"/>
      <c r="AP71" s="13"/>
      <c r="AQ71" s="13"/>
      <c r="AR71" s="13"/>
      <c r="AS71" s="13"/>
      <c r="AT71" s="13"/>
      <c r="AU71" s="13"/>
      <c r="AV71" s="13"/>
      <c r="AW71" s="13"/>
      <c r="AX71" s="13"/>
    </row>
    <row r="72" spans="3:50" x14ac:dyDescent="0.3">
      <c r="C72" s="110"/>
      <c r="D72" s="15"/>
      <c r="E72" s="124">
        <v>2006</v>
      </c>
      <c r="F72" s="124">
        <v>2015</v>
      </c>
      <c r="G72" s="38">
        <v>2018</v>
      </c>
      <c r="H72" s="5">
        <v>2019</v>
      </c>
      <c r="I72" s="189">
        <v>2020</v>
      </c>
      <c r="J72" s="197">
        <v>2021</v>
      </c>
      <c r="K72" s="48">
        <v>2022</v>
      </c>
      <c r="L72" s="5">
        <v>2023</v>
      </c>
      <c r="M72" s="48">
        <v>2024</v>
      </c>
      <c r="N72" s="189">
        <v>2025</v>
      </c>
      <c r="O72" s="197">
        <v>2026</v>
      </c>
      <c r="P72" s="5">
        <v>2027</v>
      </c>
      <c r="Q72" s="48">
        <v>2028</v>
      </c>
      <c r="R72" s="48">
        <v>2029</v>
      </c>
      <c r="S72" s="189">
        <v>2030</v>
      </c>
      <c r="T72" s="199">
        <v>2035</v>
      </c>
      <c r="U72" s="199">
        <v>2040</v>
      </c>
      <c r="V72" s="199">
        <v>2045</v>
      </c>
      <c r="W72" s="199">
        <v>2050</v>
      </c>
      <c r="Y72" s="46"/>
      <c r="Z72" s="46"/>
      <c r="AA72" s="46"/>
      <c r="AB72" s="46"/>
      <c r="AC72" s="46"/>
      <c r="AD72" s="46"/>
      <c r="AE72" s="46"/>
      <c r="AG72" s="15"/>
      <c r="AH72" s="72"/>
      <c r="AI72" s="72"/>
      <c r="AJ72" s="72"/>
      <c r="AK72" s="72"/>
      <c r="AL72" s="72"/>
      <c r="AO72" s="46"/>
      <c r="AP72" s="27">
        <v>2007</v>
      </c>
      <c r="AQ72" s="27">
        <v>2008</v>
      </c>
      <c r="AR72" s="27">
        <v>2009</v>
      </c>
      <c r="AS72" s="27">
        <v>2010</v>
      </c>
      <c r="AT72" s="27">
        <v>2011</v>
      </c>
      <c r="AU72" s="27">
        <v>2012</v>
      </c>
      <c r="AV72" s="27">
        <v>2013</v>
      </c>
      <c r="AW72" s="27">
        <v>2014</v>
      </c>
      <c r="AX72" s="27">
        <v>2015</v>
      </c>
    </row>
    <row r="73" spans="3:50" x14ac:dyDescent="0.3">
      <c r="C73" s="125" t="s">
        <v>424</v>
      </c>
      <c r="D73" s="125" t="s">
        <v>142</v>
      </c>
      <c r="E73" s="126">
        <f>VLOOKUP($D73,result!$A$2:$AW$212,E$5,FALSE)</f>
        <v>2373</v>
      </c>
      <c r="F73" s="126">
        <f>VLOOKUP($D73,result!$A$2:$AW$212,F$5,FALSE)</f>
        <v>2270.6972599999999</v>
      </c>
      <c r="G73" s="205">
        <f>VLOOKUP($D73,result!$A$2:$AW$212,G$5,FALSE)</f>
        <v>2659.899981</v>
      </c>
      <c r="H73" s="126">
        <f>VLOOKUP($D73,result!$A$2:$AW$212,H$5,FALSE)</f>
        <v>2697.189758</v>
      </c>
      <c r="I73" s="206">
        <f>VLOOKUP($D73,result!$A$2:$AW$212,I$5,FALSE)</f>
        <v>2717.6173960000001</v>
      </c>
      <c r="J73" s="205">
        <f>VLOOKUP($D73,result!$A$2:$AW$212,J$5,FALSE)</f>
        <v>2770.5241580000002</v>
      </c>
      <c r="K73" s="126">
        <f>VLOOKUP($D73,result!$A$2:$AW$212,K$5,FALSE)</f>
        <v>2817.1726370000001</v>
      </c>
      <c r="L73" s="126">
        <f>VLOOKUP($D73,result!$A$2:$AW$212,L$5,FALSE)</f>
        <v>2855.517566</v>
      </c>
      <c r="M73" s="126">
        <f>VLOOKUP($D73,result!$A$2:$AW$212,M$5,FALSE)</f>
        <v>2890.6492280000002</v>
      </c>
      <c r="N73" s="206">
        <f>VLOOKUP($D73,result!$A$2:$AW$212,N$5,FALSE)</f>
        <v>2920.555382</v>
      </c>
      <c r="O73" s="205">
        <f>VLOOKUP($D73,result!$A$2:$AW$212,O$5,FALSE)</f>
        <v>2946.027486</v>
      </c>
      <c r="P73" s="126">
        <f>VLOOKUP($D73,result!$A$2:$AW$212,P$5,FALSE)</f>
        <v>2969.0994420000002</v>
      </c>
      <c r="Q73" s="126">
        <f>VLOOKUP($D73,result!$A$2:$AW$212,Q$5,FALSE)</f>
        <v>2991.4944089999999</v>
      </c>
      <c r="R73" s="126">
        <f>VLOOKUP($D73,result!$A$2:$AW$212,R$5,FALSE)</f>
        <v>3013.3673840000001</v>
      </c>
      <c r="S73" s="206">
        <f>VLOOKUP($D73,result!$A$2:$AW$212,S$5,FALSE)</f>
        <v>3035.0443650000002</v>
      </c>
      <c r="T73" s="225">
        <f>VLOOKUP($D73,result!$A$2:$AW$212,T$5,FALSE)</f>
        <v>3170.7633080000001</v>
      </c>
      <c r="U73" s="225">
        <f>VLOOKUP($D73,result!$A$2:$AW$212,U$5,FALSE)</f>
        <v>3306.210341</v>
      </c>
      <c r="V73" s="225">
        <f>VLOOKUP($D73,result!$A$2:$AW$212,V$5,FALSE)</f>
        <v>3478.8061419999999</v>
      </c>
      <c r="W73" s="225">
        <f>VLOOKUP($D73,result!$A$2:$AW$212,W$5,FALSE)</f>
        <v>3692.7668779999999</v>
      </c>
      <c r="Y73" s="47"/>
      <c r="Z73" s="47"/>
      <c r="AA73" s="47"/>
      <c r="AB73" s="47"/>
      <c r="AC73" s="47"/>
      <c r="AD73" s="47"/>
      <c r="AE73" s="47"/>
      <c r="AG73" s="74"/>
      <c r="AH73" s="47"/>
      <c r="AI73" s="47"/>
      <c r="AJ73" s="47"/>
      <c r="AK73" s="47"/>
      <c r="AL73" s="47"/>
      <c r="AO73" s="47"/>
      <c r="AP73" s="32">
        <f t="shared" ref="AP73:AX73" si="31">SUM(AP74:AP83)</f>
        <v>12684.110283935894</v>
      </c>
      <c r="AQ73" s="32">
        <f t="shared" si="31"/>
        <v>13387.864557627126</v>
      </c>
      <c r="AR73" s="32">
        <f t="shared" si="31"/>
        <v>13929.464086878659</v>
      </c>
      <c r="AS73" s="32">
        <f t="shared" si="31"/>
        <v>14827.298636620233</v>
      </c>
      <c r="AT73" s="32">
        <f t="shared" si="31"/>
        <v>15717.848122860432</v>
      </c>
      <c r="AU73" s="32">
        <f t="shared" si="31"/>
        <v>16443.47381814578</v>
      </c>
      <c r="AV73" s="32">
        <f t="shared" si="31"/>
        <v>17306.831185121759</v>
      </c>
      <c r="AW73" s="32">
        <f t="shared" si="31"/>
        <v>18056.010898587872</v>
      </c>
      <c r="AX73" s="32">
        <f t="shared" si="31"/>
        <v>18903.200384065141</v>
      </c>
    </row>
    <row r="74" spans="3:50" x14ac:dyDescent="0.3">
      <c r="C74" s="127" t="s">
        <v>240</v>
      </c>
      <c r="D74" s="128" t="s">
        <v>151</v>
      </c>
      <c r="E74" s="129">
        <f>VLOOKUP($D74,result!$A$2:$AW$212,E$5,FALSE)</f>
        <v>1.5524752239999999</v>
      </c>
      <c r="F74" s="129">
        <f>VLOOKUP($D74,result!$A$2:$AW$212,F$5,FALSE)</f>
        <v>26.62257615</v>
      </c>
      <c r="G74" s="207">
        <f>VLOOKUP($D74,result!$A$2:$AW$212,G$5,FALSE)</f>
        <v>59.151763539999997</v>
      </c>
      <c r="H74" s="129">
        <f>VLOOKUP($D74,result!$A$2:$AW$212,H$5,FALSE)</f>
        <v>75.369932820000002</v>
      </c>
      <c r="I74" s="208">
        <f>VLOOKUP($D74,result!$A$2:$AW$212,I$5,FALSE)</f>
        <v>95.101345989999999</v>
      </c>
      <c r="J74" s="207">
        <f>VLOOKUP($D74,result!$A$2:$AW$212,J$5,FALSE)</f>
        <v>118.8070364</v>
      </c>
      <c r="K74" s="129">
        <f>VLOOKUP($D74,result!$A$2:$AW$212,K$5,FALSE)</f>
        <v>145.69125149999999</v>
      </c>
      <c r="L74" s="129">
        <f>VLOOKUP($D74,result!$A$2:$AW$212,L$5,FALSE)</f>
        <v>175.92621560000001</v>
      </c>
      <c r="M74" s="129">
        <f>VLOOKUP($D74,result!$A$2:$AW$212,M$5,FALSE)</f>
        <v>209.90232019999999</v>
      </c>
      <c r="N74" s="208">
        <f>VLOOKUP($D74,result!$A$2:$AW$212,N$5,FALSE)</f>
        <v>247.69646090000001</v>
      </c>
      <c r="O74" s="207">
        <f>VLOOKUP($D74,result!$A$2:$AW$212,O$5,FALSE)</f>
        <v>289.53338170000001</v>
      </c>
      <c r="P74" s="129">
        <f>VLOOKUP($D74,result!$A$2:$AW$212,P$5,FALSE)</f>
        <v>335.79017110000001</v>
      </c>
      <c r="Q74" s="129">
        <f>VLOOKUP($D74,result!$A$2:$AW$212,Q$5,FALSE)</f>
        <v>386.9087657</v>
      </c>
      <c r="R74" s="129">
        <f>VLOOKUP($D74,result!$A$2:$AW$212,R$5,FALSE)</f>
        <v>443.20906650000001</v>
      </c>
      <c r="S74" s="208">
        <f>VLOOKUP($D74,result!$A$2:$AW$212,S$5,FALSE)</f>
        <v>505.04618069999998</v>
      </c>
      <c r="T74" s="226">
        <f>VLOOKUP($D74,result!$A$2:$AW$212,T$5,FALSE)</f>
        <v>875.54385920000004</v>
      </c>
      <c r="U74" s="226">
        <f>VLOOKUP($D74,result!$A$2:$AW$212,U$5,FALSE)</f>
        <v>1337.887084</v>
      </c>
      <c r="V74" s="226">
        <f>VLOOKUP($D74,result!$A$2:$AW$212,V$5,FALSE)</f>
        <v>1882.129672</v>
      </c>
      <c r="W74" s="226">
        <f>VLOOKUP($D74,result!$A$2:$AW$212,W$5,FALSE)</f>
        <v>2472.7363959999998</v>
      </c>
      <c r="Y74" s="28"/>
      <c r="Z74" s="28"/>
      <c r="AA74" s="28"/>
      <c r="AB74" s="28"/>
      <c r="AC74" s="28"/>
      <c r="AD74" s="28"/>
      <c r="AE74" s="28"/>
      <c r="AG74" s="18"/>
      <c r="AH74" s="58"/>
      <c r="AI74" s="58"/>
      <c r="AJ74" s="58"/>
      <c r="AK74" s="58"/>
      <c r="AL74" s="58"/>
      <c r="AO74" s="28"/>
      <c r="AP74" s="29">
        <v>12.290479454854083</v>
      </c>
      <c r="AQ74" s="29">
        <v>32.15254570225666</v>
      </c>
      <c r="AR74" s="29">
        <v>63.512080749076667</v>
      </c>
      <c r="AS74" s="29">
        <v>104.51760055773512</v>
      </c>
      <c r="AT74" s="29">
        <v>208.25556886845675</v>
      </c>
      <c r="AU74" s="29">
        <v>454.34440134776071</v>
      </c>
      <c r="AV74" s="29">
        <v>866.96354734039323</v>
      </c>
      <c r="AW74" s="29">
        <v>1294.2401576579496</v>
      </c>
      <c r="AX74" s="29">
        <v>1784.923091789135</v>
      </c>
    </row>
    <row r="75" spans="3:50" hidden="1" x14ac:dyDescent="0.3">
      <c r="C75" s="80" t="s">
        <v>29</v>
      </c>
      <c r="D75" s="130" t="s">
        <v>152</v>
      </c>
      <c r="E75" s="43">
        <f>VLOOKUP($D75,result!$A$2:$AW$212,E$5,FALSE)</f>
        <v>4.6236375500000003E-3</v>
      </c>
      <c r="F75" s="43">
        <f>VLOOKUP($D75,result!$A$2:$AW$212,F$5,FALSE)</f>
        <v>0.56514498759999998</v>
      </c>
      <c r="G75" s="209">
        <f>VLOOKUP($D75,result!$A$2:$AW$212,G$5,FALSE)</f>
        <v>1.593443025</v>
      </c>
      <c r="H75" s="43">
        <f>VLOOKUP($D75,result!$A$2:$AW$212,H$5,FALSE)</f>
        <v>2.217789158</v>
      </c>
      <c r="I75" s="210">
        <f>VLOOKUP($D75,result!$A$2:$AW$212,I$5,FALSE)</f>
        <v>3.0517720349999999</v>
      </c>
      <c r="J75" s="209">
        <f>VLOOKUP($D75,result!$A$2:$AW$212,J$5,FALSE)</f>
        <v>4.1446733929999997</v>
      </c>
      <c r="K75" s="43">
        <f>VLOOKUP($D75,result!$A$2:$AW$212,K$5,FALSE)</f>
        <v>5.5018209029999996</v>
      </c>
      <c r="L75" s="43">
        <f>VLOOKUP($D75,result!$A$2:$AW$212,L$5,FALSE)</f>
        <v>7.1567314050000004</v>
      </c>
      <c r="M75" s="43">
        <f>VLOOKUP($D75,result!$A$2:$AW$212,M$5,FALSE)</f>
        <v>9.1513883069999995</v>
      </c>
      <c r="N75" s="210">
        <f>VLOOKUP($D75,result!$A$2:$AW$212,N$5,FALSE)</f>
        <v>11.515058420000001</v>
      </c>
      <c r="O75" s="209">
        <f>VLOOKUP($D75,result!$A$2:$AW$212,O$5,FALSE)</f>
        <v>14.284005219999999</v>
      </c>
      <c r="P75" s="43">
        <f>VLOOKUP($D75,result!$A$2:$AW$212,P$5,FALSE)</f>
        <v>17.50468935</v>
      </c>
      <c r="Q75" s="43">
        <f>VLOOKUP($D75,result!$A$2:$AW$212,Q$5,FALSE)</f>
        <v>21.231583260000001</v>
      </c>
      <c r="R75" s="43">
        <f>VLOOKUP($D75,result!$A$2:$AW$212,R$5,FALSE)</f>
        <v>25.518815270000001</v>
      </c>
      <c r="S75" s="210">
        <f>VLOOKUP($D75,result!$A$2:$AW$212,S$5,FALSE)</f>
        <v>30.428966670000001</v>
      </c>
      <c r="T75" s="227">
        <f>VLOOKUP($D75,result!$A$2:$AW$212,T$5,FALSE)</f>
        <v>64.406635789999996</v>
      </c>
      <c r="U75" s="227">
        <f>VLOOKUP($D75,result!$A$2:$AW$212,U$5,FALSE)</f>
        <v>117.42682309999999</v>
      </c>
      <c r="V75" s="227">
        <f>VLOOKUP($D75,result!$A$2:$AW$212,V$5,FALSE)</f>
        <v>194.2563021</v>
      </c>
      <c r="W75" s="227">
        <f>VLOOKUP($D75,result!$A$2:$AW$212,W$5,FALSE)</f>
        <v>296.18622599999998</v>
      </c>
      <c r="Y75" s="28"/>
      <c r="Z75" s="28"/>
      <c r="AA75" s="28"/>
      <c r="AB75" s="28"/>
      <c r="AC75" s="28"/>
      <c r="AD75" s="28"/>
      <c r="AE75" s="28"/>
      <c r="AG75" s="18"/>
      <c r="AH75" s="58"/>
      <c r="AI75" s="58"/>
      <c r="AJ75" s="58"/>
      <c r="AK75" s="58"/>
      <c r="AL75" s="58"/>
      <c r="AO75" s="28"/>
      <c r="AP75" s="29">
        <v>1985.8378399516332</v>
      </c>
      <c r="AQ75" s="29">
        <v>2539.7719444074005</v>
      </c>
      <c r="AR75" s="29">
        <v>3214.7008339172353</v>
      </c>
      <c r="AS75" s="29">
        <v>4046.9655887506296</v>
      </c>
      <c r="AT75" s="29">
        <v>4700.3929954613332</v>
      </c>
      <c r="AU75" s="29">
        <v>5159.8830831686109</v>
      </c>
      <c r="AV75" s="29">
        <v>5615.6559961784087</v>
      </c>
      <c r="AW75" s="29">
        <v>6086.1214117092668</v>
      </c>
      <c r="AX75" s="29">
        <v>6634.753405322529</v>
      </c>
    </row>
    <row r="76" spans="3:50" hidden="1" x14ac:dyDescent="0.3">
      <c r="C76" s="80" t="s">
        <v>30</v>
      </c>
      <c r="D76" s="130" t="s">
        <v>153</v>
      </c>
      <c r="E76" s="43">
        <f>VLOOKUP($D76,result!$A$2:$AW$212,E$5,FALSE)</f>
        <v>1.0598799900000001E-2</v>
      </c>
      <c r="F76" s="43">
        <f>VLOOKUP($D76,result!$A$2:$AW$212,F$5,FALSE)</f>
        <v>0.46627336650000001</v>
      </c>
      <c r="G76" s="209">
        <f>VLOOKUP($D76,result!$A$2:$AW$212,G$5,FALSE)</f>
        <v>1.222500388</v>
      </c>
      <c r="H76" s="43">
        <f>VLOOKUP($D76,result!$A$2:$AW$212,H$5,FALSE)</f>
        <v>1.6590144090000001</v>
      </c>
      <c r="I76" s="210">
        <f>VLOOKUP($D76,result!$A$2:$AW$212,I$5,FALSE)</f>
        <v>2.228439276</v>
      </c>
      <c r="J76" s="209">
        <f>VLOOKUP($D76,result!$A$2:$AW$212,J$5,FALSE)</f>
        <v>2.9584546120000002</v>
      </c>
      <c r="K76" s="43">
        <f>VLOOKUP($D76,result!$A$2:$AW$212,K$5,FALSE)</f>
        <v>3.8447871629999999</v>
      </c>
      <c r="L76" s="43">
        <f>VLOOKUP($D76,result!$A$2:$AW$212,L$5,FALSE)</f>
        <v>4.9038443919999999</v>
      </c>
      <c r="M76" s="43">
        <f>VLOOKUP($D76,result!$A$2:$AW$212,M$5,FALSE)</f>
        <v>6.1574920459999998</v>
      </c>
      <c r="N76" s="210">
        <f>VLOOKUP($D76,result!$A$2:$AW$212,N$5,FALSE)</f>
        <v>7.6185271290000003</v>
      </c>
      <c r="O76" s="209">
        <f>VLOOKUP($D76,result!$A$2:$AW$212,O$5,FALSE)</f>
        <v>9.3040383729999903</v>
      </c>
      <c r="P76" s="43">
        <f>VLOOKUP($D76,result!$A$2:$AW$212,P$5,FALSE)</f>
        <v>11.23698999</v>
      </c>
      <c r="Q76" s="43">
        <f>VLOOKUP($D76,result!$A$2:$AW$212,Q$5,FALSE)</f>
        <v>13.444357050000001</v>
      </c>
      <c r="R76" s="43">
        <f>VLOOKUP($D76,result!$A$2:$AW$212,R$5,FALSE)</f>
        <v>15.951399990000001</v>
      </c>
      <c r="S76" s="210">
        <f>VLOOKUP($D76,result!$A$2:$AW$212,S$5,FALSE)</f>
        <v>18.787034599999998</v>
      </c>
      <c r="T76" s="227">
        <f>VLOOKUP($D76,result!$A$2:$AW$212,T$5,FALSE)</f>
        <v>37.567421789999997</v>
      </c>
      <c r="U76" s="227">
        <f>VLOOKUP($D76,result!$A$2:$AW$212,U$5,FALSE)</f>
        <v>64.803476200000006</v>
      </c>
      <c r="V76" s="227">
        <f>VLOOKUP($D76,result!$A$2:$AW$212,V$5,FALSE)</f>
        <v>101.2463121</v>
      </c>
      <c r="W76" s="227">
        <f>VLOOKUP($D76,result!$A$2:$AW$212,W$5,FALSE)</f>
        <v>145.3906016</v>
      </c>
      <c r="Y76" s="28"/>
      <c r="Z76" s="28"/>
      <c r="AA76" s="28"/>
      <c r="AB76" s="28"/>
      <c r="AC76" s="28"/>
      <c r="AD76" s="28"/>
      <c r="AE76" s="28"/>
      <c r="AG76" s="18"/>
      <c r="AH76" s="58"/>
      <c r="AI76" s="58"/>
      <c r="AJ76" s="58"/>
      <c r="AK76" s="58"/>
      <c r="AL76" s="58"/>
      <c r="AO76" s="28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3:50" hidden="1" x14ac:dyDescent="0.3">
      <c r="C77" s="80" t="s">
        <v>31</v>
      </c>
      <c r="D77" s="130" t="s">
        <v>154</v>
      </c>
      <c r="E77" s="43">
        <f>VLOOKUP($D77,result!$A$2:$AW$212,E$5,FALSE)</f>
        <v>4.3391060100000003E-2</v>
      </c>
      <c r="F77" s="43">
        <f>VLOOKUP($D77,result!$A$2:$AW$212,F$5,FALSE)</f>
        <v>0.79748534339999999</v>
      </c>
      <c r="G77" s="209">
        <f>VLOOKUP($D77,result!$A$2:$AW$212,G$5,FALSE)</f>
        <v>1.790609353</v>
      </c>
      <c r="H77" s="43">
        <f>VLOOKUP($D77,result!$A$2:$AW$212,H$5,FALSE)</f>
        <v>2.2885063379999999</v>
      </c>
      <c r="I77" s="210">
        <f>VLOOKUP($D77,result!$A$2:$AW$212,I$5,FALSE)</f>
        <v>2.894131378</v>
      </c>
      <c r="J77" s="209">
        <f>VLOOKUP($D77,result!$A$2:$AW$212,J$5,FALSE)</f>
        <v>3.6200971339999999</v>
      </c>
      <c r="K77" s="43">
        <f>VLOOKUP($D77,result!$A$2:$AW$212,K$5,FALSE)</f>
        <v>4.4398435310000002</v>
      </c>
      <c r="L77" s="43">
        <f>VLOOKUP($D77,result!$A$2:$AW$212,L$5,FALSE)</f>
        <v>5.3555353060000002</v>
      </c>
      <c r="M77" s="43">
        <f>VLOOKUP($D77,result!$A$2:$AW$212,M$5,FALSE)</f>
        <v>6.3754204410000002</v>
      </c>
      <c r="N77" s="210">
        <f>VLOOKUP($D77,result!$A$2:$AW$212,N$5,FALSE)</f>
        <v>7.4977498479999998</v>
      </c>
      <c r="O77" s="209">
        <f>VLOOKUP($D77,result!$A$2:$AW$212,O$5,FALSE)</f>
        <v>8.7248477920000003</v>
      </c>
      <c r="P77" s="43">
        <f>VLOOKUP($D77,result!$A$2:$AW$212,P$5,FALSE)</f>
        <v>10.06310957</v>
      </c>
      <c r="Q77" s="43">
        <f>VLOOKUP($D77,result!$A$2:$AW$212,Q$5,FALSE)</f>
        <v>11.5201514</v>
      </c>
      <c r="R77" s="43">
        <f>VLOOKUP($D77,result!$A$2:$AW$212,R$5,FALSE)</f>
        <v>13.098954170000001</v>
      </c>
      <c r="S77" s="210">
        <f>VLOOKUP($D77,result!$A$2:$AW$212,S$5,FALSE)</f>
        <v>14.80230914</v>
      </c>
      <c r="T77" s="227">
        <f>VLOOKUP($D77,result!$A$2:$AW$212,T$5,FALSE)</f>
        <v>24.232846729999999</v>
      </c>
      <c r="U77" s="227">
        <f>VLOOKUP($D77,result!$A$2:$AW$212,U$5,FALSE)</f>
        <v>33.760116109999998</v>
      </c>
      <c r="V77" s="227">
        <f>VLOOKUP($D77,result!$A$2:$AW$212,V$5,FALSE)</f>
        <v>41.092332929999998</v>
      </c>
      <c r="W77" s="227">
        <f>VLOOKUP($D77,result!$A$2:$AW$212,W$5,FALSE)</f>
        <v>43.067676249999998</v>
      </c>
      <c r="Y77" s="28"/>
      <c r="Z77" s="28"/>
      <c r="AA77" s="28"/>
      <c r="AB77" s="28"/>
      <c r="AC77" s="28"/>
      <c r="AD77" s="28"/>
      <c r="AE77" s="28"/>
      <c r="AG77" s="18"/>
      <c r="AH77" s="58"/>
      <c r="AI77" s="58"/>
      <c r="AJ77" s="58"/>
      <c r="AK77" s="58"/>
      <c r="AL77" s="58"/>
      <c r="AO77" s="28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3:50" hidden="1" x14ac:dyDescent="0.3">
      <c r="C78" s="80" t="s">
        <v>32</v>
      </c>
      <c r="D78" s="130" t="s">
        <v>155</v>
      </c>
      <c r="E78" s="43">
        <f>VLOOKUP($D78,result!$A$2:$AW$212,E$5,FALSE)</f>
        <v>1.0193342480000001</v>
      </c>
      <c r="F78" s="43">
        <f>VLOOKUP($D78,result!$A$2:$AW$212,F$5,FALSE)</f>
        <v>17.386403720000001</v>
      </c>
      <c r="G78" s="209">
        <f>VLOOKUP($D78,result!$A$2:$AW$212,G$5,FALSE)</f>
        <v>38.547292050000003</v>
      </c>
      <c r="H78" s="43">
        <f>VLOOKUP($D78,result!$A$2:$AW$212,H$5,FALSE)</f>
        <v>49.066927960000001</v>
      </c>
      <c r="I78" s="210">
        <f>VLOOKUP($D78,result!$A$2:$AW$212,I$5,FALSE)</f>
        <v>61.843207640000003</v>
      </c>
      <c r="J78" s="209">
        <f>VLOOKUP($D78,result!$A$2:$AW$212,J$5,FALSE)</f>
        <v>77.164476879999995</v>
      </c>
      <c r="K78" s="43">
        <f>VLOOKUP($D78,result!$A$2:$AW$212,K$5,FALSE)</f>
        <v>94.502101999999894</v>
      </c>
      <c r="L78" s="43">
        <f>VLOOKUP($D78,result!$A$2:$AW$212,L$5,FALSE)</f>
        <v>113.9571766</v>
      </c>
      <c r="M78" s="43">
        <f>VLOOKUP($D78,result!$A$2:$AW$212,M$5,FALSE)</f>
        <v>135.77181830000001</v>
      </c>
      <c r="N78" s="210">
        <f>VLOOKUP($D78,result!$A$2:$AW$212,N$5,FALSE)</f>
        <v>159.98475060000001</v>
      </c>
      <c r="O78" s="209">
        <f>VLOOKUP($D78,result!$A$2:$AW$212,O$5,FALSE)</f>
        <v>186.72989219999999</v>
      </c>
      <c r="P78" s="43">
        <f>VLOOKUP($D78,result!$A$2:$AW$212,P$5,FALSE)</f>
        <v>216.23826589999999</v>
      </c>
      <c r="Q78" s="43">
        <f>VLOOKUP($D78,result!$A$2:$AW$212,Q$5,FALSE)</f>
        <v>248.78077110000001</v>
      </c>
      <c r="R78" s="43">
        <f>VLOOKUP($D78,result!$A$2:$AW$212,R$5,FALSE)</f>
        <v>284.54723139999999</v>
      </c>
      <c r="S78" s="210">
        <f>VLOOKUP($D78,result!$A$2:$AW$212,S$5,FALSE)</f>
        <v>323.74728290000002</v>
      </c>
      <c r="T78" s="227">
        <f>VLOOKUP($D78,result!$A$2:$AW$212,T$5,FALSE)</f>
        <v>556.66983970000001</v>
      </c>
      <c r="U78" s="227">
        <f>VLOOKUP($D78,result!$A$2:$AW$212,U$5,FALSE)</f>
        <v>842.55233529999998</v>
      </c>
      <c r="V78" s="227">
        <f>VLOOKUP($D78,result!$A$2:$AW$212,V$5,FALSE)</f>
        <v>1172.183127</v>
      </c>
      <c r="W78" s="227">
        <f>VLOOKUP($D78,result!$A$2:$AW$212,W$5,FALSE)</f>
        <v>1520.7201970000001</v>
      </c>
      <c r="Y78" s="28"/>
      <c r="Z78" s="28"/>
      <c r="AA78" s="28"/>
      <c r="AB78" s="28"/>
      <c r="AC78" s="28"/>
      <c r="AD78" s="28"/>
      <c r="AE78" s="28"/>
      <c r="AG78" s="18"/>
      <c r="AH78" s="58"/>
      <c r="AI78" s="58"/>
      <c r="AJ78" s="58"/>
      <c r="AK78" s="58"/>
      <c r="AL78" s="58"/>
      <c r="AO78" s="28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3:50" hidden="1" x14ac:dyDescent="0.3">
      <c r="C79" s="80" t="s">
        <v>33</v>
      </c>
      <c r="D79" s="130" t="s">
        <v>156</v>
      </c>
      <c r="E79" s="43">
        <f>VLOOKUP($D79,result!$A$2:$AW$212,E$5,FALSE)</f>
        <v>0.40175853690000002</v>
      </c>
      <c r="F79" s="43">
        <f>VLOOKUP($D79,result!$A$2:$AW$212,F$5,FALSE)</f>
        <v>6.5994817880000003</v>
      </c>
      <c r="G79" s="209">
        <f>VLOOKUP($D79,result!$A$2:$AW$212,G$5,FALSE)</f>
        <v>14.461550709999999</v>
      </c>
      <c r="H79" s="43">
        <f>VLOOKUP($D79,result!$A$2:$AW$212,H$5,FALSE)</f>
        <v>18.315121380000001</v>
      </c>
      <c r="I79" s="210">
        <f>VLOOKUP($D79,result!$A$2:$AW$212,I$5,FALSE)</f>
        <v>22.959706700000002</v>
      </c>
      <c r="J79" s="209">
        <f>VLOOKUP($D79,result!$A$2:$AW$212,J$5,FALSE)</f>
        <v>28.48668472</v>
      </c>
      <c r="K79" s="43">
        <f>VLOOKUP($D79,result!$A$2:$AW$212,K$5,FALSE)</f>
        <v>34.686459229999997</v>
      </c>
      <c r="L79" s="43">
        <f>VLOOKUP($D79,result!$A$2:$AW$212,L$5,FALSE)</f>
        <v>41.585136249999998</v>
      </c>
      <c r="M79" s="43">
        <f>VLOOKUP($D79,result!$A$2:$AW$212,M$5,FALSE)</f>
        <v>49.260946779999998</v>
      </c>
      <c r="N79" s="210">
        <f>VLOOKUP($D79,result!$A$2:$AW$212,N$5,FALSE)</f>
        <v>57.718304099999997</v>
      </c>
      <c r="O79" s="209">
        <f>VLOOKUP($D79,result!$A$2:$AW$212,O$5,FALSE)</f>
        <v>66.99630483</v>
      </c>
      <c r="P79" s="43">
        <f>VLOOKUP($D79,result!$A$2:$AW$212,P$5,FALSE)</f>
        <v>77.168076979999995</v>
      </c>
      <c r="Q79" s="43">
        <f>VLOOKUP($D79,result!$A$2:$AW$212,Q$5,FALSE)</f>
        <v>88.319375249999894</v>
      </c>
      <c r="R79" s="43">
        <f>VLOOKUP($D79,result!$A$2:$AW$212,R$5,FALSE)</f>
        <v>100.5049447</v>
      </c>
      <c r="S79" s="210">
        <f>VLOOKUP($D79,result!$A$2:$AW$212,S$5,FALSE)</f>
        <v>113.7844568</v>
      </c>
      <c r="T79" s="227">
        <f>VLOOKUP($D79,result!$A$2:$AW$212,T$5,FALSE)</f>
        <v>191.05232380000001</v>
      </c>
      <c r="U79" s="227">
        <f>VLOOKUP($D79,result!$A$2:$AW$212,U$5,FALSE)</f>
        <v>282.49789479999998</v>
      </c>
      <c r="V79" s="227">
        <f>VLOOKUP($D79,result!$A$2:$AW$212,V$5,FALSE)</f>
        <v>384.22115439999999</v>
      </c>
      <c r="W79" s="227">
        <f>VLOOKUP($D79,result!$A$2:$AW$212,W$5,FALSE)</f>
        <v>488.17859299999998</v>
      </c>
      <c r="Y79" s="28"/>
      <c r="Z79" s="28"/>
      <c r="AA79" s="28"/>
      <c r="AB79" s="28"/>
      <c r="AC79" s="28"/>
      <c r="AD79" s="28"/>
      <c r="AE79" s="28"/>
      <c r="AG79" s="18"/>
      <c r="AH79" s="58"/>
      <c r="AI79" s="58"/>
      <c r="AJ79" s="58"/>
      <c r="AK79" s="58"/>
      <c r="AL79" s="58"/>
      <c r="AO79" s="28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3:50" hidden="1" x14ac:dyDescent="0.3">
      <c r="C80" s="80" t="s">
        <v>34</v>
      </c>
      <c r="D80" s="130" t="s">
        <v>157</v>
      </c>
      <c r="E80" s="43">
        <f>VLOOKUP($D80,result!$A$2:$AW$212,E$5,FALSE)</f>
        <v>5.4772321800000004E-3</v>
      </c>
      <c r="F80" s="43">
        <f>VLOOKUP($D80,result!$A$2:$AW$212,F$5,FALSE)</f>
        <v>0</v>
      </c>
      <c r="G80" s="209">
        <f>VLOOKUP($D80,result!$A$2:$AW$212,G$5,FALSE)</f>
        <v>0</v>
      </c>
      <c r="H80" s="43">
        <f>VLOOKUP($D80,result!$A$2:$AW$212,H$5,FALSE)</f>
        <v>0</v>
      </c>
      <c r="I80" s="210">
        <f>VLOOKUP($D80,result!$A$2:$AW$212,I$5,FALSE)</f>
        <v>0</v>
      </c>
      <c r="J80" s="209">
        <f>VLOOKUP($D80,result!$A$2:$AW$212,J$5,FALSE)</f>
        <v>0</v>
      </c>
      <c r="K80" s="43">
        <f>VLOOKUP($D80,result!$A$2:$AW$212,K$5,FALSE)</f>
        <v>0</v>
      </c>
      <c r="L80" s="43">
        <f>VLOOKUP($D80,result!$A$2:$AW$212,L$5,FALSE)</f>
        <v>0</v>
      </c>
      <c r="M80" s="43">
        <f>VLOOKUP($D80,result!$A$2:$AW$212,M$5,FALSE)</f>
        <v>0</v>
      </c>
      <c r="N80" s="210">
        <f>VLOOKUP($D80,result!$A$2:$AW$212,N$5,FALSE)</f>
        <v>0</v>
      </c>
      <c r="O80" s="209">
        <f>VLOOKUP($D80,result!$A$2:$AW$212,O$5,FALSE)</f>
        <v>0</v>
      </c>
      <c r="P80" s="43">
        <f>VLOOKUP($D80,result!$A$2:$AW$212,P$5,FALSE)</f>
        <v>0</v>
      </c>
      <c r="Q80" s="43">
        <f>VLOOKUP($D80,result!$A$2:$AW$212,Q$5,FALSE)</f>
        <v>0</v>
      </c>
      <c r="R80" s="43">
        <f>VLOOKUP($D80,result!$A$2:$AW$212,R$5,FALSE)</f>
        <v>0</v>
      </c>
      <c r="S80" s="210">
        <f>VLOOKUP($D80,result!$A$2:$AW$212,S$5,FALSE)</f>
        <v>0</v>
      </c>
      <c r="T80" s="227">
        <f>VLOOKUP($D80,result!$A$2:$AW$212,T$5,FALSE)</f>
        <v>0</v>
      </c>
      <c r="U80" s="227">
        <f>VLOOKUP($D80,result!$A$2:$AW$212,U$5,FALSE)</f>
        <v>0</v>
      </c>
      <c r="V80" s="227">
        <f>VLOOKUP($D80,result!$A$2:$AW$212,V$5,FALSE)</f>
        <v>0</v>
      </c>
      <c r="W80" s="227">
        <f>VLOOKUP($D80,result!$A$2:$AW$212,W$5,FALSE)</f>
        <v>0</v>
      </c>
      <c r="Y80" s="28"/>
      <c r="Z80" s="28"/>
      <c r="AA80" s="28"/>
      <c r="AB80" s="28"/>
      <c r="AC80" s="28"/>
      <c r="AD80" s="28"/>
      <c r="AE80" s="28"/>
      <c r="AG80" s="18"/>
      <c r="AH80" s="58"/>
      <c r="AI80" s="58"/>
      <c r="AJ80" s="58"/>
      <c r="AK80" s="58"/>
      <c r="AL80" s="58"/>
      <c r="AO80" s="28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3:50" hidden="1" x14ac:dyDescent="0.3">
      <c r="C81" s="80" t="s">
        <v>35</v>
      </c>
      <c r="D81" s="130" t="s">
        <v>158</v>
      </c>
      <c r="E81" s="131">
        <f>VLOOKUP($D81,result!$A$2:$AW$212,E$5,FALSE)</f>
        <v>6.7291709599999999E-2</v>
      </c>
      <c r="F81" s="131">
        <f>VLOOKUP($D81,result!$A$2:$AW$212,F$5,FALSE)</f>
        <v>0.98471845810000003</v>
      </c>
      <c r="G81" s="211">
        <f>VLOOKUP($D81,result!$A$2:$AW$212,G$5,FALSE)</f>
        <v>2.0956999359999999</v>
      </c>
      <c r="H81" s="131">
        <f>VLOOKUP($D81,result!$A$2:$AW$212,H$5,FALSE)</f>
        <v>2.6233660749999999</v>
      </c>
      <c r="I81" s="212">
        <f>VLOOKUP($D81,result!$A$2:$AW$212,I$5,FALSE)</f>
        <v>3.2501235610000001</v>
      </c>
      <c r="J81" s="211">
        <f>VLOOKUP($D81,result!$A$2:$AW$212,J$5,FALSE)</f>
        <v>3.986121045</v>
      </c>
      <c r="K81" s="131">
        <f>VLOOKUP($D81,result!$A$2:$AW$212,K$5,FALSE)</f>
        <v>4.8002208260000003</v>
      </c>
      <c r="L81" s="131">
        <f>VLOOKUP($D81,result!$A$2:$AW$212,L$5,FALSE)</f>
        <v>5.6956053520000003</v>
      </c>
      <c r="M81" s="131">
        <f>VLOOKUP($D81,result!$A$2:$AW$212,M$5,FALSE)</f>
        <v>6.6830210909999996</v>
      </c>
      <c r="N81" s="212">
        <f>VLOOKUP($D81,result!$A$2:$AW$212,N$5,FALSE)</f>
        <v>7.7633445779999999</v>
      </c>
      <c r="O81" s="211">
        <f>VLOOKUP($D81,result!$A$2:$AW$212,O$5,FALSE)</f>
        <v>8.9422853050000004</v>
      </c>
      <c r="P81" s="131">
        <f>VLOOKUP($D81,result!$A$2:$AW$212,P$5,FALSE)</f>
        <v>10.230034590000001</v>
      </c>
      <c r="Q81" s="131">
        <f>VLOOKUP($D81,result!$A$2:$AW$212,Q$5,FALSE)</f>
        <v>11.63831309</v>
      </c>
      <c r="R81" s="131">
        <f>VLOOKUP($D81,result!$A$2:$AW$212,R$5,FALSE)</f>
        <v>13.174605209999999</v>
      </c>
      <c r="S81" s="212">
        <f>VLOOKUP($D81,result!$A$2:$AW$212,S$5,FALSE)</f>
        <v>14.847029190000001</v>
      </c>
      <c r="T81" s="228">
        <f>VLOOKUP($D81,result!$A$2:$AW$212,T$5,FALSE)</f>
        <v>24.567379280000001</v>
      </c>
      <c r="U81" s="228">
        <f>VLOOKUP($D81,result!$A$2:$AW$212,U$5,FALSE)</f>
        <v>36.218299889999997</v>
      </c>
      <c r="V81" s="228">
        <f>VLOOKUP($D81,result!$A$2:$AW$212,V$5,FALSE)</f>
        <v>49.623711950000001</v>
      </c>
      <c r="W81" s="228">
        <f>VLOOKUP($D81,result!$A$2:$AW$212,W$5,FALSE)</f>
        <v>64.037349739999996</v>
      </c>
      <c r="Y81" s="28"/>
      <c r="Z81" s="28"/>
      <c r="AA81" s="28"/>
      <c r="AB81" s="28"/>
      <c r="AC81" s="28"/>
      <c r="AD81" s="28"/>
      <c r="AE81" s="28"/>
      <c r="AG81" s="18"/>
      <c r="AH81" s="58"/>
      <c r="AI81" s="58"/>
      <c r="AJ81" s="58"/>
      <c r="AK81" s="58"/>
      <c r="AL81" s="58"/>
      <c r="AO81" s="28"/>
      <c r="AP81" s="29">
        <v>4068.22926256339</v>
      </c>
      <c r="AQ81" s="29">
        <v>4454.6100806823924</v>
      </c>
      <c r="AR81" s="29">
        <v>4756.7661594460142</v>
      </c>
      <c r="AS81" s="29">
        <v>5131.399840586394</v>
      </c>
      <c r="AT81" s="29">
        <v>5585.539702549544</v>
      </c>
      <c r="AU81" s="29">
        <v>5886.6703337109811</v>
      </c>
      <c r="AV81" s="29">
        <v>6094.2519634581977</v>
      </c>
      <c r="AW81" s="29">
        <v>6188.3404119500819</v>
      </c>
      <c r="AX81" s="29">
        <v>6226.8459899119189</v>
      </c>
    </row>
    <row r="82" spans="3:50" x14ac:dyDescent="0.3">
      <c r="C82" s="127" t="s">
        <v>241</v>
      </c>
      <c r="D82" s="128" t="s">
        <v>143</v>
      </c>
      <c r="E82" s="129">
        <f>VLOOKUP($D82,result!$A$2:$AW$212,E$5,FALSE)</f>
        <v>2371.447525</v>
      </c>
      <c r="F82" s="129">
        <f>VLOOKUP($D82,result!$A$2:$AW$212,F$5,FALSE)</f>
        <v>2244.0746840000002</v>
      </c>
      <c r="G82" s="207">
        <f>VLOOKUP($D82,result!$A$2:$AW$212,G$5,FALSE)</f>
        <v>2600.7482169999998</v>
      </c>
      <c r="H82" s="129">
        <f>VLOOKUP($D82,result!$A$2:$AW$212,H$5,FALSE)</f>
        <v>2621.819825</v>
      </c>
      <c r="I82" s="208">
        <f>VLOOKUP($D82,result!$A$2:$AW$212,I$5,FALSE)</f>
        <v>2622.5160500000002</v>
      </c>
      <c r="J82" s="207">
        <f>VLOOKUP($D82,result!$A$2:$AW$212,J$5,FALSE)</f>
        <v>2651.717122</v>
      </c>
      <c r="K82" s="129">
        <f>VLOOKUP($D82,result!$A$2:$AW$212,K$5,FALSE)</f>
        <v>2671.4813859999999</v>
      </c>
      <c r="L82" s="129">
        <f>VLOOKUP($D82,result!$A$2:$AW$212,L$5,FALSE)</f>
        <v>2679.5913500000001</v>
      </c>
      <c r="M82" s="129">
        <f>VLOOKUP($D82,result!$A$2:$AW$212,M$5,FALSE)</f>
        <v>2680.7469080000001</v>
      </c>
      <c r="N82" s="208">
        <f>VLOOKUP($D82,result!$A$2:$AW$212,N$5,FALSE)</f>
        <v>2672.858921</v>
      </c>
      <c r="O82" s="207">
        <f>VLOOKUP($D82,result!$A$2:$AW$212,O$5,FALSE)</f>
        <v>2656.4941039999999</v>
      </c>
      <c r="P82" s="129">
        <f>VLOOKUP($D82,result!$A$2:$AW$212,P$5,FALSE)</f>
        <v>2633.3092710000001</v>
      </c>
      <c r="Q82" s="129">
        <f>VLOOKUP($D82,result!$A$2:$AW$212,Q$5,FALSE)</f>
        <v>2604.5856429999999</v>
      </c>
      <c r="R82" s="129">
        <f>VLOOKUP($D82,result!$A$2:$AW$212,R$5,FALSE)</f>
        <v>2570.1583179999998</v>
      </c>
      <c r="S82" s="208">
        <f>VLOOKUP($D82,result!$A$2:$AW$212,S$5,FALSE)</f>
        <v>2529.9981849999999</v>
      </c>
      <c r="T82" s="226">
        <f>VLOOKUP($D82,result!$A$2:$AW$212,T$5,FALSE)</f>
        <v>2295.2194479999998</v>
      </c>
      <c r="U82" s="226">
        <f>VLOOKUP($D82,result!$A$2:$AW$212,U$5,FALSE)</f>
        <v>1968.3232559999999</v>
      </c>
      <c r="V82" s="226">
        <f>VLOOKUP($D82,result!$A$2:$AW$212,V$5,FALSE)</f>
        <v>1596.6764700000001</v>
      </c>
      <c r="W82" s="226">
        <f>VLOOKUP($D82,result!$A$2:$AW$212,W$5,FALSE)</f>
        <v>1220.0304819999999</v>
      </c>
      <c r="Y82" s="28"/>
      <c r="Z82" s="28"/>
      <c r="AA82" s="28"/>
      <c r="AB82" s="28"/>
      <c r="AC82" s="28"/>
      <c r="AD82" s="28"/>
      <c r="AE82" s="28"/>
      <c r="AG82" s="18"/>
      <c r="AH82" s="58"/>
      <c r="AI82" s="58"/>
      <c r="AJ82" s="58"/>
      <c r="AK82" s="58"/>
      <c r="AL82" s="58"/>
      <c r="AO82" s="28"/>
      <c r="AP82" s="31">
        <v>4554.7902816189189</v>
      </c>
      <c r="AQ82" s="31">
        <v>4391.1122340932961</v>
      </c>
      <c r="AR82" s="31">
        <v>4079.3585592032264</v>
      </c>
      <c r="AS82" s="31">
        <v>3844.0199115734758</v>
      </c>
      <c r="AT82" s="31">
        <v>3628.3948833844361</v>
      </c>
      <c r="AU82" s="31">
        <v>3435.0419367083532</v>
      </c>
      <c r="AV82" s="31">
        <v>3288.0275444820086</v>
      </c>
      <c r="AW82" s="31">
        <v>3119.6796545189036</v>
      </c>
      <c r="AX82" s="31">
        <v>2959.5004490405104</v>
      </c>
    </row>
    <row r="83" spans="3:50" x14ac:dyDescent="0.3">
      <c r="C83" s="80" t="s">
        <v>29</v>
      </c>
      <c r="D83" s="4" t="s">
        <v>144</v>
      </c>
      <c r="E83" s="43">
        <f>VLOOKUP($D83,result!$A$2:$AW$212,E$5,FALSE)</f>
        <v>1.186316921</v>
      </c>
      <c r="F83" s="43">
        <f>VLOOKUP($D83,result!$A$2:$AW$212,F$5,FALSE)</f>
        <v>129.2111554</v>
      </c>
      <c r="G83" s="209">
        <f>VLOOKUP($D83,result!$A$2:$AW$212,G$5,FALSE)</f>
        <v>140.0351522</v>
      </c>
      <c r="H83" s="43">
        <f>VLOOKUP($D83,result!$A$2:$AW$212,H$5,FALSE)</f>
        <v>156.69293669999999</v>
      </c>
      <c r="I83" s="210">
        <f>VLOOKUP($D83,result!$A$2:$AW$212,I$5,FALSE)</f>
        <v>174.5269917</v>
      </c>
      <c r="J83" s="209">
        <f>VLOOKUP($D83,result!$A$2:$AW$212,J$5,FALSE)</f>
        <v>191.4919778</v>
      </c>
      <c r="K83" s="43">
        <f>VLOOKUP($D83,result!$A$2:$AW$212,K$5,FALSE)</f>
        <v>207.3427241</v>
      </c>
      <c r="L83" s="43">
        <f>VLOOKUP($D83,result!$A$2:$AW$212,L$5,FALSE)</f>
        <v>222.09149550000001</v>
      </c>
      <c r="M83" s="43">
        <f>VLOOKUP($D83,result!$A$2:$AW$212,M$5,FALSE)</f>
        <v>235.34431119999999</v>
      </c>
      <c r="N83" s="210">
        <f>VLOOKUP($D83,result!$A$2:$AW$212,N$5,FALSE)</f>
        <v>247.18364450000001</v>
      </c>
      <c r="O83" s="209">
        <f>VLOOKUP($D83,result!$A$2:$AW$212,O$5,FALSE)</f>
        <v>257.65627419999998</v>
      </c>
      <c r="P83" s="43">
        <f>VLOOKUP($D83,result!$A$2:$AW$212,P$5,FALSE)</f>
        <v>266.95077329999998</v>
      </c>
      <c r="Q83" s="43">
        <f>VLOOKUP($D83,result!$A$2:$AW$212,Q$5,FALSE)</f>
        <v>275.26446870000001</v>
      </c>
      <c r="R83" s="43">
        <f>VLOOKUP($D83,result!$A$2:$AW$212,R$5,FALSE)</f>
        <v>282.66121349999997</v>
      </c>
      <c r="S83" s="210">
        <f>VLOOKUP($D83,result!$A$2:$AW$212,S$5,FALSE)</f>
        <v>289.21169159999999</v>
      </c>
      <c r="T83" s="227">
        <f>VLOOKUP($D83,result!$A$2:$AW$212,T$5,FALSE)</f>
        <v>306.18951939999999</v>
      </c>
      <c r="U83" s="227">
        <f>VLOOKUP($D83,result!$A$2:$AW$212,U$5,FALSE)</f>
        <v>307.00928160000001</v>
      </c>
      <c r="V83" s="227">
        <f>VLOOKUP($D83,result!$A$2:$AW$212,V$5,FALSE)</f>
        <v>289.64651070000002</v>
      </c>
      <c r="W83" s="227">
        <f>VLOOKUP($D83,result!$A$2:$AW$212,W$5,FALSE)</f>
        <v>255.24673379999999</v>
      </c>
      <c r="Y83" s="28"/>
      <c r="Z83" s="28"/>
      <c r="AA83" s="28"/>
      <c r="AB83" s="28"/>
      <c r="AC83" s="28"/>
      <c r="AD83" s="28"/>
      <c r="AE83" s="28"/>
      <c r="AG83" s="18"/>
      <c r="AH83" s="58"/>
      <c r="AI83" s="58"/>
      <c r="AJ83" s="58"/>
      <c r="AK83" s="58"/>
      <c r="AL83" s="58"/>
      <c r="AO83" s="28"/>
      <c r="AP83" s="30">
        <v>2062.9624203470967</v>
      </c>
      <c r="AQ83" s="30">
        <v>1970.21775274178</v>
      </c>
      <c r="AR83" s="30">
        <v>1815.126453563108</v>
      </c>
      <c r="AS83" s="30">
        <v>1700.3956951519997</v>
      </c>
      <c r="AT83" s="30">
        <v>1595.2649725966628</v>
      </c>
      <c r="AU83" s="30">
        <v>1507.5340632100738</v>
      </c>
      <c r="AV83" s="30">
        <v>1441.9321336627506</v>
      </c>
      <c r="AW83" s="30">
        <v>1367.6292627516691</v>
      </c>
      <c r="AX83" s="30">
        <v>1297.1774480010465</v>
      </c>
    </row>
    <row r="84" spans="3:50" x14ac:dyDescent="0.3">
      <c r="C84" s="80" t="s">
        <v>30</v>
      </c>
      <c r="D84" s="4" t="s">
        <v>145</v>
      </c>
      <c r="E84" s="43">
        <f>VLOOKUP($D84,result!$A$2:$AW$212,E$5,FALSE)</f>
        <v>427.07409150000001</v>
      </c>
      <c r="F84" s="43">
        <f>VLOOKUP($D84,result!$A$2:$AW$212,F$5,FALSE)</f>
        <v>422.81646239999998</v>
      </c>
      <c r="G84" s="209">
        <f>VLOOKUP($D84,result!$A$2:$AW$212,G$5,FALSE)</f>
        <v>509.17615069999999</v>
      </c>
      <c r="H84" s="43">
        <f>VLOOKUP($D84,result!$A$2:$AW$212,H$5,FALSE)</f>
        <v>514.7195203</v>
      </c>
      <c r="I84" s="210">
        <f>VLOOKUP($D84,result!$A$2:$AW$212,I$5,FALSE)</f>
        <v>516.32816519999994</v>
      </c>
      <c r="J84" s="209">
        <f>VLOOKUP($D84,result!$A$2:$AW$212,J$5,FALSE)</f>
        <v>524.22681490000002</v>
      </c>
      <c r="K84" s="43">
        <f>VLOOKUP($D84,result!$A$2:$AW$212,K$5,FALSE)</f>
        <v>530.0480129</v>
      </c>
      <c r="L84" s="43">
        <f>VLOOKUP($D84,result!$A$2:$AW$212,L$5,FALSE)</f>
        <v>533.34284760000003</v>
      </c>
      <c r="M84" s="43">
        <f>VLOOKUP($D84,result!$A$2:$AW$212,M$5,FALSE)</f>
        <v>535.05534299999999</v>
      </c>
      <c r="N84" s="210">
        <f>VLOOKUP($D84,result!$A$2:$AW$212,N$5,FALSE)</f>
        <v>534.63346709999996</v>
      </c>
      <c r="O84" s="209">
        <f>VLOOKUP($D84,result!$A$2:$AW$212,O$5,FALSE)</f>
        <v>532.21744669999998</v>
      </c>
      <c r="P84" s="43">
        <f>VLOOKUP($D84,result!$A$2:$AW$212,P$5,FALSE)</f>
        <v>528.17675689999999</v>
      </c>
      <c r="Q84" s="43">
        <f>VLOOKUP($D84,result!$A$2:$AW$212,Q$5,FALSE)</f>
        <v>522.81224540000005</v>
      </c>
      <c r="R84" s="43">
        <f>VLOOKUP($D84,result!$A$2:$AW$212,R$5,FALSE)</f>
        <v>516.13221469999996</v>
      </c>
      <c r="S84" s="210">
        <f>VLOOKUP($D84,result!$A$2:$AW$212,S$5,FALSE)</f>
        <v>508.1664725</v>
      </c>
      <c r="T84" s="227">
        <f>VLOOKUP($D84,result!$A$2:$AW$212,T$5,FALSE)</f>
        <v>462.65476169999999</v>
      </c>
      <c r="U84" s="227">
        <f>VLOOKUP($D84,result!$A$2:$AW$212,U$5,FALSE)</f>
        <v>396.94612749999999</v>
      </c>
      <c r="V84" s="227">
        <f>VLOOKUP($D84,result!$A$2:$AW$212,V$5,FALSE)</f>
        <v>320.24595190000002</v>
      </c>
      <c r="W84" s="227">
        <f>VLOOKUP($D84,result!$A$2:$AW$212,W$5,FALSE)</f>
        <v>241.4833835</v>
      </c>
      <c r="Y84" s="28"/>
      <c r="Z84" s="28"/>
      <c r="AA84" s="28"/>
      <c r="AB84" s="28"/>
      <c r="AC84" s="28"/>
      <c r="AD84" s="28"/>
      <c r="AE84" s="28"/>
      <c r="AG84" s="167"/>
      <c r="AH84" s="47"/>
      <c r="AI84" s="47"/>
      <c r="AJ84" s="47"/>
      <c r="AK84" s="47"/>
      <c r="AL84" s="47"/>
      <c r="AO84" s="28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3:50" x14ac:dyDescent="0.3">
      <c r="C85" s="80" t="s">
        <v>31</v>
      </c>
      <c r="D85" s="4" t="s">
        <v>146</v>
      </c>
      <c r="E85" s="43">
        <f>VLOOKUP($D85,result!$A$2:$AW$212,E$5,FALSE)</f>
        <v>673.82801099999995</v>
      </c>
      <c r="F85" s="43">
        <f>VLOOKUP($D85,result!$A$2:$AW$212,F$5,FALSE)</f>
        <v>632.15068010000005</v>
      </c>
      <c r="G85" s="209">
        <f>VLOOKUP($D85,result!$A$2:$AW$212,G$5,FALSE)</f>
        <v>739.34910620000005</v>
      </c>
      <c r="H85" s="43">
        <f>VLOOKUP($D85,result!$A$2:$AW$212,H$5,FALSE)</f>
        <v>742.59461690000001</v>
      </c>
      <c r="I85" s="210">
        <f>VLOOKUP($D85,result!$A$2:$AW$212,I$5,FALSE)</f>
        <v>739.50148019999995</v>
      </c>
      <c r="J85" s="209">
        <f>VLOOKUP($D85,result!$A$2:$AW$212,J$5,FALSE)</f>
        <v>745.04725429999996</v>
      </c>
      <c r="K85" s="43">
        <f>VLOOKUP($D85,result!$A$2:$AW$212,K$5,FALSE)</f>
        <v>747.86141580000003</v>
      </c>
      <c r="L85" s="43">
        <f>VLOOKUP($D85,result!$A$2:$AW$212,L$5,FALSE)</f>
        <v>747.30263649999995</v>
      </c>
      <c r="M85" s="43">
        <f>VLOOKUP($D85,result!$A$2:$AW$212,M$5,FALSE)</f>
        <v>744.87222159999999</v>
      </c>
      <c r="N85" s="210">
        <f>VLOOKUP($D85,result!$A$2:$AW$212,N$5,FALSE)</f>
        <v>739.92767690000005</v>
      </c>
      <c r="O85" s="209">
        <f>VLOOKUP($D85,result!$A$2:$AW$212,O$5,FALSE)</f>
        <v>732.65333620000001</v>
      </c>
      <c r="P85" s="43">
        <f>VLOOKUP($D85,result!$A$2:$AW$212,P$5,FALSE)</f>
        <v>723.5229842</v>
      </c>
      <c r="Q85" s="43">
        <f>VLOOKUP($D85,result!$A$2:$AW$212,Q$5,FALSE)</f>
        <v>712.89238279999995</v>
      </c>
      <c r="R85" s="43">
        <f>VLOOKUP($D85,result!$A$2:$AW$212,R$5,FALSE)</f>
        <v>700.71177969999997</v>
      </c>
      <c r="S85" s="210">
        <f>VLOOKUP($D85,result!$A$2:$AW$212,S$5,FALSE)</f>
        <v>686.96567709999999</v>
      </c>
      <c r="T85" s="227">
        <f>VLOOKUP($D85,result!$A$2:$AW$212,T$5,FALSE)</f>
        <v>611.62763380000001</v>
      </c>
      <c r="U85" s="227">
        <f>VLOOKUP($D85,result!$A$2:$AW$212,U$5,FALSE)</f>
        <v>511.76440280000003</v>
      </c>
      <c r="V85" s="227">
        <f>VLOOKUP($D85,result!$A$2:$AW$212,V$5,FALSE)</f>
        <v>402.5558618</v>
      </c>
      <c r="W85" s="227">
        <f>VLOOKUP($D85,result!$A$2:$AW$212,W$5,FALSE)</f>
        <v>296.4364276</v>
      </c>
      <c r="AG85" s="18"/>
      <c r="AH85" s="58"/>
      <c r="AI85" s="58"/>
      <c r="AJ85" s="58"/>
      <c r="AK85" s="58"/>
      <c r="AL85" s="58"/>
    </row>
    <row r="86" spans="3:50" x14ac:dyDescent="0.3">
      <c r="C86" s="80" t="s">
        <v>32</v>
      </c>
      <c r="D86" s="4" t="s">
        <v>147</v>
      </c>
      <c r="E86" s="43">
        <f>VLOOKUP($D86,result!$A$2:$AW$212,E$5,FALSE)</f>
        <v>664.33747570000003</v>
      </c>
      <c r="F86" s="43">
        <f>VLOOKUP($D86,result!$A$2:$AW$212,F$5,FALSE)</f>
        <v>603.05842440000004</v>
      </c>
      <c r="G86" s="209">
        <f>VLOOKUP($D86,result!$A$2:$AW$212,G$5,FALSE)</f>
        <v>697.95477319999998</v>
      </c>
      <c r="H86" s="43">
        <f>VLOOKUP($D86,result!$A$2:$AW$212,H$5,FALSE)</f>
        <v>698.62070589999996</v>
      </c>
      <c r="I86" s="210">
        <f>VLOOKUP($D86,result!$A$2:$AW$212,I$5,FALSE)</f>
        <v>693.01007419999996</v>
      </c>
      <c r="J86" s="209">
        <f>VLOOKUP($D86,result!$A$2:$AW$212,J$5,FALSE)</f>
        <v>695.58139840000001</v>
      </c>
      <c r="K86" s="43">
        <f>VLOOKUP($D86,result!$A$2:$AW$212,K$5,FALSE)</f>
        <v>695.74005390000002</v>
      </c>
      <c r="L86" s="43">
        <f>VLOOKUP($D86,result!$A$2:$AW$212,L$5,FALSE)</f>
        <v>692.87182789999997</v>
      </c>
      <c r="M86" s="43">
        <f>VLOOKUP($D86,result!$A$2:$AW$212,M$5,FALSE)</f>
        <v>688.4636395</v>
      </c>
      <c r="N86" s="210">
        <f>VLOOKUP($D86,result!$A$2:$AW$212,N$5,FALSE)</f>
        <v>681.94075150000003</v>
      </c>
      <c r="O86" s="209">
        <f>VLOOKUP($D86,result!$A$2:$AW$212,O$5,FALSE)</f>
        <v>673.46372059999999</v>
      </c>
      <c r="P86" s="43">
        <f>VLOOKUP($D86,result!$A$2:$AW$212,P$5,FALSE)</f>
        <v>663.45017280000002</v>
      </c>
      <c r="Q86" s="43">
        <f>VLOOKUP($D86,result!$A$2:$AW$212,Q$5,FALSE)</f>
        <v>652.20104979999996</v>
      </c>
      <c r="R86" s="43">
        <f>VLOOKUP($D86,result!$A$2:$AW$212,R$5,FALSE)</f>
        <v>639.64491429999998</v>
      </c>
      <c r="S86" s="210">
        <f>VLOOKUP($D86,result!$A$2:$AW$212,S$5,FALSE)</f>
        <v>625.74503040000002</v>
      </c>
      <c r="T86" s="227">
        <f>VLOOKUP($D86,result!$A$2:$AW$212,T$5,FALSE)</f>
        <v>551.35178919999998</v>
      </c>
      <c r="U86" s="227">
        <f>VLOOKUP($D86,result!$A$2:$AW$212,U$5,FALSE)</f>
        <v>456.15795379999997</v>
      </c>
      <c r="V86" s="227">
        <f>VLOOKUP($D86,result!$A$2:$AW$212,V$5,FALSE)</f>
        <v>354.99040430000002</v>
      </c>
      <c r="W86" s="227">
        <f>VLOOKUP($D86,result!$A$2:$AW$212,W$5,FALSE)</f>
        <v>259.06853840000002</v>
      </c>
      <c r="AG86" s="18"/>
      <c r="AH86" s="58"/>
      <c r="AI86" s="58"/>
      <c r="AJ86" s="58"/>
      <c r="AK86" s="58"/>
      <c r="AL86" s="58"/>
    </row>
    <row r="87" spans="3:50" x14ac:dyDescent="0.3">
      <c r="C87" s="80" t="s">
        <v>33</v>
      </c>
      <c r="D87" s="4" t="s">
        <v>148</v>
      </c>
      <c r="E87" s="43">
        <f>VLOOKUP($D87,result!$A$2:$AW$212,E$5,FALSE)</f>
        <v>427.07409150000001</v>
      </c>
      <c r="F87" s="43">
        <f>VLOOKUP($D87,result!$A$2:$AW$212,F$5,FALSE)</f>
        <v>345.92739110000002</v>
      </c>
      <c r="G87" s="209">
        <f>VLOOKUP($D87,result!$A$2:$AW$212,G$5,FALSE)</f>
        <v>393.55914280000002</v>
      </c>
      <c r="H87" s="43">
        <f>VLOOKUP($D87,result!$A$2:$AW$212,H$5,FALSE)</f>
        <v>391.54535870000001</v>
      </c>
      <c r="I87" s="210">
        <f>VLOOKUP($D87,result!$A$2:$AW$212,I$5,FALSE)</f>
        <v>385.76510969999998</v>
      </c>
      <c r="J87" s="209">
        <f>VLOOKUP($D87,result!$A$2:$AW$212,J$5,FALSE)</f>
        <v>384.57472439999998</v>
      </c>
      <c r="K87" s="43">
        <f>VLOOKUP($D87,result!$A$2:$AW$212,K$5,FALSE)</f>
        <v>382.30097269999999</v>
      </c>
      <c r="L87" s="43">
        <f>VLOOKUP($D87,result!$A$2:$AW$212,L$5,FALSE)</f>
        <v>378.57344440000003</v>
      </c>
      <c r="M87" s="43">
        <f>VLOOKUP($D87,result!$A$2:$AW$212,M$5,FALSE)</f>
        <v>374.27072959999998</v>
      </c>
      <c r="N87" s="210">
        <f>VLOOKUP($D87,result!$A$2:$AW$212,N$5,FALSE)</f>
        <v>369.09916420000002</v>
      </c>
      <c r="O87" s="209">
        <f>VLOOKUP($D87,result!$A$2:$AW$212,O$5,FALSE)</f>
        <v>363.11457819999998</v>
      </c>
      <c r="P87" s="43">
        <f>VLOOKUP($D87,result!$A$2:$AW$212,P$5,FALSE)</f>
        <v>356.5069641</v>
      </c>
      <c r="Q87" s="43">
        <f>VLOOKUP($D87,result!$A$2:$AW$212,Q$5,FALSE)</f>
        <v>349.40050980000001</v>
      </c>
      <c r="R87" s="43">
        <f>VLOOKUP($D87,result!$A$2:$AW$212,R$5,FALSE)</f>
        <v>341.72350849999998</v>
      </c>
      <c r="S87" s="210">
        <f>VLOOKUP($D87,result!$A$2:$AW$212,S$5,FALSE)</f>
        <v>333.4296405</v>
      </c>
      <c r="T87" s="227">
        <f>VLOOKUP($D87,result!$A$2:$AW$212,T$5,FALSE)</f>
        <v>290.28650640000001</v>
      </c>
      <c r="U87" s="227">
        <f>VLOOKUP($D87,result!$A$2:$AW$212,U$5,FALSE)</f>
        <v>237.80886659999999</v>
      </c>
      <c r="V87" s="227">
        <f>VLOOKUP($D87,result!$A$2:$AW$212,V$5,FALSE)</f>
        <v>184.23413600000001</v>
      </c>
      <c r="W87" s="227">
        <f>VLOOKUP($D87,result!$A$2:$AW$212,W$5,FALSE)</f>
        <v>134.80840380000001</v>
      </c>
      <c r="AG87" s="18"/>
      <c r="AH87" s="58"/>
      <c r="AI87" s="58"/>
      <c r="AJ87" s="58"/>
      <c r="AK87" s="58"/>
      <c r="AL87" s="58"/>
    </row>
    <row r="88" spans="3:50" x14ac:dyDescent="0.3">
      <c r="C88" s="80" t="s">
        <v>34</v>
      </c>
      <c r="D88" s="4" t="s">
        <v>149</v>
      </c>
      <c r="E88" s="43">
        <f>VLOOKUP($D88,result!$A$2:$AW$212,E$5,FALSE)</f>
        <v>142.35803050000001</v>
      </c>
      <c r="F88" s="43">
        <f>VLOOKUP($D88,result!$A$2:$AW$212,F$5,FALSE)</f>
        <v>93.873093699999998</v>
      </c>
      <c r="G88" s="209">
        <f>VLOOKUP($D88,result!$A$2:$AW$212,G$5,FALSE)</f>
        <v>103.5116503</v>
      </c>
      <c r="H88" s="43">
        <f>VLOOKUP($D88,result!$A$2:$AW$212,H$5,FALSE)</f>
        <v>101.5247373</v>
      </c>
      <c r="I88" s="210">
        <f>VLOOKUP($D88,result!$A$2:$AW$212,I$5,FALSE)</f>
        <v>98.465787219999996</v>
      </c>
      <c r="J88" s="209">
        <f>VLOOKUP($D88,result!$A$2:$AW$212,J$5,FALSE)</f>
        <v>96.710167299999995</v>
      </c>
      <c r="K88" s="43">
        <f>VLOOKUP($D88,result!$A$2:$AW$212,K$5,FALSE)</f>
        <v>94.856492700000004</v>
      </c>
      <c r="L88" s="43">
        <f>VLOOKUP($D88,result!$A$2:$AW$212,L$5,FALSE)</f>
        <v>92.786207469999894</v>
      </c>
      <c r="M88" s="43">
        <f>VLOOKUP($D88,result!$A$2:$AW$212,M$5,FALSE)</f>
        <v>90.742771759999997</v>
      </c>
      <c r="N88" s="210">
        <f>VLOOKUP($D88,result!$A$2:$AW$212,N$5,FALSE)</f>
        <v>88.645449990000003</v>
      </c>
      <c r="O88" s="209">
        <f>VLOOKUP($D88,result!$A$2:$AW$212,O$5,FALSE)</f>
        <v>86.48545489</v>
      </c>
      <c r="P88" s="43">
        <f>VLOOKUP($D88,result!$A$2:$AW$212,P$5,FALSE)</f>
        <v>84.286546049999998</v>
      </c>
      <c r="Q88" s="43">
        <f>VLOOKUP($D88,result!$A$2:$AW$212,Q$5,FALSE)</f>
        <v>82.057722229999996</v>
      </c>
      <c r="R88" s="43">
        <f>VLOOKUP($D88,result!$A$2:$AW$212,R$5,FALSE)</f>
        <v>79.765160690000002</v>
      </c>
      <c r="S88" s="210">
        <f>VLOOKUP($D88,result!$A$2:$AW$212,S$5,FALSE)</f>
        <v>77.385190559999998</v>
      </c>
      <c r="T88" s="227">
        <f>VLOOKUP($D88,result!$A$2:$AW$212,T$5,FALSE)</f>
        <v>65.788725139999997</v>
      </c>
      <c r="U88" s="227">
        <f>VLOOKUP($D88,result!$A$2:$AW$212,U$5,FALSE)</f>
        <v>52.94863926</v>
      </c>
      <c r="V88" s="227">
        <f>VLOOKUP($D88,result!$A$2:$AW$212,V$5,FALSE)</f>
        <v>40.691594190000004</v>
      </c>
      <c r="W88" s="227">
        <f>VLOOKUP($D88,result!$A$2:$AW$212,W$5,FALSE)</f>
        <v>29.821801959999998</v>
      </c>
      <c r="AG88" s="18"/>
      <c r="AH88" s="58"/>
      <c r="AI88" s="58"/>
      <c r="AJ88" s="58"/>
      <c r="AK88" s="58"/>
      <c r="AL88" s="58"/>
    </row>
    <row r="89" spans="3:50" x14ac:dyDescent="0.3">
      <c r="C89" s="132" t="s">
        <v>35</v>
      </c>
      <c r="D89" s="9" t="s">
        <v>150</v>
      </c>
      <c r="E89" s="133">
        <f>VLOOKUP($D89,result!$A$2:$AW$212,E$5,FALSE)</f>
        <v>35.58950763</v>
      </c>
      <c r="F89" s="133">
        <f>VLOOKUP($D89,result!$A$2:$AW$212,F$5,FALSE)</f>
        <v>17.037477370000001</v>
      </c>
      <c r="G89" s="213">
        <f>VLOOKUP($D89,result!$A$2:$AW$212,G$5,FALSE)</f>
        <v>17.16224184</v>
      </c>
      <c r="H89" s="133">
        <f>VLOOKUP($D89,result!$A$2:$AW$212,H$5,FALSE)</f>
        <v>16.121949489999999</v>
      </c>
      <c r="I89" s="214">
        <f>VLOOKUP($D89,result!$A$2:$AW$212,I$5,FALSE)</f>
        <v>14.918441809999999</v>
      </c>
      <c r="J89" s="213">
        <f>VLOOKUP($D89,result!$A$2:$AW$212,J$5,FALSE)</f>
        <v>14.08478479</v>
      </c>
      <c r="K89" s="133">
        <f>VLOOKUP($D89,result!$A$2:$AW$212,K$5,FALSE)</f>
        <v>13.33171342</v>
      </c>
      <c r="L89" s="133">
        <f>VLOOKUP($D89,result!$A$2:$AW$212,L$5,FALSE)</f>
        <v>12.62289052</v>
      </c>
      <c r="M89" s="133">
        <f>VLOOKUP($D89,result!$A$2:$AW$212,M$5,FALSE)</f>
        <v>11.99789123</v>
      </c>
      <c r="N89" s="214">
        <f>VLOOKUP($D89,result!$A$2:$AW$212,N$5,FALSE)</f>
        <v>11.42876691</v>
      </c>
      <c r="O89" s="213">
        <f>VLOOKUP($D89,result!$A$2:$AW$212,O$5,FALSE)</f>
        <v>10.90329375</v>
      </c>
      <c r="P89" s="133">
        <f>VLOOKUP($D89,result!$A$2:$AW$212,P$5,FALSE)</f>
        <v>10.41507329</v>
      </c>
      <c r="Q89" s="133">
        <f>VLOOKUP($D89,result!$A$2:$AW$212,Q$5,FALSE)</f>
        <v>9.9572644550000007</v>
      </c>
      <c r="R89" s="133">
        <f>VLOOKUP($D89,result!$A$2:$AW$212,R$5,FALSE)</f>
        <v>9.5195265169999903</v>
      </c>
      <c r="S89" s="214">
        <f>VLOOKUP($D89,result!$A$2:$AW$212,S$5,FALSE)</f>
        <v>9.0944819050000003</v>
      </c>
      <c r="T89" s="229">
        <f>VLOOKUP($D89,result!$A$2:$AW$212,T$5,FALSE)</f>
        <v>7.3205128229999996</v>
      </c>
      <c r="U89" s="229">
        <f>VLOOKUP($D89,result!$A$2:$AW$212,U$5,FALSE)</f>
        <v>5.6879847229999996</v>
      </c>
      <c r="V89" s="229">
        <f>VLOOKUP($D89,result!$A$2:$AW$212,V$5,FALSE)</f>
        <v>4.3120112549999998</v>
      </c>
      <c r="W89" s="229">
        <f>VLOOKUP($D89,result!$A$2:$AW$212,W$5,FALSE)</f>
        <v>3.16519313</v>
      </c>
      <c r="AG89" s="167"/>
      <c r="AH89" s="49"/>
      <c r="AI89" s="49"/>
      <c r="AJ89" s="49"/>
      <c r="AK89" s="49"/>
      <c r="AL89" s="49"/>
    </row>
    <row r="90" spans="3:50" x14ac:dyDescent="0.3">
      <c r="C90" s="123" t="s">
        <v>425</v>
      </c>
      <c r="D90" s="123"/>
      <c r="E90" s="134">
        <f>SUM(E91:E94)</f>
        <v>30509.205410998802</v>
      </c>
      <c r="F90" s="134">
        <f t="shared" ref="F90:G90" si="32">SUM(F91:F94)</f>
        <v>32020.727611956499</v>
      </c>
      <c r="G90" s="215">
        <f t="shared" si="32"/>
        <v>32207.957317178199</v>
      </c>
      <c r="H90" s="134">
        <f t="shared" ref="H90:W90" si="33">SUM(H91:H94)</f>
        <v>32398.892207374</v>
      </c>
      <c r="I90" s="216">
        <f t="shared" si="33"/>
        <v>32595.418810109</v>
      </c>
      <c r="J90" s="215">
        <f t="shared" si="33"/>
        <v>32829.579980560004</v>
      </c>
      <c r="K90" s="134">
        <f t="shared" si="33"/>
        <v>33092.187244770997</v>
      </c>
      <c r="L90" s="134">
        <f t="shared" si="33"/>
        <v>33372.721950619001</v>
      </c>
      <c r="M90" s="134">
        <f t="shared" si="33"/>
        <v>33666.573788082998</v>
      </c>
      <c r="N90" s="216">
        <f t="shared" si="33"/>
        <v>33967.479059181002</v>
      </c>
      <c r="O90" s="215">
        <f t="shared" si="33"/>
        <v>34270.453093176999</v>
      </c>
      <c r="P90" s="134">
        <f t="shared" si="33"/>
        <v>34572.933206956004</v>
      </c>
      <c r="Q90" s="134">
        <f t="shared" si="33"/>
        <v>34874.279620453999</v>
      </c>
      <c r="R90" s="134">
        <f t="shared" si="33"/>
        <v>35174.057380027007</v>
      </c>
      <c r="S90" s="216">
        <f t="shared" si="33"/>
        <v>35472.191474876003</v>
      </c>
      <c r="T90" s="230">
        <f t="shared" si="33"/>
        <v>37028.814533559002</v>
      </c>
      <c r="U90" s="230">
        <f t="shared" si="33"/>
        <v>38625.312041942998</v>
      </c>
      <c r="V90" s="230">
        <f t="shared" si="33"/>
        <v>40367.429308127998</v>
      </c>
      <c r="W90" s="230">
        <f t="shared" si="33"/>
        <v>42382.155165587996</v>
      </c>
      <c r="AG90" s="18"/>
      <c r="AH90" s="164"/>
      <c r="AI90" s="164"/>
      <c r="AJ90" s="164"/>
      <c r="AK90" s="164"/>
      <c r="AL90" s="164"/>
    </row>
    <row r="91" spans="3:50" x14ac:dyDescent="0.3">
      <c r="C91" s="80" t="s">
        <v>9</v>
      </c>
      <c r="D91" s="130" t="s">
        <v>138</v>
      </c>
      <c r="E91" s="43">
        <f>VLOOKUP($D91,result!$A$2:$AW$212,E$5,FALSE)</f>
        <v>0</v>
      </c>
      <c r="F91" s="43">
        <f>VLOOKUP($D91,result!$A$2:$AW$212,F$5,FALSE)</f>
        <v>0</v>
      </c>
      <c r="G91" s="209">
        <f>VLOOKUP($D91,result!$A$2:$AW$212,G$5,FALSE)</f>
        <v>0</v>
      </c>
      <c r="H91" s="43">
        <f>VLOOKUP($D91,result!$A$2:$AW$212,H$5,FALSE)</f>
        <v>0</v>
      </c>
      <c r="I91" s="210">
        <f>VLOOKUP($D91,result!$A$2:$AW$212,I$5,FALSE)</f>
        <v>0</v>
      </c>
      <c r="J91" s="209">
        <f>VLOOKUP($D91,result!$A$2:$AW$212,J$5,FALSE)</f>
        <v>0</v>
      </c>
      <c r="K91" s="43">
        <f>VLOOKUP($D91,result!$A$2:$AW$212,K$5,FALSE)</f>
        <v>0</v>
      </c>
      <c r="L91" s="43">
        <f>VLOOKUP($D91,result!$A$2:$AW$212,L$5,FALSE)</f>
        <v>0</v>
      </c>
      <c r="M91" s="43">
        <f>VLOOKUP($D91,result!$A$2:$AW$212,M$5,FALSE)</f>
        <v>0</v>
      </c>
      <c r="N91" s="210">
        <f>VLOOKUP($D91,result!$A$2:$AW$212,N$5,FALSE)</f>
        <v>0</v>
      </c>
      <c r="O91" s="209">
        <f>VLOOKUP($D91,result!$A$2:$AW$212,O$5,FALSE)</f>
        <v>0</v>
      </c>
      <c r="P91" s="43">
        <f>VLOOKUP($D91,result!$A$2:$AW$212,P$5,FALSE)</f>
        <v>0</v>
      </c>
      <c r="Q91" s="43">
        <f>VLOOKUP($D91,result!$A$2:$AW$212,Q$5,FALSE)</f>
        <v>0</v>
      </c>
      <c r="R91" s="43">
        <f>VLOOKUP($D91,result!$A$2:$AW$212,R$5,FALSE)</f>
        <v>0</v>
      </c>
      <c r="S91" s="210">
        <f>VLOOKUP($D91,result!$A$2:$AW$212,S$5,FALSE)</f>
        <v>0</v>
      </c>
      <c r="T91" s="227">
        <f>VLOOKUP($D91,result!$A$2:$AW$212,T$5,FALSE)</f>
        <v>0</v>
      </c>
      <c r="U91" s="227">
        <f>VLOOKUP($D91,result!$A$2:$AW$212,U$5,FALSE)</f>
        <v>0</v>
      </c>
      <c r="V91" s="227">
        <f>VLOOKUP($D91,result!$A$2:$AW$212,V$5,FALSE)</f>
        <v>0</v>
      </c>
      <c r="W91" s="227">
        <f>VLOOKUP($D91,result!$A$2:$AW$212,W$5,FALSE)</f>
        <v>0</v>
      </c>
      <c r="AG91" s="18"/>
      <c r="AH91" s="164"/>
      <c r="AI91" s="164"/>
      <c r="AJ91" s="164"/>
      <c r="AK91" s="164"/>
      <c r="AL91" s="164"/>
    </row>
    <row r="92" spans="3:50" x14ac:dyDescent="0.3">
      <c r="C92" s="80" t="s">
        <v>7</v>
      </c>
      <c r="D92" s="4" t="s">
        <v>139</v>
      </c>
      <c r="E92" s="43">
        <f>VLOOKUP($D92,result!$A$2:$AW$212,E$5,FALSE)</f>
        <v>30505.19284</v>
      </c>
      <c r="F92" s="43">
        <f>VLOOKUP($D92,result!$A$2:$AW$212,F$5,FALSE)</f>
        <v>31925.246090000001</v>
      </c>
      <c r="G92" s="209">
        <f>VLOOKUP($D92,result!$A$2:$AW$212,G$5,FALSE)</f>
        <v>32001.719730000001</v>
      </c>
      <c r="H92" s="43">
        <f>VLOOKUP($D92,result!$A$2:$AW$212,H$5,FALSE)</f>
        <v>32133.13335</v>
      </c>
      <c r="I92" s="210">
        <f>VLOOKUP($D92,result!$A$2:$AW$212,I$5,FALSE)</f>
        <v>32255.016459999999</v>
      </c>
      <c r="J92" s="209">
        <f>VLOOKUP($D92,result!$A$2:$AW$212,J$5,FALSE)</f>
        <v>32396.615570000002</v>
      </c>
      <c r="K92" s="43">
        <f>VLOOKUP($D92,result!$A$2:$AW$212,K$5,FALSE)</f>
        <v>32546.95955</v>
      </c>
      <c r="L92" s="43">
        <f>VLOOKUP($D92,result!$A$2:$AW$212,L$5,FALSE)</f>
        <v>32693.71358</v>
      </c>
      <c r="M92" s="43">
        <f>VLOOKUP($D92,result!$A$2:$AW$212,M$5,FALSE)</f>
        <v>32830.20263</v>
      </c>
      <c r="N92" s="210">
        <f>VLOOKUP($D92,result!$A$2:$AW$212,N$5,FALSE)</f>
        <v>32948.181960000002</v>
      </c>
      <c r="O92" s="209">
        <f>VLOOKUP($D92,result!$A$2:$AW$212,O$5,FALSE)</f>
        <v>33040.61522</v>
      </c>
      <c r="P92" s="43">
        <f>VLOOKUP($D92,result!$A$2:$AW$212,P$5,FALSE)</f>
        <v>33102.670380000003</v>
      </c>
      <c r="Q92" s="43">
        <f>VLOOKUP($D92,result!$A$2:$AW$212,Q$5,FALSE)</f>
        <v>33131.172729999998</v>
      </c>
      <c r="R92" s="43">
        <f>VLOOKUP($D92,result!$A$2:$AW$212,R$5,FALSE)</f>
        <v>33123.029670000004</v>
      </c>
      <c r="S92" s="210">
        <f>VLOOKUP($D92,result!$A$2:$AW$212,S$5,FALSE)</f>
        <v>33075.36017</v>
      </c>
      <c r="T92" s="227">
        <f>VLOOKUP($D92,result!$A$2:$AW$212,T$5,FALSE)</f>
        <v>32293.249370000001</v>
      </c>
      <c r="U92" s="227">
        <f>VLOOKUP($D92,result!$A$2:$AW$212,U$5,FALSE)</f>
        <v>30497.03413</v>
      </c>
      <c r="V92" s="227">
        <f>VLOOKUP($D92,result!$A$2:$AW$212,V$5,FALSE)</f>
        <v>27767.025600000001</v>
      </c>
      <c r="W92" s="227">
        <f>VLOOKUP($D92,result!$A$2:$AW$212,W$5,FALSE)</f>
        <v>24329.07501</v>
      </c>
      <c r="AG92" s="18"/>
      <c r="AH92" s="164"/>
      <c r="AI92" s="164"/>
      <c r="AJ92" s="164"/>
      <c r="AK92" s="164"/>
      <c r="AL92" s="164"/>
    </row>
    <row r="93" spans="3:50" x14ac:dyDescent="0.3">
      <c r="C93" s="80" t="s">
        <v>36</v>
      </c>
      <c r="D93" s="4" t="s">
        <v>140</v>
      </c>
      <c r="E93" s="43">
        <f>VLOOKUP($D93,result!$A$2:$AW$212,E$5,FALSE)</f>
        <v>3.992730082</v>
      </c>
      <c r="F93" s="43">
        <f>VLOOKUP($D93,result!$A$2:$AW$212,F$5,FALSE)</f>
        <v>94.770957569999894</v>
      </c>
      <c r="G93" s="209">
        <f>VLOOKUP($D93,result!$A$2:$AW$212,G$5,FALSE)</f>
        <v>205.2404492</v>
      </c>
      <c r="H93" s="43">
        <f>VLOOKUP($D93,result!$A$2:$AW$212,H$5,FALSE)</f>
        <v>264.63836259999999</v>
      </c>
      <c r="I93" s="210">
        <f>VLOOKUP($D93,result!$A$2:$AW$212,I$5,FALSE)</f>
        <v>339.14528350000001</v>
      </c>
      <c r="J93" s="209">
        <f>VLOOKUP($D93,result!$A$2:$AW$212,J$5,FALSE)</f>
        <v>431.55969090000002</v>
      </c>
      <c r="K93" s="43">
        <f>VLOOKUP($D93,result!$A$2:$AW$212,K$5,FALSE)</f>
        <v>543.66653059999999</v>
      </c>
      <c r="L93" s="43">
        <f>VLOOKUP($D93,result!$A$2:$AW$212,L$5,FALSE)</f>
        <v>677.28406680000001</v>
      </c>
      <c r="M93" s="43">
        <f>VLOOKUP($D93,result!$A$2:$AW$212,M$5,FALSE)</f>
        <v>834.47945570000002</v>
      </c>
      <c r="N93" s="210">
        <f>VLOOKUP($D93,result!$A$2:$AW$212,N$5,FALSE)</f>
        <v>1017.2358809999999</v>
      </c>
      <c r="O93" s="209">
        <f>VLOOKUP($D93,result!$A$2:$AW$212,O$5,FALSE)</f>
        <v>1227.606937</v>
      </c>
      <c r="P93" s="43">
        <f>VLOOKUP($D93,result!$A$2:$AW$212,P$5,FALSE)</f>
        <v>1467.8634950000001</v>
      </c>
      <c r="Q93" s="43">
        <f>VLOOKUP($D93,result!$A$2:$AW$212,Q$5,FALSE)</f>
        <v>1740.5416379999999</v>
      </c>
      <c r="R93" s="43">
        <f>VLOOKUP($D93,result!$A$2:$AW$212,R$5,FALSE)</f>
        <v>2048.299994</v>
      </c>
      <c r="S93" s="210">
        <f>VLOOKUP($D93,result!$A$2:$AW$212,S$5,FALSE)</f>
        <v>2393.945397</v>
      </c>
      <c r="T93" s="227">
        <f>VLOOKUP($D93,result!$A$2:$AW$212,T$5,FALSE)</f>
        <v>4731.9884430000002</v>
      </c>
      <c r="U93" s="227">
        <f>VLOOKUP($D93,result!$A$2:$AW$212,U$5,FALSE)</f>
        <v>8124.2045049999997</v>
      </c>
      <c r="V93" s="227">
        <f>VLOOKUP($D93,result!$A$2:$AW$212,V$5,FALSE)</f>
        <v>12596.05667</v>
      </c>
      <c r="W93" s="227">
        <f>VLOOKUP($D93,result!$A$2:$AW$212,W$5,FALSE)</f>
        <v>18048.706829999999</v>
      </c>
      <c r="AG93" s="18"/>
      <c r="AH93" s="164"/>
      <c r="AI93" s="164"/>
      <c r="AJ93" s="164"/>
      <c r="AK93" s="164"/>
      <c r="AL93" s="164"/>
    </row>
    <row r="94" spans="3:50" x14ac:dyDescent="0.3">
      <c r="C94" s="80" t="s">
        <v>37</v>
      </c>
      <c r="D94" s="4" t="s">
        <v>141</v>
      </c>
      <c r="E94" s="43">
        <f>VLOOKUP($D94,result!$A$2:$AW$212,E$5,FALSE)</f>
        <v>1.98409168E-2</v>
      </c>
      <c r="F94" s="43">
        <f>VLOOKUP($D94,result!$A$2:$AW$212,F$5,FALSE)</f>
        <v>0.71056438649999998</v>
      </c>
      <c r="G94" s="209">
        <f>VLOOKUP($D94,result!$A$2:$AW$212,G$5,FALSE)</f>
        <v>0.99713797820000005</v>
      </c>
      <c r="H94" s="43">
        <f>VLOOKUP($D94,result!$A$2:$AW$212,H$5,FALSE)</f>
        <v>1.120494774</v>
      </c>
      <c r="I94" s="210">
        <f>VLOOKUP($D94,result!$A$2:$AW$212,I$5,FALSE)</f>
        <v>1.257066609</v>
      </c>
      <c r="J94" s="209">
        <f>VLOOKUP($D94,result!$A$2:$AW$212,J$5,FALSE)</f>
        <v>1.40471966</v>
      </c>
      <c r="K94" s="43">
        <f>VLOOKUP($D94,result!$A$2:$AW$212,K$5,FALSE)</f>
        <v>1.5611641709999999</v>
      </c>
      <c r="L94" s="43">
        <f>VLOOKUP($D94,result!$A$2:$AW$212,L$5,FALSE)</f>
        <v>1.724303819</v>
      </c>
      <c r="M94" s="43">
        <f>VLOOKUP($D94,result!$A$2:$AW$212,M$5,FALSE)</f>
        <v>1.8917023829999999</v>
      </c>
      <c r="N94" s="210">
        <f>VLOOKUP($D94,result!$A$2:$AW$212,N$5,FALSE)</f>
        <v>2.0612181810000001</v>
      </c>
      <c r="O94" s="209">
        <f>VLOOKUP($D94,result!$A$2:$AW$212,O$5,FALSE)</f>
        <v>2.2309361769999998</v>
      </c>
      <c r="P94" s="43">
        <f>VLOOKUP($D94,result!$A$2:$AW$212,P$5,FALSE)</f>
        <v>2.3993319560000002</v>
      </c>
      <c r="Q94" s="43">
        <f>VLOOKUP($D94,result!$A$2:$AW$212,Q$5,FALSE)</f>
        <v>2.5652524539999999</v>
      </c>
      <c r="R94" s="43">
        <f>VLOOKUP($D94,result!$A$2:$AW$212,R$5,FALSE)</f>
        <v>2.727716027</v>
      </c>
      <c r="S94" s="210">
        <f>VLOOKUP($D94,result!$A$2:$AW$212,S$5,FALSE)</f>
        <v>2.8859078760000001</v>
      </c>
      <c r="T94" s="227">
        <f>VLOOKUP($D94,result!$A$2:$AW$212,T$5,FALSE)</f>
        <v>3.576720559</v>
      </c>
      <c r="U94" s="227">
        <f>VLOOKUP($D94,result!$A$2:$AW$212,U$5,FALSE)</f>
        <v>4.0734069430000002</v>
      </c>
      <c r="V94" s="227">
        <f>VLOOKUP($D94,result!$A$2:$AW$212,V$5,FALSE)</f>
        <v>4.3470381280000003</v>
      </c>
      <c r="W94" s="227">
        <f>VLOOKUP($D94,result!$A$2:$AW$212,W$5,FALSE)</f>
        <v>4.3733255880000002</v>
      </c>
      <c r="AG94" s="18"/>
      <c r="AH94" s="164"/>
      <c r="AI94" s="164"/>
      <c r="AJ94" s="164"/>
      <c r="AK94" s="164"/>
      <c r="AL94" s="164"/>
    </row>
    <row r="95" spans="3:50" x14ac:dyDescent="0.3">
      <c r="C95" s="135" t="s">
        <v>426</v>
      </c>
      <c r="D95" s="135" t="s">
        <v>123</v>
      </c>
      <c r="E95" s="136">
        <f>+E104+E96</f>
        <v>30509.185570082002</v>
      </c>
      <c r="F95" s="136">
        <f t="shared" ref="F95:G95" si="34">+F104+F96</f>
        <v>32020.01704757</v>
      </c>
      <c r="G95" s="217">
        <f t="shared" si="34"/>
        <v>32206.960179199999</v>
      </c>
      <c r="H95" s="136">
        <f t="shared" ref="H95:W95" si="35">+H104+H96</f>
        <v>32397.771712599999</v>
      </c>
      <c r="I95" s="218">
        <f t="shared" si="35"/>
        <v>32594.161743500001</v>
      </c>
      <c r="J95" s="217">
        <f t="shared" si="35"/>
        <v>32828.175260900003</v>
      </c>
      <c r="K95" s="136">
        <f t="shared" si="35"/>
        <v>33090.626080599999</v>
      </c>
      <c r="L95" s="136">
        <f t="shared" si="35"/>
        <v>33370.997646800002</v>
      </c>
      <c r="M95" s="136">
        <f t="shared" si="35"/>
        <v>33664.682085699998</v>
      </c>
      <c r="N95" s="218">
        <f t="shared" si="35"/>
        <v>33965.417841000002</v>
      </c>
      <c r="O95" s="217">
        <f t="shared" si="35"/>
        <v>34268.222156999997</v>
      </c>
      <c r="P95" s="136">
        <f t="shared" si="35"/>
        <v>34570.533875000001</v>
      </c>
      <c r="Q95" s="136">
        <f t="shared" si="35"/>
        <v>34871.714368000001</v>
      </c>
      <c r="R95" s="136">
        <f t="shared" si="35"/>
        <v>35171.329664000004</v>
      </c>
      <c r="S95" s="218">
        <f t="shared" si="35"/>
        <v>35469.305567000003</v>
      </c>
      <c r="T95" s="231">
        <f t="shared" si="35"/>
        <v>37025.237813</v>
      </c>
      <c r="U95" s="231">
        <f t="shared" si="35"/>
        <v>38621.238635000002</v>
      </c>
      <c r="V95" s="231">
        <f t="shared" si="35"/>
        <v>40363.082269999999</v>
      </c>
      <c r="W95" s="231">
        <f t="shared" si="35"/>
        <v>42377.781839999996</v>
      </c>
      <c r="AG95" s="18"/>
      <c r="AH95" s="164"/>
      <c r="AI95" s="164"/>
      <c r="AJ95" s="164"/>
      <c r="AK95" s="164"/>
      <c r="AL95" s="164"/>
    </row>
    <row r="96" spans="3:50" x14ac:dyDescent="0.3">
      <c r="C96" s="137" t="s">
        <v>240</v>
      </c>
      <c r="D96" s="8" t="s">
        <v>140</v>
      </c>
      <c r="E96" s="138">
        <f>VLOOKUP($D96,result!$A$2:$AW$212,E$5,FALSE)</f>
        <v>3.992730082</v>
      </c>
      <c r="F96" s="138">
        <f>VLOOKUP($D96,result!$A$2:$AW$212,F$5,FALSE)</f>
        <v>94.770957569999894</v>
      </c>
      <c r="G96" s="219">
        <f>VLOOKUP($D96,result!$A$2:$AW$212,G$5,FALSE)</f>
        <v>205.2404492</v>
      </c>
      <c r="H96" s="138">
        <f>VLOOKUP($D96,result!$A$2:$AW$212,H$5,FALSE)</f>
        <v>264.63836259999999</v>
      </c>
      <c r="I96" s="220">
        <f>VLOOKUP($D96,result!$A$2:$AW$212,I$5,FALSE)</f>
        <v>339.14528350000001</v>
      </c>
      <c r="J96" s="219">
        <f>VLOOKUP($D96,result!$A$2:$AW$212,J$5,FALSE)</f>
        <v>431.55969090000002</v>
      </c>
      <c r="K96" s="138">
        <f>VLOOKUP($D96,result!$A$2:$AW$212,K$5,FALSE)</f>
        <v>543.66653059999999</v>
      </c>
      <c r="L96" s="138">
        <f>VLOOKUP($D96,result!$A$2:$AW$212,L$5,FALSE)</f>
        <v>677.28406680000001</v>
      </c>
      <c r="M96" s="138">
        <f>VLOOKUP($D96,result!$A$2:$AW$212,M$5,FALSE)</f>
        <v>834.47945570000002</v>
      </c>
      <c r="N96" s="220">
        <f>VLOOKUP($D96,result!$A$2:$AW$212,N$5,FALSE)</f>
        <v>1017.2358809999999</v>
      </c>
      <c r="O96" s="219">
        <f>VLOOKUP($D96,result!$A$2:$AW$212,O$5,FALSE)</f>
        <v>1227.606937</v>
      </c>
      <c r="P96" s="138">
        <f>VLOOKUP($D96,result!$A$2:$AW$212,P$5,FALSE)</f>
        <v>1467.8634950000001</v>
      </c>
      <c r="Q96" s="138">
        <f>VLOOKUP($D96,result!$A$2:$AW$212,Q$5,FALSE)</f>
        <v>1740.5416379999999</v>
      </c>
      <c r="R96" s="138">
        <f>VLOOKUP($D96,result!$A$2:$AW$212,R$5,FALSE)</f>
        <v>2048.299994</v>
      </c>
      <c r="S96" s="220">
        <f>VLOOKUP($D96,result!$A$2:$AW$212,S$5,FALSE)</f>
        <v>2393.945397</v>
      </c>
      <c r="T96" s="232">
        <f>VLOOKUP($D96,result!$A$2:$AW$212,T$5,FALSE)</f>
        <v>4731.9884430000002</v>
      </c>
      <c r="U96" s="232">
        <f>VLOOKUP($D96,result!$A$2:$AW$212,U$5,FALSE)</f>
        <v>8124.2045049999997</v>
      </c>
      <c r="V96" s="232">
        <f>VLOOKUP($D96,result!$A$2:$AW$212,V$5,FALSE)</f>
        <v>12596.05667</v>
      </c>
      <c r="W96" s="232">
        <f>VLOOKUP($D96,result!$A$2:$AW$212,W$5,FALSE)</f>
        <v>18048.706829999999</v>
      </c>
      <c r="AG96" s="18"/>
      <c r="AH96" s="164"/>
      <c r="AI96" s="164"/>
      <c r="AJ96" s="164"/>
      <c r="AK96" s="164"/>
      <c r="AL96" s="164"/>
    </row>
    <row r="97" spans="2:41" hidden="1" x14ac:dyDescent="0.3">
      <c r="C97" s="139" t="s">
        <v>29</v>
      </c>
      <c r="D97" s="140" t="s">
        <v>131</v>
      </c>
      <c r="E97" s="43">
        <f>VLOOKUP($D97,result!$A$2:$AW$212,E$5,FALSE)</f>
        <v>1.18912923E-2</v>
      </c>
      <c r="F97" s="43">
        <f>VLOOKUP($D97,result!$A$2:$AW$212,F$5,FALSE)</f>
        <v>1.679380401</v>
      </c>
      <c r="G97" s="209">
        <f>VLOOKUP($D97,result!$A$2:$AW$212,G$5,FALSE)</f>
        <v>4.6193128080000001</v>
      </c>
      <c r="H97" s="43">
        <f>VLOOKUP($D97,result!$A$2:$AW$212,H$5,FALSE)</f>
        <v>6.4776223699999997</v>
      </c>
      <c r="I97" s="210">
        <f>VLOOKUP($D97,result!$A$2:$AW$212,I$5,FALSE)</f>
        <v>9.0252992790000004</v>
      </c>
      <c r="J97" s="209">
        <f>VLOOKUP($D97,result!$A$2:$AW$212,J$5,FALSE)</f>
        <v>12.467614749999999</v>
      </c>
      <c r="K97" s="43">
        <f>VLOOKUP($D97,result!$A$2:$AW$212,K$5,FALSE)</f>
        <v>16.999193259999998</v>
      </c>
      <c r="L97" s="43">
        <f>VLOOKUP($D97,result!$A$2:$AW$212,L$5,FALSE)</f>
        <v>22.83303025</v>
      </c>
      <c r="M97" s="43">
        <f>VLOOKUP($D97,result!$A$2:$AW$212,M$5,FALSE)</f>
        <v>30.207529040000001</v>
      </c>
      <c r="N97" s="210">
        <f>VLOOKUP($D97,result!$A$2:$AW$212,N$5,FALSE)</f>
        <v>39.371806990000003</v>
      </c>
      <c r="O97" s="209">
        <f>VLOOKUP($D97,result!$A$2:$AW$212,O$5,FALSE)</f>
        <v>50.591858360000003</v>
      </c>
      <c r="P97" s="43">
        <f>VLOOKUP($D97,result!$A$2:$AW$212,P$5,FALSE)</f>
        <v>64.159438109999996</v>
      </c>
      <c r="Q97" s="43">
        <f>VLOOKUP($D97,result!$A$2:$AW$212,Q$5,FALSE)</f>
        <v>80.398068980000005</v>
      </c>
      <c r="R97" s="43">
        <f>VLOOKUP($D97,result!$A$2:$AW$212,R$5,FALSE)</f>
        <v>99.660225190000006</v>
      </c>
      <c r="S97" s="210">
        <f>VLOOKUP($D97,result!$A$2:$AW$212,S$5,FALSE)</f>
        <v>122.3335323</v>
      </c>
      <c r="T97" s="227">
        <f>VLOOKUP($D97,result!$A$2:$AW$212,T$5,FALSE)</f>
        <v>298.52750200000003</v>
      </c>
      <c r="U97" s="227">
        <f>VLOOKUP($D97,result!$A$2:$AW$212,U$5,FALSE)</f>
        <v>611.03691089999995</v>
      </c>
      <c r="V97" s="227">
        <f>VLOOKUP($D97,result!$A$2:$AW$212,V$5,FALSE)</f>
        <v>1109.8805159999999</v>
      </c>
      <c r="W97" s="227">
        <f>VLOOKUP($D97,result!$A$2:$AW$212,W$5,FALSE)</f>
        <v>1839.596536</v>
      </c>
      <c r="AG97" s="18"/>
      <c r="AH97" s="164"/>
      <c r="AI97" s="164"/>
      <c r="AJ97" s="164"/>
      <c r="AK97" s="164"/>
      <c r="AL97" s="164"/>
    </row>
    <row r="98" spans="2:41" hidden="1" x14ac:dyDescent="0.3">
      <c r="C98" s="80" t="s">
        <v>30</v>
      </c>
      <c r="D98" s="130" t="s">
        <v>132</v>
      </c>
      <c r="E98" s="43">
        <f>VLOOKUP($D98,result!$A$2:$AW$212,E$5,FALSE)</f>
        <v>2.72585009E-2</v>
      </c>
      <c r="F98" s="43">
        <f>VLOOKUP($D98,result!$A$2:$AW$212,F$5,FALSE)</f>
        <v>1.469896629</v>
      </c>
      <c r="G98" s="209">
        <f>VLOOKUP($D98,result!$A$2:$AW$212,G$5,FALSE)</f>
        <v>3.7352543740000002</v>
      </c>
      <c r="H98" s="43">
        <f>VLOOKUP($D98,result!$A$2:$AW$212,H$5,FALSE)</f>
        <v>5.1035875089999996</v>
      </c>
      <c r="I98" s="210">
        <f>VLOOKUP($D98,result!$A$2:$AW$212,I$5,FALSE)</f>
        <v>6.9348604419999997</v>
      </c>
      <c r="J98" s="209">
        <f>VLOOKUP($D98,result!$A$2:$AW$212,J$5,FALSE)</f>
        <v>9.3536371979999995</v>
      </c>
      <c r="K98" s="43">
        <f>VLOOKUP($D98,result!$A$2:$AW$212,K$5,FALSE)</f>
        <v>12.470514850000001</v>
      </c>
      <c r="L98" s="43">
        <f>VLOOKUP($D98,result!$A$2:$AW$212,L$5,FALSE)</f>
        <v>16.403891160000001</v>
      </c>
      <c r="M98" s="43">
        <f>VLOOKUP($D98,result!$A$2:$AW$212,M$5,FALSE)</f>
        <v>21.284815800000001</v>
      </c>
      <c r="N98" s="210">
        <f>VLOOKUP($D98,result!$A$2:$AW$212,N$5,FALSE)</f>
        <v>27.246937030000002</v>
      </c>
      <c r="O98" s="209">
        <f>VLOOKUP($D98,result!$A$2:$AW$212,O$5,FALSE)</f>
        <v>34.430591200000002</v>
      </c>
      <c r="P98" s="43">
        <f>VLOOKUP($D98,result!$A$2:$AW$212,P$5,FALSE)</f>
        <v>42.988157749999999</v>
      </c>
      <c r="Q98" s="43">
        <f>VLOOKUP($D98,result!$A$2:$AW$212,Q$5,FALSE)</f>
        <v>53.087132869999998</v>
      </c>
      <c r="R98" s="43">
        <f>VLOOKUP($D98,result!$A$2:$AW$212,R$5,FALSE)</f>
        <v>64.907238469999996</v>
      </c>
      <c r="S98" s="210">
        <f>VLOOKUP($D98,result!$A$2:$AW$212,S$5,FALSE)</f>
        <v>78.643126109999997</v>
      </c>
      <c r="T98" s="227">
        <f>VLOOKUP($D98,result!$A$2:$AW$212,T$5,FALSE)</f>
        <v>181.21954529999999</v>
      </c>
      <c r="U98" s="227">
        <f>VLOOKUP($D98,result!$A$2:$AW$212,U$5,FALSE)</f>
        <v>352.3310065</v>
      </c>
      <c r="V98" s="227">
        <f>VLOOKUP($D98,result!$A$2:$AW$212,V$5,FALSE)</f>
        <v>608.11252260000003</v>
      </c>
      <c r="W98" s="227">
        <f>VLOOKUP($D98,result!$A$2:$AW$212,W$5,FALSE)</f>
        <v>956.40404639999997</v>
      </c>
      <c r="AG98" s="18"/>
      <c r="AH98" s="164"/>
      <c r="AI98" s="164"/>
      <c r="AJ98" s="164"/>
      <c r="AK98" s="164"/>
      <c r="AL98" s="164"/>
    </row>
    <row r="99" spans="2:41" hidden="1" x14ac:dyDescent="0.3">
      <c r="C99" s="80" t="s">
        <v>31</v>
      </c>
      <c r="D99" s="130" t="s">
        <v>133</v>
      </c>
      <c r="E99" s="43">
        <f>VLOOKUP($D99,result!$A$2:$AW$212,E$5,FALSE)</f>
        <v>0.1115952051</v>
      </c>
      <c r="F99" s="43">
        <f>VLOOKUP($D99,result!$A$2:$AW$212,F$5,FALSE)</f>
        <v>2.8101674010000002</v>
      </c>
      <c r="G99" s="209">
        <f>VLOOKUP($D99,result!$A$2:$AW$212,G$5,FALSE)</f>
        <v>6.1556149119999999</v>
      </c>
      <c r="H99" s="43">
        <f>VLOOKUP($D99,result!$A$2:$AW$212,H$5,FALSE)</f>
        <v>7.9650850699999998</v>
      </c>
      <c r="I99" s="210">
        <f>VLOOKUP($D99,result!$A$2:$AW$212,I$5,FALSE)</f>
        <v>10.239365469999999</v>
      </c>
      <c r="J99" s="209">
        <f>VLOOKUP($D99,result!$A$2:$AW$212,J$5,FALSE)</f>
        <v>13.06262482</v>
      </c>
      <c r="K99" s="43">
        <f>VLOOKUP($D99,result!$A$2:$AW$212,K$5,FALSE)</f>
        <v>16.485921680000001</v>
      </c>
      <c r="L99" s="43">
        <f>VLOOKUP($D99,result!$A$2:$AW$212,L$5,FALSE)</f>
        <v>20.558505879999998</v>
      </c>
      <c r="M99" s="43">
        <f>VLOOKUP($D99,result!$A$2:$AW$212,M$5,FALSE)</f>
        <v>25.334042589999999</v>
      </c>
      <c r="N99" s="210">
        <f>VLOOKUP($D99,result!$A$2:$AW$212,N$5,FALSE)</f>
        <v>30.860271619999999</v>
      </c>
      <c r="O99" s="209">
        <f>VLOOKUP($D99,result!$A$2:$AW$212,O$5,FALSE)</f>
        <v>37.183541849999997</v>
      </c>
      <c r="P99" s="43">
        <f>VLOOKUP($D99,result!$A$2:$AW$212,P$5,FALSE)</f>
        <v>44.352990570000003</v>
      </c>
      <c r="Q99" s="43">
        <f>VLOOKUP($D99,result!$A$2:$AW$212,Q$5,FALSE)</f>
        <v>52.42154738</v>
      </c>
      <c r="R99" s="43">
        <f>VLOOKUP($D99,result!$A$2:$AW$212,R$5,FALSE)</f>
        <v>61.441003700000003</v>
      </c>
      <c r="S99" s="210">
        <f>VLOOKUP($D99,result!$A$2:$AW$212,S$5,FALSE)</f>
        <v>71.46191177</v>
      </c>
      <c r="T99" s="227">
        <f>VLOOKUP($D99,result!$A$2:$AW$212,T$5,FALSE)</f>
        <v>136.26952220000001</v>
      </c>
      <c r="U99" s="227">
        <f>VLOOKUP($D99,result!$A$2:$AW$212,U$5,FALSE)</f>
        <v>220.65332530000001</v>
      </c>
      <c r="V99" s="227">
        <f>VLOOKUP($D99,result!$A$2:$AW$212,V$5,FALSE)</f>
        <v>312.7330073</v>
      </c>
      <c r="W99" s="227">
        <f>VLOOKUP($D99,result!$A$2:$AW$212,W$5,FALSE)</f>
        <v>392.13648369999999</v>
      </c>
      <c r="AG99" s="18"/>
      <c r="AH99" s="164"/>
      <c r="AI99" s="164"/>
      <c r="AJ99" s="164"/>
      <c r="AK99" s="164"/>
      <c r="AL99" s="164"/>
    </row>
    <row r="100" spans="2:41" hidden="1" x14ac:dyDescent="0.3">
      <c r="C100" s="80" t="s">
        <v>32</v>
      </c>
      <c r="D100" s="130" t="s">
        <v>134</v>
      </c>
      <c r="E100" s="43">
        <f>VLOOKUP($D100,result!$A$2:$AW$212,E$5,FALSE)</f>
        <v>2.6215726039999998</v>
      </c>
      <c r="F100" s="43">
        <f>VLOOKUP($D100,result!$A$2:$AW$212,F$5,FALSE)</f>
        <v>61.963826519999998</v>
      </c>
      <c r="G100" s="209">
        <f>VLOOKUP($D100,result!$A$2:$AW$212,G$5,FALSE)</f>
        <v>133.96524239999999</v>
      </c>
      <c r="H100" s="43">
        <f>VLOOKUP($D100,result!$A$2:$AW$212,H$5,FALSE)</f>
        <v>172.6068597</v>
      </c>
      <c r="I100" s="210">
        <f>VLOOKUP($D100,result!$A$2:$AW$212,I$5,FALSE)</f>
        <v>221.01762690000001</v>
      </c>
      <c r="J100" s="209">
        <f>VLOOKUP($D100,result!$A$2:$AW$212,J$5,FALSE)</f>
        <v>280.98228840000002</v>
      </c>
      <c r="K100" s="43">
        <f>VLOOKUP($D100,result!$A$2:$AW$212,K$5,FALSE)</f>
        <v>353.6180645</v>
      </c>
      <c r="L100" s="43">
        <f>VLOOKUP($D100,result!$A$2:$AW$212,L$5,FALSE)</f>
        <v>440.05632559999998</v>
      </c>
      <c r="M100" s="43">
        <f>VLOOKUP($D100,result!$A$2:$AW$212,M$5,FALSE)</f>
        <v>541.58251540000003</v>
      </c>
      <c r="N100" s="210">
        <f>VLOOKUP($D100,result!$A$2:$AW$212,N$5,FALSE)</f>
        <v>659.42076680000002</v>
      </c>
      <c r="O100" s="209">
        <f>VLOOKUP($D100,result!$A$2:$AW$212,O$5,FALSE)</f>
        <v>794.83386780000001</v>
      </c>
      <c r="P100" s="43">
        <f>VLOOKUP($D100,result!$A$2:$AW$212,P$5,FALSE)</f>
        <v>949.21735809999996</v>
      </c>
      <c r="Q100" s="43">
        <f>VLOOKUP($D100,result!$A$2:$AW$212,Q$5,FALSE)</f>
        <v>1124.1290739999999</v>
      </c>
      <c r="R100" s="43">
        <f>VLOOKUP($D100,result!$A$2:$AW$212,R$5,FALSE)</f>
        <v>1321.195444</v>
      </c>
      <c r="S100" s="210">
        <f>VLOOKUP($D100,result!$A$2:$AW$212,S$5,FALSE)</f>
        <v>1542.125961</v>
      </c>
      <c r="T100" s="227">
        <f>VLOOKUP($D100,result!$A$2:$AW$212,T$5,FALSE)</f>
        <v>3027.4557150000001</v>
      </c>
      <c r="U100" s="227">
        <f>VLOOKUP($D100,result!$A$2:$AW$212,U$5,FALSE)</f>
        <v>5158.3554979999999</v>
      </c>
      <c r="V100" s="227">
        <f>VLOOKUP($D100,result!$A$2:$AW$212,V$5,FALSE)</f>
        <v>7928.1023670000004</v>
      </c>
      <c r="W100" s="227">
        <f>VLOOKUP($D100,result!$A$2:$AW$212,W$5,FALSE)</f>
        <v>11247.647370000001</v>
      </c>
      <c r="AG100" s="18"/>
      <c r="AH100" s="164"/>
      <c r="AI100" s="164"/>
      <c r="AJ100" s="164"/>
      <c r="AK100" s="164"/>
      <c r="AL100" s="164"/>
    </row>
    <row r="101" spans="2:41" hidden="1" x14ac:dyDescent="0.3">
      <c r="C101" s="80" t="s">
        <v>33</v>
      </c>
      <c r="D101" s="130" t="s">
        <v>135</v>
      </c>
      <c r="E101" s="43">
        <f>VLOOKUP($D101,result!$A$2:$AW$212,E$5,FALSE)</f>
        <v>1.0332618330000001</v>
      </c>
      <c r="F101" s="43">
        <f>VLOOKUP($D101,result!$A$2:$AW$212,F$5,FALSE)</f>
        <v>23.691633280000001</v>
      </c>
      <c r="G101" s="209">
        <f>VLOOKUP($D101,result!$A$2:$AW$212,G$5,FALSE)</f>
        <v>50.720696199999999</v>
      </c>
      <c r="H101" s="43">
        <f>VLOOKUP($D101,result!$A$2:$AW$212,H$5,FALSE)</f>
        <v>65.088681690000001</v>
      </c>
      <c r="I101" s="210">
        <f>VLOOKUP($D101,result!$A$2:$AW$212,I$5,FALSE)</f>
        <v>82.983121330000003</v>
      </c>
      <c r="J101" s="209">
        <f>VLOOKUP($D101,result!$A$2:$AW$212,J$5,FALSE)</f>
        <v>105.0119756</v>
      </c>
      <c r="K101" s="43">
        <f>VLOOKUP($D101,result!$A$2:$AW$212,K$5,FALSE)</f>
        <v>131.52629659999999</v>
      </c>
      <c r="L101" s="43">
        <f>VLOOKUP($D101,result!$A$2:$AW$212,L$5,FALSE)</f>
        <v>162.8759234</v>
      </c>
      <c r="M101" s="43">
        <f>VLOOKUP($D101,result!$A$2:$AW$212,M$5,FALSE)</f>
        <v>199.4617011</v>
      </c>
      <c r="N101" s="210">
        <f>VLOOKUP($D101,result!$A$2:$AW$212,N$5,FALSE)</f>
        <v>241.6576938</v>
      </c>
      <c r="O101" s="209">
        <f>VLOOKUP($D101,result!$A$2:$AW$212,O$5,FALSE)</f>
        <v>289.8479524</v>
      </c>
      <c r="P101" s="43">
        <f>VLOOKUP($D101,result!$A$2:$AW$212,P$5,FALSE)</f>
        <v>344.4597685</v>
      </c>
      <c r="Q101" s="43">
        <f>VLOOKUP($D101,result!$A$2:$AW$212,Q$5,FALSE)</f>
        <v>405.97293610000003</v>
      </c>
      <c r="R101" s="43">
        <f>VLOOKUP($D101,result!$A$2:$AW$212,R$5,FALSE)</f>
        <v>474.88465619999999</v>
      </c>
      <c r="S101" s="210">
        <f>VLOOKUP($D101,result!$A$2:$AW$212,S$5,FALSE)</f>
        <v>551.71310860000006</v>
      </c>
      <c r="T101" s="227">
        <f>VLOOKUP($D101,result!$A$2:$AW$212,T$5,FALSE)</f>
        <v>1059.3270500000001</v>
      </c>
      <c r="U101" s="227">
        <f>VLOOKUP($D101,result!$A$2:$AW$212,U$5,FALSE)</f>
        <v>1767.3482819999999</v>
      </c>
      <c r="V101" s="227">
        <f>VLOOKUP($D101,result!$A$2:$AW$212,V$5,FALSE)</f>
        <v>2661.068953</v>
      </c>
      <c r="W101" s="227">
        <f>VLOOKUP($D101,result!$A$2:$AW$212,W$5,FALSE)</f>
        <v>3701.7041039999999</v>
      </c>
      <c r="AG101" s="18"/>
      <c r="AH101" s="164"/>
      <c r="AI101" s="164"/>
      <c r="AJ101" s="164"/>
      <c r="AK101" s="164"/>
      <c r="AL101" s="164"/>
    </row>
    <row r="102" spans="2:41" hidden="1" x14ac:dyDescent="0.3">
      <c r="C102" s="80" t="s">
        <v>34</v>
      </c>
      <c r="D102" s="130" t="s">
        <v>136</v>
      </c>
      <c r="E102" s="43">
        <f>VLOOKUP($D102,result!$A$2:$AW$212,E$5,FALSE)</f>
        <v>1.4086607900000001E-2</v>
      </c>
      <c r="F102" s="43">
        <f>VLOOKUP($D102,result!$A$2:$AW$212,F$5,FALSE)</f>
        <v>1.0151639400000001E-2</v>
      </c>
      <c r="G102" s="209">
        <f>VLOOKUP($D102,result!$A$2:$AW$212,G$5,FALSE)</f>
        <v>7.9612607999999998E-3</v>
      </c>
      <c r="H102" s="43">
        <f>VLOOKUP($D102,result!$A$2:$AW$212,H$5,FALSE)</f>
        <v>7.3417074300000003E-3</v>
      </c>
      <c r="I102" s="210">
        <f>VLOOKUP($D102,result!$A$2:$AW$212,I$5,FALSE)</f>
        <v>6.7703683300000001E-3</v>
      </c>
      <c r="J102" s="209">
        <f>VLOOKUP($D102,result!$A$2:$AW$212,J$5,FALSE)</f>
        <v>6.2434914200000004E-3</v>
      </c>
      <c r="K102" s="43">
        <f>VLOOKUP($D102,result!$A$2:$AW$212,K$5,FALSE)</f>
        <v>5.7576166000000003E-3</v>
      </c>
      <c r="L102" s="43">
        <f>VLOOKUP($D102,result!$A$2:$AW$212,L$5,FALSE)</f>
        <v>5.3095530499999996E-3</v>
      </c>
      <c r="M102" s="43">
        <f>VLOOKUP($D102,result!$A$2:$AW$212,M$5,FALSE)</f>
        <v>4.8963582599999998E-3</v>
      </c>
      <c r="N102" s="210">
        <f>VLOOKUP($D102,result!$A$2:$AW$212,N$5,FALSE)</f>
        <v>4.5153187099999997E-3</v>
      </c>
      <c r="O102" s="209">
        <f>VLOOKUP($D102,result!$A$2:$AW$212,O$5,FALSE)</f>
        <v>4.1639320400000002E-3</v>
      </c>
      <c r="P102" s="43">
        <f>VLOOKUP($D102,result!$A$2:$AW$212,P$5,FALSE)</f>
        <v>3.83989063E-3</v>
      </c>
      <c r="Q102" s="43">
        <f>VLOOKUP($D102,result!$A$2:$AW$212,Q$5,FALSE)</f>
        <v>3.5410664600000002E-3</v>
      </c>
      <c r="R102" s="43">
        <f>VLOOKUP($D102,result!$A$2:$AW$212,R$5,FALSE)</f>
        <v>3.2654970900000001E-3</v>
      </c>
      <c r="S102" s="210">
        <f>VLOOKUP($D102,result!$A$2:$AW$212,S$5,FALSE)</f>
        <v>3.0113727999999998E-3</v>
      </c>
      <c r="T102" s="227">
        <f>VLOOKUP($D102,result!$A$2:$AW$212,T$5,FALSE)</f>
        <v>2.00835572E-3</v>
      </c>
      <c r="U102" s="227">
        <f>VLOOKUP($D102,result!$A$2:$AW$212,U$5,FALSE)</f>
        <v>1.3394199099999999E-3</v>
      </c>
      <c r="V102" s="227">
        <f>VLOOKUP($D102,result!$A$2:$AW$212,V$5,FALSE)</f>
        <v>8.9329080799999995E-4</v>
      </c>
      <c r="W102" s="227">
        <f>VLOOKUP($D102,result!$A$2:$AW$212,W$5,FALSE)</f>
        <v>5.9575675900000002E-4</v>
      </c>
      <c r="AG102" s="18"/>
      <c r="AH102" s="164"/>
      <c r="AI102" s="164"/>
      <c r="AJ102" s="164"/>
      <c r="AK102" s="164"/>
      <c r="AL102" s="164"/>
    </row>
    <row r="103" spans="2:41" hidden="1" x14ac:dyDescent="0.3">
      <c r="C103" s="80" t="s">
        <v>35</v>
      </c>
      <c r="D103" s="130" t="s">
        <v>137</v>
      </c>
      <c r="E103" s="43">
        <f>VLOOKUP($D103,result!$A$2:$AW$212,E$5,FALSE)</f>
        <v>0.1730640393</v>
      </c>
      <c r="F103" s="43">
        <f>VLOOKUP($D103,result!$A$2:$AW$212,F$5,FALSE)</f>
        <v>3.6099073740000001</v>
      </c>
      <c r="G103" s="209">
        <f>VLOOKUP($D103,result!$A$2:$AW$212,G$5,FALSE)</f>
        <v>7.529146517</v>
      </c>
      <c r="H103" s="43">
        <f>VLOOKUP($D103,result!$A$2:$AW$212,H$5,FALSE)</f>
        <v>9.5665867930000008</v>
      </c>
      <c r="I103" s="210">
        <f>VLOOKUP($D103,result!$A$2:$AW$212,I$5,FALSE)</f>
        <v>12.07222889</v>
      </c>
      <c r="J103" s="209">
        <f>VLOOKUP($D103,result!$A$2:$AW$212,J$5,FALSE)</f>
        <v>15.118876869999999</v>
      </c>
      <c r="K103" s="43">
        <f>VLOOKUP($D103,result!$A$2:$AW$212,K$5,FALSE)</f>
        <v>18.742531400000001</v>
      </c>
      <c r="L103" s="43">
        <f>VLOOKUP($D103,result!$A$2:$AW$212,L$5,FALSE)</f>
        <v>22.979574</v>
      </c>
      <c r="M103" s="43">
        <f>VLOOKUP($D103,result!$A$2:$AW$212,M$5,FALSE)</f>
        <v>27.8743014</v>
      </c>
      <c r="N103" s="210">
        <f>VLOOKUP($D103,result!$A$2:$AW$212,N$5,FALSE)</f>
        <v>33.46843964</v>
      </c>
      <c r="O103" s="209">
        <f>VLOOKUP($D103,result!$A$2:$AW$212,O$5,FALSE)</f>
        <v>39.80617711</v>
      </c>
      <c r="P103" s="43">
        <f>VLOOKUP($D103,result!$A$2:$AW$212,P$5,FALSE)</f>
        <v>46.938454729999997</v>
      </c>
      <c r="Q103" s="43">
        <f>VLOOKUP($D103,result!$A$2:$AW$212,Q$5,FALSE)</f>
        <v>54.923969790000001</v>
      </c>
      <c r="R103" s="43">
        <f>VLOOKUP($D103,result!$A$2:$AW$212,R$5,FALSE)</f>
        <v>63.824336099999996</v>
      </c>
      <c r="S103" s="210">
        <f>VLOOKUP($D103,result!$A$2:$AW$212,S$5,FALSE)</f>
        <v>73.704490890000002</v>
      </c>
      <c r="T103" s="227">
        <f>VLOOKUP($D103,result!$A$2:$AW$212,T$5,FALSE)</f>
        <v>138.40684730000001</v>
      </c>
      <c r="U103" s="227">
        <f>VLOOKUP($D103,result!$A$2:$AW$212,U$5,FALSE)</f>
        <v>228.34416279999999</v>
      </c>
      <c r="V103" s="227">
        <f>VLOOKUP($D103,result!$A$2:$AW$212,V$5,FALSE)</f>
        <v>343.12680970000002</v>
      </c>
      <c r="W103" s="227">
        <f>VLOOKUP($D103,result!$A$2:$AW$212,W$5,FALSE)</f>
        <v>480.1189991</v>
      </c>
      <c r="AG103" s="18"/>
      <c r="AH103" s="164"/>
      <c r="AI103" s="164"/>
      <c r="AJ103" s="164"/>
      <c r="AK103" s="164"/>
      <c r="AL103" s="164"/>
    </row>
    <row r="104" spans="2:41" x14ac:dyDescent="0.3">
      <c r="C104" s="141" t="s">
        <v>241</v>
      </c>
      <c r="D104" s="128" t="s">
        <v>139</v>
      </c>
      <c r="E104" s="138">
        <f>VLOOKUP($D104,result!$A$2:$AW$212,E$5,FALSE)</f>
        <v>30505.19284</v>
      </c>
      <c r="F104" s="138">
        <f>VLOOKUP($D104,result!$A$2:$AW$212,F$5,FALSE)</f>
        <v>31925.246090000001</v>
      </c>
      <c r="G104" s="219">
        <f>VLOOKUP($D104,result!$A$2:$AW$212,G$5,FALSE)</f>
        <v>32001.719730000001</v>
      </c>
      <c r="H104" s="138">
        <f>VLOOKUP($D104,result!$A$2:$AW$212,H$5,FALSE)</f>
        <v>32133.13335</v>
      </c>
      <c r="I104" s="220">
        <f>VLOOKUP($D104,result!$A$2:$AW$212,I$5,FALSE)</f>
        <v>32255.016459999999</v>
      </c>
      <c r="J104" s="219">
        <f>VLOOKUP($D104,result!$A$2:$AW$212,J$5,FALSE)</f>
        <v>32396.615570000002</v>
      </c>
      <c r="K104" s="138">
        <f>VLOOKUP($D104,result!$A$2:$AW$212,K$5,FALSE)</f>
        <v>32546.95955</v>
      </c>
      <c r="L104" s="138">
        <f>VLOOKUP($D104,result!$A$2:$AW$212,L$5,FALSE)</f>
        <v>32693.71358</v>
      </c>
      <c r="M104" s="138">
        <f>VLOOKUP($D104,result!$A$2:$AW$212,M$5,FALSE)</f>
        <v>32830.20263</v>
      </c>
      <c r="N104" s="220">
        <f>VLOOKUP($D104,result!$A$2:$AW$212,N$5,FALSE)</f>
        <v>32948.181960000002</v>
      </c>
      <c r="O104" s="219">
        <f>VLOOKUP($D104,result!$A$2:$AW$212,O$5,FALSE)</f>
        <v>33040.61522</v>
      </c>
      <c r="P104" s="138">
        <f>VLOOKUP($D104,result!$A$2:$AW$212,P$5,FALSE)</f>
        <v>33102.670380000003</v>
      </c>
      <c r="Q104" s="138">
        <f>VLOOKUP($D104,result!$A$2:$AW$212,Q$5,FALSE)</f>
        <v>33131.172729999998</v>
      </c>
      <c r="R104" s="138">
        <f>VLOOKUP($D104,result!$A$2:$AW$212,R$5,FALSE)</f>
        <v>33123.029670000004</v>
      </c>
      <c r="S104" s="220">
        <f>VLOOKUP($D104,result!$A$2:$AW$212,S$5,FALSE)</f>
        <v>33075.36017</v>
      </c>
      <c r="T104" s="232">
        <f>VLOOKUP($D104,result!$A$2:$AW$212,T$5,FALSE)</f>
        <v>32293.249370000001</v>
      </c>
      <c r="U104" s="232">
        <f>VLOOKUP($D104,result!$A$2:$AW$212,U$5,FALSE)</f>
        <v>30497.03413</v>
      </c>
      <c r="V104" s="232">
        <f>VLOOKUP($D104,result!$A$2:$AW$212,V$5,FALSE)</f>
        <v>27767.025600000001</v>
      </c>
      <c r="W104" s="232">
        <f>VLOOKUP($D104,result!$A$2:$AW$212,W$5,FALSE)</f>
        <v>24329.07501</v>
      </c>
      <c r="AG104" s="18"/>
      <c r="AH104" s="164"/>
      <c r="AI104" s="164"/>
      <c r="AJ104" s="164"/>
      <c r="AK104" s="164"/>
      <c r="AL104" s="164"/>
    </row>
    <row r="105" spans="2:41" x14ac:dyDescent="0.3">
      <c r="C105" s="80" t="s">
        <v>29</v>
      </c>
      <c r="D105" s="130" t="s">
        <v>124</v>
      </c>
      <c r="E105" s="142">
        <f>VLOOKUP($D105,result!$A$2:$AW$212,E$5,FALSE)</f>
        <v>14.301015359999999</v>
      </c>
      <c r="F105" s="142">
        <f>VLOOKUP($D105,result!$A$2:$AW$212,F$5,FALSE)</f>
        <v>552.35519160000001</v>
      </c>
      <c r="G105" s="221">
        <f>VLOOKUP($D105,result!$A$2:$AW$212,G$5,FALSE)</f>
        <v>775.99363510000001</v>
      </c>
      <c r="H105" s="142">
        <f>VLOOKUP($D105,result!$A$2:$AW$212,H$5,FALSE)</f>
        <v>872.29796199999998</v>
      </c>
      <c r="I105" s="222">
        <f>VLOOKUP($D105,result!$A$2:$AW$212,I$5,FALSE)</f>
        <v>978.94184380000002</v>
      </c>
      <c r="J105" s="221">
        <f>VLOOKUP($D105,result!$A$2:$AW$212,J$5,FALSE)</f>
        <v>1094.251577</v>
      </c>
      <c r="K105" s="142">
        <f>VLOOKUP($D105,result!$A$2:$AW$212,K$5,FALSE)</f>
        <v>1216.4385360000001</v>
      </c>
      <c r="L105" s="142">
        <f>VLOOKUP($D105,result!$A$2:$AW$212,L$5,FALSE)</f>
        <v>1343.865554</v>
      </c>
      <c r="M105" s="142">
        <f>VLOOKUP($D105,result!$A$2:$AW$212,M$5,FALSE)</f>
        <v>1474.6288890000001</v>
      </c>
      <c r="N105" s="222">
        <f>VLOOKUP($D105,result!$A$2:$AW$212,N$5,FALSE)</f>
        <v>1607.055421</v>
      </c>
      <c r="O105" s="221">
        <f>VLOOKUP($D105,result!$A$2:$AW$212,O$5,FALSE)</f>
        <v>1739.649017</v>
      </c>
      <c r="P105" s="142">
        <f>VLOOKUP($D105,result!$A$2:$AW$212,P$5,FALSE)</f>
        <v>1871.2185440000001</v>
      </c>
      <c r="Q105" s="142">
        <f>VLOOKUP($D105,result!$A$2:$AW$212,Q$5,FALSE)</f>
        <v>2000.8628920000001</v>
      </c>
      <c r="R105" s="142">
        <f>VLOOKUP($D105,result!$A$2:$AW$212,R$5,FALSE)</f>
        <v>2127.8149309999999</v>
      </c>
      <c r="S105" s="222">
        <f>VLOOKUP($D105,result!$A$2:$AW$212,S$5,FALSE)</f>
        <v>2251.4379119999999</v>
      </c>
      <c r="T105" s="233">
        <f>VLOOKUP($D105,result!$A$2:$AW$212,T$5,FALSE)</f>
        <v>2791.398068</v>
      </c>
      <c r="U105" s="233">
        <f>VLOOKUP($D105,result!$A$2:$AW$212,U$5,FALSE)</f>
        <v>3179.8252900000002</v>
      </c>
      <c r="V105" s="233">
        <f>VLOOKUP($D105,result!$A$2:$AW$212,V$5,FALSE)</f>
        <v>3394.0770510000002</v>
      </c>
      <c r="W105" s="233">
        <f>VLOOKUP($D105,result!$A$2:$AW$212,W$5,FALSE)</f>
        <v>3415.1188200000001</v>
      </c>
      <c r="AG105" s="18"/>
      <c r="AH105" s="164"/>
      <c r="AI105" s="164"/>
      <c r="AJ105" s="164"/>
      <c r="AK105" s="164"/>
      <c r="AL105" s="164"/>
    </row>
    <row r="106" spans="2:41" x14ac:dyDescent="0.3">
      <c r="C106" s="80" t="s">
        <v>30</v>
      </c>
      <c r="D106" s="130" t="s">
        <v>125</v>
      </c>
      <c r="E106" s="142">
        <f>VLOOKUP($D106,result!$A$2:$AW$212,E$5,FALSE)</f>
        <v>1547.1713669999999</v>
      </c>
      <c r="F106" s="142">
        <f>VLOOKUP($D106,result!$A$2:$AW$212,F$5,FALSE)</f>
        <v>3996.0056009999998</v>
      </c>
      <c r="G106" s="221">
        <f>VLOOKUP($D106,result!$A$2:$AW$212,G$5,FALSE)</f>
        <v>4493.0738709999996</v>
      </c>
      <c r="H106" s="142">
        <f>VLOOKUP($D106,result!$A$2:$AW$212,H$5,FALSE)</f>
        <v>4658.1378370000002</v>
      </c>
      <c r="I106" s="222">
        <f>VLOOKUP($D106,result!$A$2:$AW$212,I$5,FALSE)</f>
        <v>4811.9650030000003</v>
      </c>
      <c r="J106" s="221">
        <f>VLOOKUP($D106,result!$A$2:$AW$212,J$5,FALSE)</f>
        <v>4961.7198330000001</v>
      </c>
      <c r="K106" s="142">
        <f>VLOOKUP($D106,result!$A$2:$AW$212,K$5,FALSE)</f>
        <v>5105.6417890000002</v>
      </c>
      <c r="L106" s="142">
        <f>VLOOKUP($D106,result!$A$2:$AW$212,L$5,FALSE)</f>
        <v>5241.6584279999997</v>
      </c>
      <c r="M106" s="142">
        <f>VLOOKUP($D106,result!$A$2:$AW$212,M$5,FALSE)</f>
        <v>5368.8026090000003</v>
      </c>
      <c r="N106" s="222">
        <f>VLOOKUP($D106,result!$A$2:$AW$212,N$5,FALSE)</f>
        <v>5485.6304259999997</v>
      </c>
      <c r="O106" s="221">
        <f>VLOOKUP($D106,result!$A$2:$AW$212,O$5,FALSE)</f>
        <v>5590.9505630000003</v>
      </c>
      <c r="P106" s="142">
        <f>VLOOKUP($D106,result!$A$2:$AW$212,P$5,FALSE)</f>
        <v>5684.033891</v>
      </c>
      <c r="Q106" s="142">
        <f>VLOOKUP($D106,result!$A$2:$AW$212,Q$5,FALSE)</f>
        <v>5764.5088679999999</v>
      </c>
      <c r="R106" s="142">
        <f>VLOOKUP($D106,result!$A$2:$AW$212,R$5,FALSE)</f>
        <v>5832.0411709999998</v>
      </c>
      <c r="S106" s="222">
        <f>VLOOKUP($D106,result!$A$2:$AW$212,S$5,FALSE)</f>
        <v>5886.3522999999996</v>
      </c>
      <c r="T106" s="233">
        <f>VLOOKUP($D106,result!$A$2:$AW$212,T$5,FALSE)</f>
        <v>5986.2861800000001</v>
      </c>
      <c r="U106" s="233">
        <f>VLOOKUP($D106,result!$A$2:$AW$212,U$5,FALSE)</f>
        <v>5799.647833</v>
      </c>
      <c r="V106" s="233">
        <f>VLOOKUP($D106,result!$A$2:$AW$212,V$5,FALSE)</f>
        <v>5361.68012</v>
      </c>
      <c r="W106" s="233">
        <f>VLOOKUP($D106,result!$A$2:$AW$212,W$5,FALSE)</f>
        <v>4732.6753580000004</v>
      </c>
    </row>
    <row r="107" spans="2:41" x14ac:dyDescent="0.3">
      <c r="C107" s="80" t="s">
        <v>31</v>
      </c>
      <c r="D107" s="130" t="s">
        <v>126</v>
      </c>
      <c r="E107" s="142">
        <f>VLOOKUP($D107,result!$A$2:$AW$212,E$5,FALSE)</f>
        <v>3662.0526359999999</v>
      </c>
      <c r="F107" s="142">
        <f>VLOOKUP($D107,result!$A$2:$AW$212,F$5,FALSE)</f>
        <v>6641.2636169999996</v>
      </c>
      <c r="G107" s="221">
        <f>VLOOKUP($D107,result!$A$2:$AW$212,G$5,FALSE)</f>
        <v>7193.3451850000001</v>
      </c>
      <c r="H107" s="142">
        <f>VLOOKUP($D107,result!$A$2:$AW$212,H$5,FALSE)</f>
        <v>7376.1464020000003</v>
      </c>
      <c r="I107" s="222">
        <f>VLOOKUP($D107,result!$A$2:$AW$212,I$5,FALSE)</f>
        <v>7541.6287069999998</v>
      </c>
      <c r="J107" s="221">
        <f>VLOOKUP($D107,result!$A$2:$AW$212,J$5,FALSE)</f>
        <v>7699.7787859999999</v>
      </c>
      <c r="K107" s="142">
        <f>VLOOKUP($D107,result!$A$2:$AW$212,K$5,FALSE)</f>
        <v>7848.4356269999998</v>
      </c>
      <c r="L107" s="142">
        <f>VLOOKUP($D107,result!$A$2:$AW$212,L$5,FALSE)</f>
        <v>7984.9650629999996</v>
      </c>
      <c r="M107" s="142">
        <f>VLOOKUP($D107,result!$A$2:$AW$212,M$5,FALSE)</f>
        <v>8108.4392250000001</v>
      </c>
      <c r="N107" s="222">
        <f>VLOOKUP($D107,result!$A$2:$AW$212,N$5,FALSE)</f>
        <v>8217.35995799999</v>
      </c>
      <c r="O107" s="221">
        <f>VLOOKUP($D107,result!$A$2:$AW$212,O$5,FALSE)</f>
        <v>8310.5300289999996</v>
      </c>
      <c r="P107" s="142">
        <f>VLOOKUP($D107,result!$A$2:$AW$212,P$5,FALSE)</f>
        <v>8387.3191590000006</v>
      </c>
      <c r="Q107" s="142">
        <f>VLOOKUP($D107,result!$A$2:$AW$212,Q$5,FALSE)</f>
        <v>8447.5018799999998</v>
      </c>
      <c r="R107" s="142">
        <f>VLOOKUP($D107,result!$A$2:$AW$212,R$5,FALSE)</f>
        <v>8490.8205170000001</v>
      </c>
      <c r="S107" s="222">
        <f>VLOOKUP($D107,result!$A$2:$AW$212,S$5,FALSE)</f>
        <v>8517.0219519999901</v>
      </c>
      <c r="T107" s="233">
        <f>VLOOKUP($D107,result!$A$2:$AW$212,T$5,FALSE)</f>
        <v>8427.7627819999998</v>
      </c>
      <c r="U107" s="233">
        <f>VLOOKUP($D107,result!$A$2:$AW$212,U$5,FALSE)</f>
        <v>7973.3991649999998</v>
      </c>
      <c r="V107" s="233">
        <f>VLOOKUP($D107,result!$A$2:$AW$212,V$5,FALSE)</f>
        <v>7213.629492</v>
      </c>
      <c r="W107" s="233">
        <f>VLOOKUP($D107,result!$A$2:$AW$212,W$5,FALSE)</f>
        <v>6244.072658</v>
      </c>
    </row>
    <row r="108" spans="2:41" x14ac:dyDescent="0.3">
      <c r="C108" s="80" t="s">
        <v>32</v>
      </c>
      <c r="D108" s="130" t="s">
        <v>127</v>
      </c>
      <c r="E108" s="142">
        <f>VLOOKUP($D108,result!$A$2:$AW$212,E$5,FALSE)</f>
        <v>5126.8649009999999</v>
      </c>
      <c r="F108" s="142">
        <f>VLOOKUP($D108,result!$A$2:$AW$212,F$5,FALSE)</f>
        <v>7182.0379800000001</v>
      </c>
      <c r="G108" s="221">
        <f>VLOOKUP($D108,result!$A$2:$AW$212,G$5,FALSE)</f>
        <v>7511.7843860000003</v>
      </c>
      <c r="H108" s="142">
        <f>VLOOKUP($D108,result!$A$2:$AW$212,H$5,FALSE)</f>
        <v>7625.8304310000003</v>
      </c>
      <c r="I108" s="222">
        <f>VLOOKUP($D108,result!$A$2:$AW$212,I$5,FALSE)</f>
        <v>7725.3906660000002</v>
      </c>
      <c r="J108" s="221">
        <f>VLOOKUP($D108,result!$A$2:$AW$212,J$5,FALSE)</f>
        <v>7819.7743479999999</v>
      </c>
      <c r="K108" s="142">
        <f>VLOOKUP($D108,result!$A$2:$AW$212,K$5,FALSE)</f>
        <v>7906.9716509999998</v>
      </c>
      <c r="L108" s="142">
        <f>VLOOKUP($D108,result!$A$2:$AW$212,L$5,FALSE)</f>
        <v>7984.5149460000002</v>
      </c>
      <c r="M108" s="142">
        <f>VLOOKUP($D108,result!$A$2:$AW$212,M$5,FALSE)</f>
        <v>8051.615554</v>
      </c>
      <c r="N108" s="222">
        <f>VLOOKUP($D108,result!$A$2:$AW$212,N$5,FALSE)</f>
        <v>8106.9714379999996</v>
      </c>
      <c r="O108" s="221">
        <f>VLOOKUP($D108,result!$A$2:$AW$212,O$5,FALSE)</f>
        <v>8149.5424389999998</v>
      </c>
      <c r="P108" s="142">
        <f>VLOOKUP($D108,result!$A$2:$AW$212,P$5,FALSE)</f>
        <v>8178.786975</v>
      </c>
      <c r="Q108" s="142">
        <f>VLOOKUP($D108,result!$A$2:$AW$212,Q$5,FALSE)</f>
        <v>8194.5065479999994</v>
      </c>
      <c r="R108" s="142">
        <f>VLOOKUP($D108,result!$A$2:$AW$212,R$5,FALSE)</f>
        <v>8196.4466730000004</v>
      </c>
      <c r="S108" s="222">
        <f>VLOOKUP($D108,result!$A$2:$AW$212,S$5,FALSE)</f>
        <v>8184.3359309999996</v>
      </c>
      <c r="T108" s="233">
        <f>VLOOKUP($D108,result!$A$2:$AW$212,T$5,FALSE)</f>
        <v>7945.0381710000001</v>
      </c>
      <c r="U108" s="233">
        <f>VLOOKUP($D108,result!$A$2:$AW$212,U$5,FALSE)</f>
        <v>7404.9388449999997</v>
      </c>
      <c r="V108" s="233">
        <f>VLOOKUP($D108,result!$A$2:$AW$212,V$5,FALSE)</f>
        <v>6617.2742399999997</v>
      </c>
      <c r="W108" s="233">
        <f>VLOOKUP($D108,result!$A$2:$AW$212,W$5,FALSE)</f>
        <v>5669.921746</v>
      </c>
    </row>
    <row r="109" spans="2:41" x14ac:dyDescent="0.3">
      <c r="C109" s="80" t="s">
        <v>33</v>
      </c>
      <c r="D109" s="130" t="s">
        <v>128</v>
      </c>
      <c r="E109" s="142">
        <f>VLOOKUP($D109,result!$A$2:$AW$212,E$5,FALSE)</f>
        <v>13309.29652</v>
      </c>
      <c r="F109" s="142">
        <f>VLOOKUP($D109,result!$A$2:$AW$212,F$5,FALSE)</f>
        <v>9249.2982900000006</v>
      </c>
      <c r="G109" s="221">
        <f>VLOOKUP($D109,result!$A$2:$AW$212,G$5,FALSE)</f>
        <v>8319.2062389999901</v>
      </c>
      <c r="H109" s="142">
        <f>VLOOKUP($D109,result!$A$2:$AW$212,H$5,FALSE)</f>
        <v>8063.3425520000001</v>
      </c>
      <c r="I109" s="222">
        <f>VLOOKUP($D109,result!$A$2:$AW$212,I$5,FALSE)</f>
        <v>7821.6101870000002</v>
      </c>
      <c r="J109" s="221">
        <f>VLOOKUP($D109,result!$A$2:$AW$212,J$5,FALSE)</f>
        <v>7597.4992940000002</v>
      </c>
      <c r="K109" s="142">
        <f>VLOOKUP($D109,result!$A$2:$AW$212,K$5,FALSE)</f>
        <v>7388.5551850000002</v>
      </c>
      <c r="L109" s="142">
        <f>VLOOKUP($D109,result!$A$2:$AW$212,L$5,FALSE)</f>
        <v>7192.1437900000001</v>
      </c>
      <c r="M109" s="142">
        <f>VLOOKUP($D109,result!$A$2:$AW$212,M$5,FALSE)</f>
        <v>7006.7146140000004</v>
      </c>
      <c r="N109" s="222">
        <f>VLOOKUP($D109,result!$A$2:$AW$212,N$5,FALSE)</f>
        <v>6830.544159</v>
      </c>
      <c r="O109" s="221">
        <f>VLOOKUP($D109,result!$A$2:$AW$212,O$5,FALSE)</f>
        <v>6662.0988799999996</v>
      </c>
      <c r="P109" s="142">
        <f>VLOOKUP($D109,result!$A$2:$AW$212,P$5,FALSE)</f>
        <v>6500.1545690000003</v>
      </c>
      <c r="Q109" s="142">
        <f>VLOOKUP($D109,result!$A$2:$AW$212,Q$5,FALSE)</f>
        <v>6343.706475</v>
      </c>
      <c r="R109" s="142">
        <f>VLOOKUP($D109,result!$A$2:$AW$212,R$5,FALSE)</f>
        <v>6191.7563270000001</v>
      </c>
      <c r="S109" s="222">
        <f>VLOOKUP($D109,result!$A$2:$AW$212,S$5,FALSE)</f>
        <v>6043.337227</v>
      </c>
      <c r="T109" s="233">
        <f>VLOOKUP($D109,result!$A$2:$AW$212,T$5,FALSE)</f>
        <v>5345.5353859999996</v>
      </c>
      <c r="U109" s="233">
        <f>VLOOKUP($D109,result!$A$2:$AW$212,U$5,FALSE)</f>
        <v>4666.9260009999998</v>
      </c>
      <c r="V109" s="233">
        <f>VLOOKUP($D109,result!$A$2:$AW$212,V$5,FALSE)</f>
        <v>3984.79961</v>
      </c>
      <c r="W109" s="233">
        <f>VLOOKUP($D109,result!$A$2:$AW$212,W$5,FALSE)</f>
        <v>3310.4164959999998</v>
      </c>
    </row>
    <row r="110" spans="2:41" ht="23.4" x14ac:dyDescent="0.45">
      <c r="B110" s="1"/>
      <c r="C110" s="80" t="s">
        <v>34</v>
      </c>
      <c r="D110" s="130" t="s">
        <v>129</v>
      </c>
      <c r="E110" s="142">
        <f>VLOOKUP($D110,result!$A$2:$AW$212,E$5,FALSE)</f>
        <v>4694.5509089999996</v>
      </c>
      <c r="F110" s="142">
        <f>VLOOKUP($D110,result!$A$2:$AW$212,F$5,FALSE)</f>
        <v>3098.667316</v>
      </c>
      <c r="G110" s="221">
        <f>VLOOKUP($D110,result!$A$2:$AW$212,G$5,FALSE)</f>
        <v>2713.9624429999999</v>
      </c>
      <c r="H110" s="142">
        <f>VLOOKUP($D110,result!$A$2:$AW$212,H$5,FALSE)</f>
        <v>2604.2838780000002</v>
      </c>
      <c r="I110" s="222">
        <f>VLOOKUP($D110,result!$A$2:$AW$212,I$5,FALSE)</f>
        <v>2500.0816589999999</v>
      </c>
      <c r="J110" s="221">
        <f>VLOOKUP($D110,result!$A$2:$AW$212,J$5,FALSE)</f>
        <v>2402.2329420000001</v>
      </c>
      <c r="K110" s="142">
        <f>VLOOKUP($D110,result!$A$2:$AW$212,K$5,FALSE)</f>
        <v>2310.1452370000002</v>
      </c>
      <c r="L110" s="142">
        <f>VLOOKUP($D110,result!$A$2:$AW$212,L$5,FALSE)</f>
        <v>2223.153605</v>
      </c>
      <c r="M110" s="142">
        <f>VLOOKUP($D110,result!$A$2:$AW$212,M$5,FALSE)</f>
        <v>2140.8883139999998</v>
      </c>
      <c r="N110" s="222">
        <f>VLOOKUP($D110,result!$A$2:$AW$212,N$5,FALSE)</f>
        <v>2062.92767</v>
      </c>
      <c r="O110" s="221">
        <f>VLOOKUP($D110,result!$A$2:$AW$212,O$5,FALSE)</f>
        <v>1988.874006</v>
      </c>
      <c r="P110" s="142">
        <f>VLOOKUP($D110,result!$A$2:$AW$212,P$5,FALSE)</f>
        <v>1918.3843649999999</v>
      </c>
      <c r="Q110" s="142">
        <f>VLOOKUP($D110,result!$A$2:$AW$212,Q$5,FALSE)</f>
        <v>1851.1514749999999</v>
      </c>
      <c r="R110" s="142">
        <f>VLOOKUP($D110,result!$A$2:$AW$212,R$5,FALSE)</f>
        <v>1786.8581549999999</v>
      </c>
      <c r="S110" s="222">
        <f>VLOOKUP($D110,result!$A$2:$AW$212,S$5,FALSE)</f>
        <v>1725.1882370000001</v>
      </c>
      <c r="T110" s="233">
        <f>VLOOKUP($D110,result!$A$2:$AW$212,T$5,FALSE)</f>
        <v>1451.2065009999999</v>
      </c>
      <c r="U110" s="233">
        <f>VLOOKUP($D110,result!$A$2:$AW$212,U$5,FALSE)</f>
        <v>1214.692278</v>
      </c>
      <c r="V110" s="233">
        <f>VLOOKUP($D110,result!$A$2:$AW$212,V$5,FALSE)</f>
        <v>1003.220909</v>
      </c>
      <c r="W110" s="233">
        <f>VLOOKUP($D110,result!$A$2:$AW$212,W$5,FALSE)</f>
        <v>813.30548239999996</v>
      </c>
      <c r="AF110" s="73"/>
      <c r="AG110" s="14"/>
    </row>
    <row r="111" spans="2:41" x14ac:dyDescent="0.3">
      <c r="C111" s="132" t="s">
        <v>35</v>
      </c>
      <c r="D111" s="143" t="s">
        <v>130</v>
      </c>
      <c r="E111" s="144">
        <f>VLOOKUP($D111,result!$A$2:$AW$212,E$5,FALSE)</f>
        <v>2150.9554880000001</v>
      </c>
      <c r="F111" s="144">
        <f>VLOOKUP($D111,result!$A$2:$AW$212,F$5,FALSE)</f>
        <v>1205.6180959999999</v>
      </c>
      <c r="G111" s="223">
        <f>VLOOKUP($D111,result!$A$2:$AW$212,G$5,FALSE)</f>
        <v>994.35397130000001</v>
      </c>
      <c r="H111" s="144">
        <f>VLOOKUP($D111,result!$A$2:$AW$212,H$5,FALSE)</f>
        <v>933.09428879999996</v>
      </c>
      <c r="I111" s="224">
        <f>VLOOKUP($D111,result!$A$2:$AW$212,I$5,FALSE)</f>
        <v>875.39838899999995</v>
      </c>
      <c r="J111" s="223">
        <f>VLOOKUP($D111,result!$A$2:$AW$212,J$5,FALSE)</f>
        <v>821.35878560000003</v>
      </c>
      <c r="K111" s="144">
        <f>VLOOKUP($D111,result!$A$2:$AW$212,K$5,FALSE)</f>
        <v>770.7715273</v>
      </c>
      <c r="L111" s="144">
        <f>VLOOKUP($D111,result!$A$2:$AW$212,L$5,FALSE)</f>
        <v>723.41219779999994</v>
      </c>
      <c r="M111" s="144">
        <f>VLOOKUP($D111,result!$A$2:$AW$212,M$5,FALSE)</f>
        <v>679.11342000000002</v>
      </c>
      <c r="N111" s="224">
        <f>VLOOKUP($D111,result!$A$2:$AW$212,N$5,FALSE)</f>
        <v>637.69289349999997</v>
      </c>
      <c r="O111" s="223">
        <f>VLOOKUP($D111,result!$A$2:$AW$212,O$5,FALSE)</f>
        <v>598.97028109999997</v>
      </c>
      <c r="P111" s="144">
        <f>VLOOKUP($D111,result!$A$2:$AW$212,P$5,FALSE)</f>
        <v>562.77288120000003</v>
      </c>
      <c r="Q111" s="144">
        <f>VLOOKUP($D111,result!$A$2:$AW$212,Q$5,FALSE)</f>
        <v>528.93459069999994</v>
      </c>
      <c r="R111" s="144">
        <f>VLOOKUP($D111,result!$A$2:$AW$212,R$5,FALSE)</f>
        <v>497.29189229999997</v>
      </c>
      <c r="S111" s="224">
        <f>VLOOKUP($D111,result!$A$2:$AW$212,S$5,FALSE)</f>
        <v>467.68661600000001</v>
      </c>
      <c r="T111" s="234">
        <f>VLOOKUP($D111,result!$A$2:$AW$212,T$5,FALSE)</f>
        <v>346.02228769999999</v>
      </c>
      <c r="U111" s="234">
        <f>VLOOKUP($D111,result!$A$2:$AW$212,U$5,FALSE)</f>
        <v>257.60471690000003</v>
      </c>
      <c r="V111" s="234">
        <f>VLOOKUP($D111,result!$A$2:$AW$212,V$5,FALSE)</f>
        <v>192.34417909999999</v>
      </c>
      <c r="W111" s="234">
        <f>VLOOKUP($D111,result!$A$2:$AW$212,W$5,FALSE)</f>
        <v>143.56445099999999</v>
      </c>
    </row>
    <row r="112" spans="2:41" s="4" customFormat="1" x14ac:dyDescent="0.3">
      <c r="Y112" s="8"/>
      <c r="Z112" s="8"/>
      <c r="AA112" s="8"/>
      <c r="AB112" s="8"/>
      <c r="AC112" s="8"/>
      <c r="AD112" s="8"/>
      <c r="AE112" s="8"/>
      <c r="AF112" s="8"/>
      <c r="AG112" s="110"/>
      <c r="AH112" s="262"/>
      <c r="AI112" s="262"/>
      <c r="AJ112" s="262"/>
      <c r="AK112" s="262"/>
      <c r="AL112" s="262"/>
      <c r="AM112" s="8"/>
      <c r="AN112" s="8"/>
      <c r="AO112" s="8"/>
    </row>
    <row r="113" spans="3:41" s="4" customFormat="1" x14ac:dyDescent="0.3">
      <c r="Y113" s="8"/>
      <c r="Z113" s="8"/>
      <c r="AA113" s="8"/>
      <c r="AB113" s="8"/>
      <c r="AC113" s="8"/>
      <c r="AD113" s="8"/>
      <c r="AE113" s="8"/>
      <c r="AF113" s="8"/>
      <c r="AG113" s="137"/>
      <c r="AH113" s="263"/>
      <c r="AI113" s="263"/>
      <c r="AJ113" s="263"/>
      <c r="AK113" s="263"/>
      <c r="AL113" s="263"/>
      <c r="AM113" s="8"/>
      <c r="AN113" s="8"/>
      <c r="AO113" s="8"/>
    </row>
    <row r="114" spans="3:41" x14ac:dyDescent="0.3">
      <c r="C114" s="110"/>
      <c r="D114" s="15"/>
      <c r="E114" s="124">
        <v>2006</v>
      </c>
      <c r="F114" s="124">
        <v>2015</v>
      </c>
      <c r="G114" s="38">
        <v>2018</v>
      </c>
      <c r="H114" s="5">
        <v>2019</v>
      </c>
      <c r="I114" s="189">
        <v>2020</v>
      </c>
      <c r="J114" s="197">
        <v>2021</v>
      </c>
      <c r="K114" s="48">
        <v>2022</v>
      </c>
      <c r="L114" s="5">
        <v>2023</v>
      </c>
      <c r="M114" s="48">
        <v>2024</v>
      </c>
      <c r="N114" s="189">
        <v>2025</v>
      </c>
      <c r="O114" s="197">
        <v>2026</v>
      </c>
      <c r="P114" s="5">
        <v>2027</v>
      </c>
      <c r="Q114" s="48">
        <v>2028</v>
      </c>
      <c r="R114" s="48">
        <v>2029</v>
      </c>
      <c r="S114" s="189">
        <v>2030</v>
      </c>
      <c r="T114" s="199">
        <v>2035</v>
      </c>
      <c r="U114" s="199">
        <v>2040</v>
      </c>
      <c r="V114" s="199">
        <v>2045</v>
      </c>
      <c r="W114" s="199">
        <v>2050</v>
      </c>
      <c r="AG114" s="74"/>
      <c r="AH114" s="47"/>
      <c r="AI114" s="47"/>
      <c r="AJ114" s="47"/>
      <c r="AK114" s="47"/>
      <c r="AL114" s="47"/>
    </row>
    <row r="115" spans="3:41" x14ac:dyDescent="0.3">
      <c r="C115" s="125" t="s">
        <v>420</v>
      </c>
      <c r="D115" s="125" t="s">
        <v>142</v>
      </c>
      <c r="E115" s="126">
        <f>VLOOKUP($D115,result!$A$2:$AW$212,E$5,FALSE)</f>
        <v>2373</v>
      </c>
      <c r="F115" s="126">
        <f>VLOOKUP($D115,result!$A$2:$AW$212,F$5,FALSE)</f>
        <v>2270.6972599999999</v>
      </c>
      <c r="G115" s="205">
        <f>VLOOKUP($D115,result!$A$2:$AW$212,G$5,FALSE)</f>
        <v>2659.899981</v>
      </c>
      <c r="H115" s="126">
        <f>VLOOKUP($D115,result!$A$2:$AW$212,H$5,FALSE)</f>
        <v>2697.189758</v>
      </c>
      <c r="I115" s="206">
        <f>VLOOKUP($D115,result!$A$2:$AW$212,I$5,FALSE)</f>
        <v>2717.6173960000001</v>
      </c>
      <c r="J115" s="205">
        <f>VLOOKUP($D115,result!$A$2:$AW$212,J$5,FALSE)</f>
        <v>2770.5241580000002</v>
      </c>
      <c r="K115" s="126">
        <f>VLOOKUP($D115,result!$A$2:$AW$212,K$5,FALSE)</f>
        <v>2817.1726370000001</v>
      </c>
      <c r="L115" s="126">
        <f>VLOOKUP($D115,result!$A$2:$AW$212,L$5,FALSE)</f>
        <v>2855.517566</v>
      </c>
      <c r="M115" s="126">
        <f>VLOOKUP($D115,result!$A$2:$AW$212,M$5,FALSE)</f>
        <v>2890.6492280000002</v>
      </c>
      <c r="N115" s="206">
        <f>VLOOKUP($D115,result!$A$2:$AW$212,N$5,FALSE)</f>
        <v>2920.555382</v>
      </c>
      <c r="O115" s="205">
        <f>VLOOKUP($D115,result!$A$2:$AW$212,O$5,FALSE)</f>
        <v>2946.027486</v>
      </c>
      <c r="P115" s="126">
        <f>VLOOKUP($D115,result!$A$2:$AW$212,P$5,FALSE)</f>
        <v>2969.0994420000002</v>
      </c>
      <c r="Q115" s="126">
        <f>VLOOKUP($D115,result!$A$2:$AW$212,Q$5,FALSE)</f>
        <v>2991.4944089999999</v>
      </c>
      <c r="R115" s="126">
        <f>VLOOKUP($D115,result!$A$2:$AW$212,R$5,FALSE)</f>
        <v>3013.3673840000001</v>
      </c>
      <c r="S115" s="206">
        <f>VLOOKUP($D115,result!$A$2:$AW$212,S$5,FALSE)</f>
        <v>3035.0443650000002</v>
      </c>
      <c r="T115" s="225">
        <f>VLOOKUP($D115,result!$A$2:$AW$212,T$5,FALSE)</f>
        <v>3170.7633080000001</v>
      </c>
      <c r="U115" s="225">
        <f>VLOOKUP($D115,result!$A$2:$AW$212,U$5,FALSE)</f>
        <v>3306.210341</v>
      </c>
      <c r="V115" s="225">
        <f>VLOOKUP($D115,result!$A$2:$AW$212,V$5,FALSE)</f>
        <v>3478.8061419999999</v>
      </c>
      <c r="W115" s="225">
        <f>VLOOKUP($D115,result!$A$2:$AW$212,W$5,FALSE)</f>
        <v>3692.7668779999999</v>
      </c>
      <c r="AG115" s="74"/>
      <c r="AH115" s="47"/>
      <c r="AI115" s="47"/>
      <c r="AJ115" s="47"/>
      <c r="AK115" s="47"/>
      <c r="AL115" s="47"/>
    </row>
    <row r="116" spans="3:41" x14ac:dyDescent="0.3">
      <c r="C116" s="127" t="s">
        <v>240</v>
      </c>
      <c r="D116" s="128" t="s">
        <v>151</v>
      </c>
      <c r="E116" s="145">
        <f t="shared" ref="E116:W116" si="36">E74/E$73</f>
        <v>6.542247045933417E-4</v>
      </c>
      <c r="F116" s="145">
        <f t="shared" si="36"/>
        <v>1.1724405810926992E-2</v>
      </c>
      <c r="G116" s="252">
        <f t="shared" si="36"/>
        <v>2.2238341276938411E-2</v>
      </c>
      <c r="H116" s="145">
        <f t="shared" si="36"/>
        <v>2.7943874766856506E-2</v>
      </c>
      <c r="I116" s="253">
        <f t="shared" si="36"/>
        <v>3.4994383731123277E-2</v>
      </c>
      <c r="J116" s="252">
        <f t="shared" si="36"/>
        <v>4.2882512342272812E-2</v>
      </c>
      <c r="K116" s="145">
        <f t="shared" si="36"/>
        <v>5.171541480508849E-2</v>
      </c>
      <c r="L116" s="145">
        <f t="shared" si="36"/>
        <v>6.1609221982982541E-2</v>
      </c>
      <c r="M116" s="145">
        <f t="shared" si="36"/>
        <v>7.2614248095826034E-2</v>
      </c>
      <c r="N116" s="253">
        <f t="shared" si="36"/>
        <v>8.4811424027979629E-2</v>
      </c>
      <c r="O116" s="252">
        <f t="shared" si="36"/>
        <v>9.8279253359281116E-2</v>
      </c>
      <c r="P116" s="145">
        <f t="shared" si="36"/>
        <v>0.11309495611700027</v>
      </c>
      <c r="Q116" s="145">
        <f t="shared" si="36"/>
        <v>0.12933628240653683</v>
      </c>
      <c r="R116" s="145">
        <f t="shared" si="36"/>
        <v>0.14708099279672829</v>
      </c>
      <c r="S116" s="253">
        <f t="shared" si="36"/>
        <v>0.16640487583119726</v>
      </c>
      <c r="T116" s="247">
        <f t="shared" si="36"/>
        <v>0.27613031126951593</v>
      </c>
      <c r="U116" s="247">
        <f t="shared" si="36"/>
        <v>0.40465879239714109</v>
      </c>
      <c r="V116" s="247">
        <f t="shared" si="36"/>
        <v>0.54102746608293184</v>
      </c>
      <c r="W116" s="247">
        <f t="shared" si="36"/>
        <v>0.66961616524767797</v>
      </c>
      <c r="AG116" s="74"/>
      <c r="AH116" s="47"/>
      <c r="AI116" s="47"/>
      <c r="AJ116" s="47"/>
      <c r="AK116" s="47"/>
      <c r="AL116" s="47"/>
    </row>
    <row r="117" spans="3:41" hidden="1" x14ac:dyDescent="0.3">
      <c r="C117" s="80" t="s">
        <v>29</v>
      </c>
      <c r="D117" s="130" t="s">
        <v>152</v>
      </c>
      <c r="E117" s="146">
        <f t="shared" ref="E117:W117" si="37">E75/E$73</f>
        <v>1.9484355457227139E-6</v>
      </c>
      <c r="F117" s="146">
        <f t="shared" si="37"/>
        <v>2.4888610100317818E-4</v>
      </c>
      <c r="G117" s="239">
        <f t="shared" si="37"/>
        <v>5.9906125658188802E-4</v>
      </c>
      <c r="H117" s="146">
        <f t="shared" si="37"/>
        <v>8.2225922422474217E-4</v>
      </c>
      <c r="I117" s="240">
        <f t="shared" si="37"/>
        <v>1.1229586767776195E-3</v>
      </c>
      <c r="J117" s="239">
        <f t="shared" si="37"/>
        <v>1.4959889019671921E-3</v>
      </c>
      <c r="K117" s="146">
        <f t="shared" si="37"/>
        <v>1.9529583777509903E-3</v>
      </c>
      <c r="L117" s="146">
        <f t="shared" si="37"/>
        <v>2.5062816948540532E-3</v>
      </c>
      <c r="M117" s="146">
        <f t="shared" si="37"/>
        <v>3.1658591496871854E-3</v>
      </c>
      <c r="N117" s="240">
        <f t="shared" si="37"/>
        <v>3.9427632466652535E-3</v>
      </c>
      <c r="O117" s="239">
        <f t="shared" si="37"/>
        <v>4.8485648174974288E-3</v>
      </c>
      <c r="P117" s="146">
        <f t="shared" si="37"/>
        <v>5.895622457902169E-3</v>
      </c>
      <c r="Q117" s="146">
        <f t="shared" si="37"/>
        <v>7.0973167110472118E-3</v>
      </c>
      <c r="R117" s="146">
        <f t="shared" si="37"/>
        <v>8.4685376915860314E-3</v>
      </c>
      <c r="S117" s="240">
        <f t="shared" si="37"/>
        <v>1.0025872116040715E-2</v>
      </c>
      <c r="T117" s="245">
        <f t="shared" si="37"/>
        <v>2.0312659613380385E-2</v>
      </c>
      <c r="U117" s="245">
        <f t="shared" si="37"/>
        <v>3.5517045495805616E-2</v>
      </c>
      <c r="V117" s="245">
        <f t="shared" si="37"/>
        <v>5.5839933060575817E-2</v>
      </c>
      <c r="W117" s="245">
        <f t="shared" si="37"/>
        <v>8.020712809263883E-2</v>
      </c>
      <c r="AG117" s="74"/>
      <c r="AH117" s="47"/>
      <c r="AI117" s="47"/>
      <c r="AJ117" s="47"/>
      <c r="AK117" s="47"/>
      <c r="AL117" s="47"/>
    </row>
    <row r="118" spans="3:41" hidden="1" x14ac:dyDescent="0.3">
      <c r="C118" s="80" t="s">
        <v>30</v>
      </c>
      <c r="D118" s="130" t="s">
        <v>153</v>
      </c>
      <c r="E118" s="146">
        <f t="shared" ref="E118:W118" si="38">E76/E$73</f>
        <v>4.4664137800252845E-6</v>
      </c>
      <c r="F118" s="146">
        <f t="shared" si="38"/>
        <v>2.0534369539865479E-4</v>
      </c>
      <c r="G118" s="239">
        <f t="shared" si="38"/>
        <v>4.5960389365482689E-4</v>
      </c>
      <c r="H118" s="146">
        <f t="shared" si="38"/>
        <v>6.150899854484766E-4</v>
      </c>
      <c r="I118" s="240">
        <f t="shared" si="38"/>
        <v>8.1999742836500443E-4</v>
      </c>
      <c r="J118" s="239">
        <f t="shared" si="38"/>
        <v>1.0678320935976478E-3</v>
      </c>
      <c r="K118" s="146">
        <f t="shared" si="38"/>
        <v>1.3647680346257742E-3</v>
      </c>
      <c r="L118" s="146">
        <f t="shared" si="38"/>
        <v>1.7173224393325268E-3</v>
      </c>
      <c r="M118" s="146">
        <f t="shared" si="38"/>
        <v>2.1301415565596945E-3</v>
      </c>
      <c r="N118" s="240">
        <f t="shared" si="38"/>
        <v>2.608588481476706E-3</v>
      </c>
      <c r="O118" s="239">
        <f t="shared" si="38"/>
        <v>3.1581641438222447E-3</v>
      </c>
      <c r="P118" s="146">
        <f t="shared" si="38"/>
        <v>3.7846458865758658E-3</v>
      </c>
      <c r="Q118" s="146">
        <f t="shared" si="38"/>
        <v>4.4941942761290987E-3</v>
      </c>
      <c r="R118" s="146">
        <f t="shared" si="38"/>
        <v>5.2935463742976516E-3</v>
      </c>
      <c r="S118" s="240">
        <f t="shared" si="38"/>
        <v>6.190036236916753E-3</v>
      </c>
      <c r="T118" s="245">
        <f t="shared" si="38"/>
        <v>1.1848068790002535E-2</v>
      </c>
      <c r="U118" s="245">
        <f t="shared" si="38"/>
        <v>1.9600530370490424E-2</v>
      </c>
      <c r="V118" s="245">
        <f t="shared" si="38"/>
        <v>2.9103752255017146E-2</v>
      </c>
      <c r="W118" s="245">
        <f t="shared" si="38"/>
        <v>3.9371724889046736E-2</v>
      </c>
      <c r="AG118" s="74"/>
      <c r="AH118" s="47"/>
      <c r="AI118" s="47"/>
      <c r="AJ118" s="47"/>
      <c r="AK118" s="47"/>
      <c r="AL118" s="47"/>
    </row>
    <row r="119" spans="3:41" hidden="1" x14ac:dyDescent="0.3">
      <c r="C119" s="80" t="s">
        <v>31</v>
      </c>
      <c r="D119" s="130" t="s">
        <v>154</v>
      </c>
      <c r="E119" s="146">
        <f t="shared" ref="E119:W119" si="39">E77/E$73</f>
        <v>1.8285318204804047E-5</v>
      </c>
      <c r="F119" s="146">
        <f t="shared" si="39"/>
        <v>3.5120725137969297E-4</v>
      </c>
      <c r="G119" s="239">
        <f t="shared" si="39"/>
        <v>6.7318672348229175E-4</v>
      </c>
      <c r="H119" s="146">
        <f t="shared" si="39"/>
        <v>8.4847806173524696E-4</v>
      </c>
      <c r="I119" s="240">
        <f t="shared" si="39"/>
        <v>1.0649517412788889E-3</v>
      </c>
      <c r="J119" s="239">
        <f t="shared" si="39"/>
        <v>1.306647019679227E-3</v>
      </c>
      <c r="K119" s="146">
        <f t="shared" si="39"/>
        <v>1.5759927072584298E-3</v>
      </c>
      <c r="L119" s="146">
        <f t="shared" si="39"/>
        <v>1.8755042412510938E-3</v>
      </c>
      <c r="M119" s="146">
        <f t="shared" si="39"/>
        <v>2.2055323694224445E-3</v>
      </c>
      <c r="N119" s="240">
        <f t="shared" si="39"/>
        <v>2.5672342644862058E-3</v>
      </c>
      <c r="O119" s="239">
        <f t="shared" si="39"/>
        <v>2.9615636084394633E-3</v>
      </c>
      <c r="P119" s="146">
        <f t="shared" si="39"/>
        <v>3.3892800718124277E-3</v>
      </c>
      <c r="Q119" s="146">
        <f t="shared" si="39"/>
        <v>3.8509687216333353E-3</v>
      </c>
      <c r="R119" s="146">
        <f t="shared" si="39"/>
        <v>4.3469489447424108E-3</v>
      </c>
      <c r="S119" s="240">
        <f t="shared" si="39"/>
        <v>4.8771310596640981E-3</v>
      </c>
      <c r="T119" s="245">
        <f t="shared" si="39"/>
        <v>7.6425908767328264E-3</v>
      </c>
      <c r="U119" s="245">
        <f t="shared" si="39"/>
        <v>1.0211121685557633E-2</v>
      </c>
      <c r="V119" s="245">
        <f t="shared" si="39"/>
        <v>1.1812193969042383E-2</v>
      </c>
      <c r="W119" s="245">
        <f t="shared" si="39"/>
        <v>1.1662711910296764E-2</v>
      </c>
      <c r="AG119" s="74"/>
      <c r="AH119" s="47"/>
      <c r="AI119" s="47"/>
      <c r="AJ119" s="47"/>
      <c r="AK119" s="47"/>
      <c r="AL119" s="47"/>
    </row>
    <row r="120" spans="3:41" hidden="1" x14ac:dyDescent="0.3">
      <c r="C120" s="80" t="s">
        <v>32</v>
      </c>
      <c r="D120" s="130" t="s">
        <v>155</v>
      </c>
      <c r="E120" s="146">
        <f t="shared" ref="E120:W120" si="40">E78/E$73</f>
        <v>4.2955509818794777E-4</v>
      </c>
      <c r="F120" s="146">
        <f t="shared" si="40"/>
        <v>7.6568567841580086E-3</v>
      </c>
      <c r="G120" s="239">
        <f t="shared" si="40"/>
        <v>1.4492008092540381E-2</v>
      </c>
      <c r="H120" s="146">
        <f t="shared" si="40"/>
        <v>1.8191870933242659E-2</v>
      </c>
      <c r="I120" s="240">
        <f t="shared" si="40"/>
        <v>2.2756407039131274E-2</v>
      </c>
      <c r="J120" s="239">
        <f t="shared" si="40"/>
        <v>2.78519415386379E-2</v>
      </c>
      <c r="K120" s="146">
        <f t="shared" si="40"/>
        <v>3.3545016290032884E-2</v>
      </c>
      <c r="L120" s="146">
        <f t="shared" si="40"/>
        <v>3.9907713388585751E-2</v>
      </c>
      <c r="M120" s="146">
        <f t="shared" si="40"/>
        <v>4.6969316437587491E-2</v>
      </c>
      <c r="N120" s="240">
        <f t="shared" si="40"/>
        <v>5.4778879245372246E-2</v>
      </c>
      <c r="O120" s="239">
        <f t="shared" si="40"/>
        <v>6.338362187296985E-2</v>
      </c>
      <c r="P120" s="146">
        <f t="shared" si="40"/>
        <v>7.2829580188914389E-2</v>
      </c>
      <c r="Q120" s="146">
        <f t="shared" si="40"/>
        <v>8.31627063555712E-2</v>
      </c>
      <c r="R120" s="146">
        <f t="shared" si="40"/>
        <v>9.4428323911267223E-2</v>
      </c>
      <c r="S120" s="240">
        <f t="shared" si="40"/>
        <v>0.1066697036239205</v>
      </c>
      <c r="T120" s="245">
        <f t="shared" si="40"/>
        <v>0.17556335356079503</v>
      </c>
      <c r="U120" s="245">
        <f t="shared" si="40"/>
        <v>0.2548393019196597</v>
      </c>
      <c r="V120" s="245">
        <f t="shared" si="40"/>
        <v>0.33694982679491892</v>
      </c>
      <c r="W120" s="245">
        <f t="shared" si="40"/>
        <v>0.41181050611665504</v>
      </c>
      <c r="AG120" s="74"/>
      <c r="AH120" s="47"/>
      <c r="AI120" s="47"/>
      <c r="AJ120" s="47"/>
      <c r="AK120" s="47"/>
      <c r="AL120" s="47"/>
    </row>
    <row r="121" spans="3:41" hidden="1" x14ac:dyDescent="0.3">
      <c r="C121" s="80" t="s">
        <v>33</v>
      </c>
      <c r="D121" s="130" t="s">
        <v>156</v>
      </c>
      <c r="E121" s="146">
        <f t="shared" ref="E121:W121" si="41">E79/E$73</f>
        <v>1.693040610619469E-4</v>
      </c>
      <c r="F121" s="146">
        <f t="shared" si="41"/>
        <v>2.9063679708672394E-3</v>
      </c>
      <c r="G121" s="239">
        <f t="shared" si="41"/>
        <v>5.4368776319788994E-3</v>
      </c>
      <c r="H121" s="146">
        <f t="shared" si="41"/>
        <v>6.790445991304999E-3</v>
      </c>
      <c r="I121" s="240">
        <f t="shared" si="41"/>
        <v>8.4484691383687333E-3</v>
      </c>
      <c r="J121" s="239">
        <f t="shared" si="41"/>
        <v>1.0282056064280671E-2</v>
      </c>
      <c r="K121" s="146">
        <f t="shared" si="41"/>
        <v>1.2312507502890386E-2</v>
      </c>
      <c r="L121" s="146">
        <f t="shared" si="41"/>
        <v>1.4563081924322506E-2</v>
      </c>
      <c r="M121" s="146">
        <f t="shared" si="41"/>
        <v>1.7041481997482951E-2</v>
      </c>
      <c r="N121" s="240">
        <f t="shared" si="41"/>
        <v>1.9762783632089328E-2</v>
      </c>
      <c r="O121" s="239">
        <f t="shared" si="41"/>
        <v>2.2741235493686771E-2</v>
      </c>
      <c r="P121" s="146">
        <f t="shared" si="41"/>
        <v>2.5990398262989531E-2</v>
      </c>
      <c r="Q121" s="146">
        <f t="shared" si="41"/>
        <v>2.9523496679214382E-2</v>
      </c>
      <c r="R121" s="146">
        <f t="shared" si="41"/>
        <v>3.335303396248613E-2</v>
      </c>
      <c r="S121" s="240">
        <f t="shared" si="41"/>
        <v>3.7490212041760382E-2</v>
      </c>
      <c r="T121" s="245">
        <f t="shared" si="41"/>
        <v>6.0254363142769156E-2</v>
      </c>
      <c r="U121" s="245">
        <f t="shared" si="41"/>
        <v>8.5444622593054798E-2</v>
      </c>
      <c r="V121" s="245">
        <f t="shared" si="41"/>
        <v>0.11044626768972744</v>
      </c>
      <c r="W121" s="245">
        <f t="shared" si="41"/>
        <v>0.13219859501783585</v>
      </c>
      <c r="AG121" s="74"/>
      <c r="AH121" s="47"/>
      <c r="AI121" s="47"/>
      <c r="AJ121" s="47"/>
      <c r="AK121" s="47"/>
      <c r="AL121" s="47"/>
    </row>
    <row r="122" spans="3:41" hidden="1" x14ac:dyDescent="0.3">
      <c r="C122" s="80" t="s">
        <v>34</v>
      </c>
      <c r="D122" s="130" t="s">
        <v>157</v>
      </c>
      <c r="E122" s="146">
        <f t="shared" ref="E122:W122" si="42">E80/E$73</f>
        <v>2.3081467256637172E-6</v>
      </c>
      <c r="F122" s="146">
        <f t="shared" si="42"/>
        <v>0</v>
      </c>
      <c r="G122" s="239">
        <f t="shared" si="42"/>
        <v>0</v>
      </c>
      <c r="H122" s="146">
        <f t="shared" si="42"/>
        <v>0</v>
      </c>
      <c r="I122" s="240">
        <f t="shared" si="42"/>
        <v>0</v>
      </c>
      <c r="J122" s="239">
        <f t="shared" si="42"/>
        <v>0</v>
      </c>
      <c r="K122" s="146">
        <f t="shared" si="42"/>
        <v>0</v>
      </c>
      <c r="L122" s="146">
        <f t="shared" si="42"/>
        <v>0</v>
      </c>
      <c r="M122" s="146">
        <f t="shared" si="42"/>
        <v>0</v>
      </c>
      <c r="N122" s="240">
        <f t="shared" si="42"/>
        <v>0</v>
      </c>
      <c r="O122" s="239">
        <f t="shared" si="42"/>
        <v>0</v>
      </c>
      <c r="P122" s="146">
        <f t="shared" si="42"/>
        <v>0</v>
      </c>
      <c r="Q122" s="146">
        <f t="shared" si="42"/>
        <v>0</v>
      </c>
      <c r="R122" s="146">
        <f t="shared" si="42"/>
        <v>0</v>
      </c>
      <c r="S122" s="240">
        <f t="shared" si="42"/>
        <v>0</v>
      </c>
      <c r="T122" s="245">
        <f t="shared" si="42"/>
        <v>0</v>
      </c>
      <c r="U122" s="245">
        <f t="shared" si="42"/>
        <v>0</v>
      </c>
      <c r="V122" s="245">
        <f t="shared" si="42"/>
        <v>0</v>
      </c>
      <c r="W122" s="245">
        <f t="shared" si="42"/>
        <v>0</v>
      </c>
      <c r="AG122" s="74"/>
      <c r="AH122" s="47"/>
      <c r="AI122" s="47"/>
      <c r="AJ122" s="47"/>
      <c r="AK122" s="47"/>
      <c r="AL122" s="47"/>
    </row>
    <row r="123" spans="3:41" hidden="1" x14ac:dyDescent="0.3">
      <c r="C123" s="80" t="s">
        <v>35</v>
      </c>
      <c r="D123" s="130" t="s">
        <v>158</v>
      </c>
      <c r="E123" s="147">
        <f t="shared" ref="E123:W123" si="43">E81/E$73</f>
        <v>2.8357231184155078E-5</v>
      </c>
      <c r="F123" s="147">
        <f t="shared" si="43"/>
        <v>4.3366347220588977E-4</v>
      </c>
      <c r="G123" s="254">
        <f t="shared" si="43"/>
        <v>7.8788674422716949E-4</v>
      </c>
      <c r="H123" s="147">
        <f t="shared" si="43"/>
        <v>9.7262940704077817E-4</v>
      </c>
      <c r="I123" s="255">
        <f t="shared" si="43"/>
        <v>1.195945965677061E-3</v>
      </c>
      <c r="J123" s="254">
        <f t="shared" si="43"/>
        <v>1.4387606162862413E-3</v>
      </c>
      <c r="K123" s="147">
        <f t="shared" si="43"/>
        <v>1.7039143299048024E-3</v>
      </c>
      <c r="L123" s="147">
        <f t="shared" si="43"/>
        <v>1.9945965032105847E-3</v>
      </c>
      <c r="M123" s="147">
        <f t="shared" si="43"/>
        <v>2.3119446753571992E-3</v>
      </c>
      <c r="N123" s="255">
        <f t="shared" si="43"/>
        <v>2.6581740671131021E-3</v>
      </c>
      <c r="O123" s="254">
        <f t="shared" si="43"/>
        <v>3.0353706296004329E-3</v>
      </c>
      <c r="P123" s="147">
        <f t="shared" si="43"/>
        <v>3.4455008294060367E-3</v>
      </c>
      <c r="Q123" s="147">
        <f t="shared" si="43"/>
        <v>3.8904679396978945E-3</v>
      </c>
      <c r="R123" s="147">
        <f t="shared" si="43"/>
        <v>4.3720540946825346E-3</v>
      </c>
      <c r="S123" s="255">
        <f t="shared" si="43"/>
        <v>4.8918656218720543E-3</v>
      </c>
      <c r="T123" s="248">
        <f t="shared" si="43"/>
        <v>7.7480962448427575E-3</v>
      </c>
      <c r="U123" s="248">
        <f t="shared" si="43"/>
        <v>1.0954626643338539E-2</v>
      </c>
      <c r="V123" s="248">
        <f t="shared" si="43"/>
        <v>1.4264580986818322E-2</v>
      </c>
      <c r="W123" s="248">
        <f t="shared" si="43"/>
        <v>1.7341292276398065E-2</v>
      </c>
      <c r="AG123" s="74"/>
      <c r="AH123" s="47"/>
      <c r="AI123" s="47"/>
      <c r="AJ123" s="47"/>
      <c r="AK123" s="47"/>
      <c r="AL123" s="47"/>
    </row>
    <row r="124" spans="3:41" x14ac:dyDescent="0.3">
      <c r="C124" s="127" t="s">
        <v>241</v>
      </c>
      <c r="D124" s="128" t="s">
        <v>143</v>
      </c>
      <c r="E124" s="145">
        <f t="shared" ref="E124:W124" si="44">E82/E$73</f>
        <v>0.99934577538980196</v>
      </c>
      <c r="F124" s="145">
        <f t="shared" si="44"/>
        <v>0.98827559425513212</v>
      </c>
      <c r="G124" s="252">
        <f t="shared" si="44"/>
        <v>0.97776165855012265</v>
      </c>
      <c r="H124" s="145">
        <f t="shared" si="44"/>
        <v>0.97205612516640738</v>
      </c>
      <c r="I124" s="253">
        <f t="shared" si="44"/>
        <v>0.9650056162651971</v>
      </c>
      <c r="J124" s="252">
        <f t="shared" si="44"/>
        <v>0.95711748780210415</v>
      </c>
      <c r="K124" s="145">
        <f t="shared" si="44"/>
        <v>0.94828458537239435</v>
      </c>
      <c r="L124" s="145">
        <f t="shared" si="44"/>
        <v>0.93839077787693781</v>
      </c>
      <c r="M124" s="145">
        <f t="shared" si="44"/>
        <v>0.92738575197336248</v>
      </c>
      <c r="N124" s="253">
        <f t="shared" si="44"/>
        <v>0.91518857593778036</v>
      </c>
      <c r="O124" s="252">
        <f t="shared" si="44"/>
        <v>0.90172074653888679</v>
      </c>
      <c r="P124" s="145">
        <f t="shared" si="44"/>
        <v>0.8869050439166799</v>
      </c>
      <c r="Q124" s="145">
        <f t="shared" si="44"/>
        <v>0.87066371749317883</v>
      </c>
      <c r="R124" s="145">
        <f t="shared" si="44"/>
        <v>0.8529190073691989</v>
      </c>
      <c r="S124" s="253">
        <f t="shared" si="44"/>
        <v>0.83359512439944172</v>
      </c>
      <c r="T124" s="247">
        <f t="shared" si="44"/>
        <v>0.72386968847817879</v>
      </c>
      <c r="U124" s="247">
        <f t="shared" si="44"/>
        <v>0.59534120730039786</v>
      </c>
      <c r="V124" s="247">
        <f t="shared" si="44"/>
        <v>0.45897253391706822</v>
      </c>
      <c r="W124" s="247">
        <f t="shared" si="44"/>
        <v>0.33038383475232197</v>
      </c>
      <c r="AG124" s="74"/>
      <c r="AH124" s="47"/>
      <c r="AI124" s="47"/>
      <c r="AJ124" s="47"/>
      <c r="AK124" s="47"/>
      <c r="AL124" s="47"/>
    </row>
    <row r="125" spans="3:41" x14ac:dyDescent="0.3">
      <c r="C125" s="80" t="s">
        <v>29</v>
      </c>
      <c r="D125" s="4" t="s">
        <v>144</v>
      </c>
      <c r="E125" s="146">
        <f t="shared" ref="E125:W125" si="45">E83/E$73</f>
        <v>4.9992284913611459E-4</v>
      </c>
      <c r="F125" s="146">
        <f t="shared" si="45"/>
        <v>5.6903735110861942E-2</v>
      </c>
      <c r="G125" s="239">
        <f t="shared" si="45"/>
        <v>5.2646773638215232E-2</v>
      </c>
      <c r="H125" s="146">
        <f t="shared" si="45"/>
        <v>5.8094887923714263E-2</v>
      </c>
      <c r="I125" s="240">
        <f t="shared" si="45"/>
        <v>6.4220589681565313E-2</v>
      </c>
      <c r="J125" s="239">
        <f t="shared" si="45"/>
        <v>6.9117599009941563E-2</v>
      </c>
      <c r="K125" s="146">
        <f t="shared" si="45"/>
        <v>7.3599580436362153E-2</v>
      </c>
      <c r="L125" s="146">
        <f t="shared" si="45"/>
        <v>7.7776266602031477E-2</v>
      </c>
      <c r="M125" s="146">
        <f t="shared" si="45"/>
        <v>8.1415727968775872E-2</v>
      </c>
      <c r="N125" s="240">
        <f t="shared" si="45"/>
        <v>8.4635835370027585E-2</v>
      </c>
      <c r="O125" s="239">
        <f t="shared" si="45"/>
        <v>8.745888333507558E-2</v>
      </c>
      <c r="P125" s="146">
        <f t="shared" si="45"/>
        <v>8.9909677501465099E-2</v>
      </c>
      <c r="Q125" s="146">
        <f t="shared" si="45"/>
        <v>9.2015705552334875E-2</v>
      </c>
      <c r="R125" s="146">
        <f t="shared" si="45"/>
        <v>9.3802440087736735E-2</v>
      </c>
      <c r="S125" s="240">
        <f t="shared" si="45"/>
        <v>9.5290762446564758E-2</v>
      </c>
      <c r="T125" s="245">
        <f t="shared" si="45"/>
        <v>9.6566501393361023E-2</v>
      </c>
      <c r="U125" s="245">
        <f t="shared" si="45"/>
        <v>9.2858363484260853E-2</v>
      </c>
      <c r="V125" s="245">
        <f t="shared" si="45"/>
        <v>8.3260319453581103E-2</v>
      </c>
      <c r="W125" s="245">
        <f t="shared" si="45"/>
        <v>6.9120727690842335E-2</v>
      </c>
      <c r="AG125" s="74"/>
      <c r="AH125" s="47"/>
      <c r="AI125" s="47"/>
      <c r="AJ125" s="47"/>
      <c r="AK125" s="47"/>
      <c r="AL125" s="47"/>
    </row>
    <row r="126" spans="3:41" x14ac:dyDescent="0.3">
      <c r="C126" s="80" t="s">
        <v>30</v>
      </c>
      <c r="D126" s="4" t="s">
        <v>145</v>
      </c>
      <c r="E126" s="146">
        <f t="shared" ref="E126:W126" si="46">E84/E$73</f>
        <v>0.17997222566371682</v>
      </c>
      <c r="F126" s="146">
        <f t="shared" si="46"/>
        <v>0.18620556330789775</v>
      </c>
      <c r="G126" s="239">
        <f t="shared" si="46"/>
        <v>0.19142680339001814</v>
      </c>
      <c r="H126" s="146">
        <f t="shared" si="46"/>
        <v>0.19083548674071452</v>
      </c>
      <c r="I126" s="240">
        <f t="shared" si="46"/>
        <v>0.18999295705126548</v>
      </c>
      <c r="J126" s="239">
        <f t="shared" si="46"/>
        <v>0.18921575305029337</v>
      </c>
      <c r="K126" s="146">
        <f t="shared" si="46"/>
        <v>0.18814892844637551</v>
      </c>
      <c r="L126" s="146">
        <f t="shared" si="46"/>
        <v>0.18677624468166204</v>
      </c>
      <c r="M126" s="146">
        <f t="shared" si="46"/>
        <v>0.18509867534851238</v>
      </c>
      <c r="N126" s="240">
        <f t="shared" si="46"/>
        <v>0.18305883545131826</v>
      </c>
      <c r="O126" s="239">
        <f t="shared" si="46"/>
        <v>0.18065596781740276</v>
      </c>
      <c r="P126" s="146">
        <f t="shared" si="46"/>
        <v>0.17789123174137189</v>
      </c>
      <c r="Q126" s="146">
        <f t="shared" si="46"/>
        <v>0.17476624520076114</v>
      </c>
      <c r="R126" s="146">
        <f t="shared" si="46"/>
        <v>0.17128087913889756</v>
      </c>
      <c r="S126" s="240">
        <f t="shared" si="46"/>
        <v>0.16743296353758572</v>
      </c>
      <c r="T126" s="245">
        <f t="shared" si="46"/>
        <v>0.14591273985437453</v>
      </c>
      <c r="U126" s="245">
        <f t="shared" si="46"/>
        <v>0.12006076037495522</v>
      </c>
      <c r="V126" s="245">
        <f t="shared" si="46"/>
        <v>9.2056279892586218E-2</v>
      </c>
      <c r="W126" s="245">
        <f t="shared" si="46"/>
        <v>6.5393617165128828E-2</v>
      </c>
      <c r="AG126" s="74"/>
      <c r="AH126" s="47"/>
      <c r="AI126" s="47"/>
      <c r="AJ126" s="47"/>
      <c r="AK126" s="47"/>
      <c r="AL126" s="47"/>
    </row>
    <row r="127" spans="3:41" x14ac:dyDescent="0.3">
      <c r="C127" s="80" t="s">
        <v>31</v>
      </c>
      <c r="D127" s="4" t="s">
        <v>146</v>
      </c>
      <c r="E127" s="146">
        <f t="shared" ref="E127:W127" si="47">E85/E$73</f>
        <v>0.28395617825537295</v>
      </c>
      <c r="F127" s="146">
        <f t="shared" si="47"/>
        <v>0.27839496318412787</v>
      </c>
      <c r="G127" s="239">
        <f t="shared" si="47"/>
        <v>0.27796124346075557</v>
      </c>
      <c r="H127" s="146">
        <f t="shared" si="47"/>
        <v>0.27532160638584185</v>
      </c>
      <c r="I127" s="240">
        <f t="shared" si="47"/>
        <v>0.27211390436654387</v>
      </c>
      <c r="J127" s="239">
        <f t="shared" si="47"/>
        <v>0.26891924120157767</v>
      </c>
      <c r="K127" s="146">
        <f t="shared" si="47"/>
        <v>0.26546524198687227</v>
      </c>
      <c r="L127" s="146">
        <f t="shared" si="47"/>
        <v>0.26170479404433122</v>
      </c>
      <c r="M127" s="146">
        <f t="shared" si="47"/>
        <v>0.25768336551694537</v>
      </c>
      <c r="N127" s="240">
        <f t="shared" si="47"/>
        <v>0.25335170202911772</v>
      </c>
      <c r="O127" s="239">
        <f t="shared" si="47"/>
        <v>0.2486919554151098</v>
      </c>
      <c r="P127" s="146">
        <f t="shared" si="47"/>
        <v>0.24368432190759878</v>
      </c>
      <c r="Q127" s="146">
        <f t="shared" si="47"/>
        <v>0.23830643997035128</v>
      </c>
      <c r="R127" s="146">
        <f t="shared" si="47"/>
        <v>0.23253446739370426</v>
      </c>
      <c r="S127" s="240">
        <f t="shared" si="47"/>
        <v>0.22634452564254359</v>
      </c>
      <c r="T127" s="245">
        <f t="shared" si="47"/>
        <v>0.19289602357162133</v>
      </c>
      <c r="U127" s="245">
        <f t="shared" si="47"/>
        <v>0.15478882164684393</v>
      </c>
      <c r="V127" s="245">
        <f t="shared" si="47"/>
        <v>0.11571666984828498</v>
      </c>
      <c r="W127" s="245">
        <f t="shared" si="47"/>
        <v>8.0274882599832509E-2</v>
      </c>
      <c r="AG127" s="74"/>
      <c r="AH127" s="47"/>
      <c r="AI127" s="47"/>
      <c r="AJ127" s="47"/>
      <c r="AK127" s="47"/>
      <c r="AL127" s="47"/>
    </row>
    <row r="128" spans="3:41" x14ac:dyDescent="0.3">
      <c r="C128" s="80" t="s">
        <v>32</v>
      </c>
      <c r="D128" s="4" t="s">
        <v>147</v>
      </c>
      <c r="E128" s="146">
        <f t="shared" ref="E128:W128" si="48">E86/E$73</f>
        <v>0.27995679549093977</v>
      </c>
      <c r="F128" s="146">
        <f t="shared" si="48"/>
        <v>0.26558292689356577</v>
      </c>
      <c r="G128" s="239">
        <f t="shared" si="48"/>
        <v>0.26239887897499103</v>
      </c>
      <c r="H128" s="146">
        <f t="shared" si="48"/>
        <v>0.25901800339700087</v>
      </c>
      <c r="I128" s="240">
        <f t="shared" si="48"/>
        <v>0.25500649032495371</v>
      </c>
      <c r="J128" s="239">
        <f t="shared" si="48"/>
        <v>0.25106491000682335</v>
      </c>
      <c r="K128" s="146">
        <f t="shared" si="48"/>
        <v>0.24696393993123963</v>
      </c>
      <c r="L128" s="146">
        <f t="shared" si="48"/>
        <v>0.2426431677920205</v>
      </c>
      <c r="M128" s="146">
        <f t="shared" si="48"/>
        <v>0.23816920878232548</v>
      </c>
      <c r="N128" s="240">
        <f t="shared" si="48"/>
        <v>0.23349694229492959</v>
      </c>
      <c r="O128" s="239">
        <f t="shared" si="48"/>
        <v>0.22860062365351605</v>
      </c>
      <c r="P128" s="146">
        <f t="shared" si="48"/>
        <v>0.2234516511690483</v>
      </c>
      <c r="Q128" s="146">
        <f t="shared" si="48"/>
        <v>0.21801847526033602</v>
      </c>
      <c r="R128" s="146">
        <f t="shared" si="48"/>
        <v>0.21226914371487068</v>
      </c>
      <c r="S128" s="240">
        <f t="shared" si="48"/>
        <v>0.20617327298937194</v>
      </c>
      <c r="T128" s="245">
        <f t="shared" si="48"/>
        <v>0.1738861389649965</v>
      </c>
      <c r="U128" s="245">
        <f t="shared" si="48"/>
        <v>0.13797003419390128</v>
      </c>
      <c r="V128" s="245">
        <f t="shared" si="48"/>
        <v>0.10204374426449429</v>
      </c>
      <c r="W128" s="245">
        <f t="shared" si="48"/>
        <v>7.0155671061562216E-2</v>
      </c>
      <c r="AG128" s="74"/>
      <c r="AH128" s="47"/>
      <c r="AI128" s="47"/>
      <c r="AJ128" s="47"/>
      <c r="AK128" s="47"/>
      <c r="AL128" s="47"/>
    </row>
    <row r="129" spans="3:38" x14ac:dyDescent="0.3">
      <c r="C129" s="80" t="s">
        <v>33</v>
      </c>
      <c r="D129" s="4" t="s">
        <v>148</v>
      </c>
      <c r="E129" s="146">
        <f t="shared" ref="E129:W129" si="49">E87/E$73</f>
        <v>0.17997222566371682</v>
      </c>
      <c r="F129" s="146">
        <f t="shared" si="49"/>
        <v>0.15234412671110548</v>
      </c>
      <c r="G129" s="239">
        <f t="shared" si="49"/>
        <v>0.14796012843010731</v>
      </c>
      <c r="H129" s="146">
        <f t="shared" si="49"/>
        <v>0.14516789467209595</v>
      </c>
      <c r="I129" s="240">
        <f t="shared" si="49"/>
        <v>0.14194974990511872</v>
      </c>
      <c r="J129" s="239">
        <f t="shared" si="49"/>
        <v>0.13880937413576597</v>
      </c>
      <c r="K129" s="146">
        <f t="shared" si="49"/>
        <v>0.13570377891612326</v>
      </c>
      <c r="L129" s="146">
        <f t="shared" si="49"/>
        <v>0.13257612171873434</v>
      </c>
      <c r="M129" s="146">
        <f t="shared" si="49"/>
        <v>0.12947635637512223</v>
      </c>
      <c r="N129" s="240">
        <f t="shared" si="49"/>
        <v>0.12637978600742727</v>
      </c>
      <c r="O129" s="239">
        <f t="shared" si="49"/>
        <v>0.12325566544289872</v>
      </c>
      <c r="P129" s="146">
        <f t="shared" si="49"/>
        <v>0.12007242299027046</v>
      </c>
      <c r="Q129" s="146">
        <f t="shared" si="49"/>
        <v>0.11679798188785451</v>
      </c>
      <c r="R129" s="146">
        <f t="shared" si="49"/>
        <v>0.11340253774380137</v>
      </c>
      <c r="S129" s="240">
        <f t="shared" si="49"/>
        <v>0.10985989013705899</v>
      </c>
      <c r="T129" s="245">
        <f t="shared" si="49"/>
        <v>9.1550985741380347E-2</v>
      </c>
      <c r="U129" s="245">
        <f t="shared" si="49"/>
        <v>7.1927930189726541E-2</v>
      </c>
      <c r="V129" s="245">
        <f t="shared" si="49"/>
        <v>5.2959011936802546E-2</v>
      </c>
      <c r="W129" s="245">
        <f t="shared" si="49"/>
        <v>3.6506069365800892E-2</v>
      </c>
      <c r="AG129" s="74"/>
      <c r="AH129" s="47"/>
      <c r="AI129" s="47"/>
      <c r="AJ129" s="47"/>
      <c r="AK129" s="47"/>
      <c r="AL129" s="47"/>
    </row>
    <row r="130" spans="3:38" x14ac:dyDescent="0.3">
      <c r="C130" s="80" t="s">
        <v>34</v>
      </c>
      <c r="D130" s="4" t="s">
        <v>149</v>
      </c>
      <c r="E130" s="146">
        <f t="shared" ref="E130:W130" si="50">E88/E$73</f>
        <v>5.999074188790561E-2</v>
      </c>
      <c r="F130" s="146">
        <f t="shared" si="50"/>
        <v>4.1341087318703153E-2</v>
      </c>
      <c r="G130" s="239">
        <f t="shared" si="50"/>
        <v>3.8915617519228819E-2</v>
      </c>
      <c r="H130" s="146">
        <f t="shared" si="50"/>
        <v>3.7640932381146908E-2</v>
      </c>
      <c r="I130" s="240">
        <f t="shared" si="50"/>
        <v>3.6232395099078177E-2</v>
      </c>
      <c r="J130" s="239">
        <f t="shared" si="50"/>
        <v>3.490681249638105E-2</v>
      </c>
      <c r="K130" s="146">
        <f t="shared" si="50"/>
        <v>3.3670812876065853E-2</v>
      </c>
      <c r="L130" s="146">
        <f t="shared" si="50"/>
        <v>3.2493656692847636E-2</v>
      </c>
      <c r="M130" s="146">
        <f t="shared" si="50"/>
        <v>3.1391830901179127E-2</v>
      </c>
      <c r="N130" s="240">
        <f t="shared" si="50"/>
        <v>3.0352257839841232E-2</v>
      </c>
      <c r="O130" s="239">
        <f t="shared" si="50"/>
        <v>2.9356635435681743E-2</v>
      </c>
      <c r="P130" s="146">
        <f t="shared" si="50"/>
        <v>2.8387916166669098E-2</v>
      </c>
      <c r="Q130" s="146">
        <f t="shared" si="50"/>
        <v>2.7430344507122225E-2</v>
      </c>
      <c r="R130" s="146">
        <f t="shared" si="50"/>
        <v>2.6470440051062822E-2</v>
      </c>
      <c r="S130" s="240">
        <f t="shared" si="50"/>
        <v>2.549721890473914E-2</v>
      </c>
      <c r="T130" s="245">
        <f t="shared" si="50"/>
        <v>2.0748544987262731E-2</v>
      </c>
      <c r="U130" s="245">
        <f t="shared" si="50"/>
        <v>1.6014903408712072E-2</v>
      </c>
      <c r="V130" s="245">
        <f t="shared" si="50"/>
        <v>1.169699963982644E-2</v>
      </c>
      <c r="W130" s="245">
        <f t="shared" si="50"/>
        <v>8.0757337100443947E-3</v>
      </c>
      <c r="AG130" s="74"/>
      <c r="AH130" s="47"/>
      <c r="AI130" s="47"/>
      <c r="AJ130" s="47"/>
      <c r="AK130" s="47"/>
      <c r="AL130" s="47"/>
    </row>
    <row r="131" spans="3:38" x14ac:dyDescent="0.3">
      <c r="C131" s="132" t="s">
        <v>35</v>
      </c>
      <c r="D131" s="9" t="s">
        <v>150</v>
      </c>
      <c r="E131" s="148">
        <f t="shared" ref="E131:W131" si="51">E89/E$73</f>
        <v>1.4997685474083439E-2</v>
      </c>
      <c r="F131" s="148">
        <f t="shared" si="51"/>
        <v>7.5031919358549814E-3</v>
      </c>
      <c r="G131" s="241">
        <f t="shared" si="51"/>
        <v>6.4522132270356221E-3</v>
      </c>
      <c r="H131" s="148">
        <f t="shared" si="51"/>
        <v>5.9773137734123035E-3</v>
      </c>
      <c r="I131" s="242">
        <f t="shared" si="51"/>
        <v>5.4895298477107626E-3</v>
      </c>
      <c r="J131" s="241">
        <f t="shared" si="51"/>
        <v>5.083797861617491E-3</v>
      </c>
      <c r="K131" s="148">
        <f t="shared" si="51"/>
        <v>4.7323026089721313E-3</v>
      </c>
      <c r="L131" s="148">
        <f t="shared" si="51"/>
        <v>4.4205263067886172E-3</v>
      </c>
      <c r="M131" s="148">
        <f t="shared" si="51"/>
        <v>4.150587042448306E-3</v>
      </c>
      <c r="N131" s="242">
        <f t="shared" si="51"/>
        <v>3.913216979358757E-3</v>
      </c>
      <c r="O131" s="241">
        <f t="shared" si="51"/>
        <v>3.7010156224998639E-3</v>
      </c>
      <c r="P131" s="148">
        <f t="shared" si="51"/>
        <v>3.5078223190073941E-3</v>
      </c>
      <c r="Q131" s="148">
        <f t="shared" si="51"/>
        <v>3.328525176260826E-3</v>
      </c>
      <c r="R131" s="148">
        <f t="shared" si="51"/>
        <v>3.1590992082630139E-3</v>
      </c>
      <c r="S131" s="242">
        <f t="shared" si="51"/>
        <v>2.9964905982519303E-3</v>
      </c>
      <c r="T131" s="246">
        <f t="shared" si="51"/>
        <v>2.3087541112040647E-3</v>
      </c>
      <c r="U131" s="246">
        <f t="shared" si="51"/>
        <v>1.7203940875944407E-3</v>
      </c>
      <c r="V131" s="246">
        <f t="shared" si="51"/>
        <v>1.2395089231735639E-3</v>
      </c>
      <c r="W131" s="246">
        <f t="shared" si="51"/>
        <v>8.5713321056277094E-4</v>
      </c>
      <c r="AG131" s="74"/>
      <c r="AH131" s="47"/>
      <c r="AI131" s="47"/>
      <c r="AJ131" s="47"/>
      <c r="AK131" s="47"/>
      <c r="AL131" s="47"/>
    </row>
    <row r="132" spans="3:38" x14ac:dyDescent="0.3">
      <c r="C132" s="123" t="s">
        <v>425</v>
      </c>
      <c r="D132" s="123"/>
      <c r="E132" s="134">
        <f>SUM(E133:E136)</f>
        <v>0.99999999999999989</v>
      </c>
      <c r="F132" s="134">
        <f t="shared" ref="F132" si="52">SUM(F133:F136)</f>
        <v>1</v>
      </c>
      <c r="G132" s="215">
        <f>G90</f>
        <v>32207.957317178199</v>
      </c>
      <c r="H132" s="134">
        <f t="shared" ref="H132:W132" si="53">H90</f>
        <v>32398.892207374</v>
      </c>
      <c r="I132" s="216">
        <f t="shared" si="53"/>
        <v>32595.418810109</v>
      </c>
      <c r="J132" s="215">
        <f t="shared" si="53"/>
        <v>32829.579980560004</v>
      </c>
      <c r="K132" s="134">
        <f t="shared" si="53"/>
        <v>33092.187244770997</v>
      </c>
      <c r="L132" s="134">
        <f t="shared" si="53"/>
        <v>33372.721950619001</v>
      </c>
      <c r="M132" s="134">
        <f t="shared" si="53"/>
        <v>33666.573788082998</v>
      </c>
      <c r="N132" s="216">
        <f t="shared" si="53"/>
        <v>33967.479059181002</v>
      </c>
      <c r="O132" s="215">
        <f t="shared" si="53"/>
        <v>34270.453093176999</v>
      </c>
      <c r="P132" s="134">
        <f t="shared" si="53"/>
        <v>34572.933206956004</v>
      </c>
      <c r="Q132" s="134">
        <f t="shared" si="53"/>
        <v>34874.279620453999</v>
      </c>
      <c r="R132" s="134">
        <f t="shared" si="53"/>
        <v>35174.057380027007</v>
      </c>
      <c r="S132" s="216">
        <f t="shared" si="53"/>
        <v>35472.191474876003</v>
      </c>
      <c r="T132" s="230">
        <f t="shared" si="53"/>
        <v>37028.814533559002</v>
      </c>
      <c r="U132" s="230">
        <f t="shared" si="53"/>
        <v>38625.312041942998</v>
      </c>
      <c r="V132" s="230">
        <f t="shared" si="53"/>
        <v>40367.429308127998</v>
      </c>
      <c r="W132" s="230">
        <f t="shared" si="53"/>
        <v>42382.155165587996</v>
      </c>
      <c r="AG132" s="74"/>
      <c r="AH132" s="47"/>
      <c r="AI132" s="47"/>
      <c r="AJ132" s="47"/>
      <c r="AK132" s="47"/>
      <c r="AL132" s="47"/>
    </row>
    <row r="133" spans="3:38" x14ac:dyDescent="0.3">
      <c r="C133" s="80" t="s">
        <v>9</v>
      </c>
      <c r="D133" s="130" t="s">
        <v>138</v>
      </c>
      <c r="E133" s="146">
        <f t="shared" ref="E133:W133" si="54">E91/E$90</f>
        <v>0</v>
      </c>
      <c r="F133" s="146">
        <f t="shared" si="54"/>
        <v>0</v>
      </c>
      <c r="G133" s="239">
        <f t="shared" si="54"/>
        <v>0</v>
      </c>
      <c r="H133" s="146">
        <f t="shared" si="54"/>
        <v>0</v>
      </c>
      <c r="I133" s="240">
        <f t="shared" si="54"/>
        <v>0</v>
      </c>
      <c r="J133" s="239">
        <f t="shared" si="54"/>
        <v>0</v>
      </c>
      <c r="K133" s="146">
        <f t="shared" si="54"/>
        <v>0</v>
      </c>
      <c r="L133" s="146">
        <f t="shared" si="54"/>
        <v>0</v>
      </c>
      <c r="M133" s="146">
        <f t="shared" si="54"/>
        <v>0</v>
      </c>
      <c r="N133" s="240">
        <f t="shared" si="54"/>
        <v>0</v>
      </c>
      <c r="O133" s="239">
        <f t="shared" si="54"/>
        <v>0</v>
      </c>
      <c r="P133" s="146">
        <f t="shared" si="54"/>
        <v>0</v>
      </c>
      <c r="Q133" s="146">
        <f t="shared" si="54"/>
        <v>0</v>
      </c>
      <c r="R133" s="146">
        <f t="shared" si="54"/>
        <v>0</v>
      </c>
      <c r="S133" s="240">
        <f t="shared" si="54"/>
        <v>0</v>
      </c>
      <c r="T133" s="245">
        <f t="shared" si="54"/>
        <v>0</v>
      </c>
      <c r="U133" s="245">
        <f t="shared" si="54"/>
        <v>0</v>
      </c>
      <c r="V133" s="245">
        <f t="shared" si="54"/>
        <v>0</v>
      </c>
      <c r="W133" s="245">
        <f t="shared" si="54"/>
        <v>0</v>
      </c>
      <c r="AG133" s="74"/>
      <c r="AH133" s="47"/>
      <c r="AI133" s="47"/>
      <c r="AJ133" s="47"/>
      <c r="AK133" s="47"/>
      <c r="AL133" s="47"/>
    </row>
    <row r="134" spans="3:38" x14ac:dyDescent="0.3">
      <c r="C134" s="80" t="s">
        <v>7</v>
      </c>
      <c r="D134" s="4" t="s">
        <v>139</v>
      </c>
      <c r="E134" s="146">
        <f t="shared" ref="E134:W134" si="55">E92/E$90</f>
        <v>0.99986847999006367</v>
      </c>
      <c r="F134" s="146">
        <f t="shared" si="55"/>
        <v>0.99701813390646232</v>
      </c>
      <c r="G134" s="239">
        <f t="shared" si="55"/>
        <v>0.99359668838519599</v>
      </c>
      <c r="H134" s="146">
        <f t="shared" si="55"/>
        <v>0.99179728567035652</v>
      </c>
      <c r="I134" s="240">
        <f t="shared" si="55"/>
        <v>0.98955674255661252</v>
      </c>
      <c r="J134" s="239">
        <f t="shared" si="55"/>
        <v>0.98681175906556273</v>
      </c>
      <c r="K134" s="146">
        <f t="shared" si="55"/>
        <v>0.9835239752894499</v>
      </c>
      <c r="L134" s="146">
        <f t="shared" si="55"/>
        <v>0.97965379115243523</v>
      </c>
      <c r="M134" s="146">
        <f t="shared" si="55"/>
        <v>0.97515722379866732</v>
      </c>
      <c r="N134" s="240">
        <f t="shared" si="55"/>
        <v>0.96999197092592315</v>
      </c>
      <c r="O134" s="239">
        <f t="shared" si="55"/>
        <v>0.96411375508128749</v>
      </c>
      <c r="P134" s="146">
        <f t="shared" si="55"/>
        <v>0.95747358726681053</v>
      </c>
      <c r="Q134" s="146">
        <f t="shared" si="55"/>
        <v>0.950017407974453</v>
      </c>
      <c r="R134" s="146">
        <f t="shared" si="55"/>
        <v>0.94168919189880995</v>
      </c>
      <c r="S134" s="240">
        <f t="shared" si="55"/>
        <v>0.93243069556123659</v>
      </c>
      <c r="T134" s="245">
        <f t="shared" si="55"/>
        <v>0.87211134833206216</v>
      </c>
      <c r="U134" s="245">
        <f t="shared" si="55"/>
        <v>0.78956084799738191</v>
      </c>
      <c r="V134" s="245">
        <f t="shared" si="55"/>
        <v>0.68785716791752949</v>
      </c>
      <c r="W134" s="245">
        <f t="shared" si="55"/>
        <v>0.57404053462939242</v>
      </c>
      <c r="AG134" s="74"/>
      <c r="AH134" s="47"/>
      <c r="AI134" s="47"/>
      <c r="AJ134" s="47"/>
      <c r="AK134" s="47"/>
      <c r="AL134" s="47"/>
    </row>
    <row r="135" spans="3:38" x14ac:dyDescent="0.3">
      <c r="C135" s="80" t="s">
        <v>36</v>
      </c>
      <c r="D135" s="4" t="s">
        <v>140</v>
      </c>
      <c r="E135" s="146">
        <f t="shared" ref="E135:W135" si="56">E93/E$90</f>
        <v>1.3086968435305728E-4</v>
      </c>
      <c r="F135" s="146">
        <f t="shared" si="56"/>
        <v>2.9596753302574092E-3</v>
      </c>
      <c r="G135" s="239">
        <f t="shared" si="56"/>
        <v>6.3723522475774789E-3</v>
      </c>
      <c r="H135" s="146">
        <f t="shared" si="56"/>
        <v>8.1681299751282296E-3</v>
      </c>
      <c r="I135" s="240">
        <f t="shared" si="56"/>
        <v>1.0404691698418029E-2</v>
      </c>
      <c r="J135" s="239">
        <f t="shared" si="56"/>
        <v>1.3145452703188636E-2</v>
      </c>
      <c r="K135" s="146">
        <f t="shared" si="56"/>
        <v>1.6428848494621839E-2</v>
      </c>
      <c r="L135" s="146">
        <f t="shared" si="56"/>
        <v>2.0294540786998577E-2</v>
      </c>
      <c r="M135" s="146">
        <f t="shared" si="56"/>
        <v>2.4786586866626204E-2</v>
      </c>
      <c r="N135" s="240">
        <f t="shared" si="56"/>
        <v>2.9947346967600569E-2</v>
      </c>
      <c r="O135" s="239">
        <f t="shared" si="56"/>
        <v>3.5821146970607391E-2</v>
      </c>
      <c r="P135" s="146">
        <f t="shared" si="56"/>
        <v>4.2457013589598143E-2</v>
      </c>
      <c r="Q135" s="146">
        <f t="shared" si="56"/>
        <v>4.9909034880226189E-2</v>
      </c>
      <c r="R135" s="146">
        <f t="shared" si="56"/>
        <v>5.8233259014443199E-2</v>
      </c>
      <c r="S135" s="240">
        <f t="shared" si="56"/>
        <v>6.7487947529138906E-2</v>
      </c>
      <c r="T135" s="245">
        <f t="shared" si="56"/>
        <v>0.12779205876848762</v>
      </c>
      <c r="U135" s="245">
        <f t="shared" si="56"/>
        <v>0.21033369248067108</v>
      </c>
      <c r="V135" s="245">
        <f t="shared" si="56"/>
        <v>0.31203514531116744</v>
      </c>
      <c r="W135" s="245">
        <f t="shared" si="56"/>
        <v>0.42585627747063148</v>
      </c>
      <c r="AG135" s="74"/>
      <c r="AH135" s="47"/>
      <c r="AI135" s="47"/>
      <c r="AJ135" s="47"/>
      <c r="AK135" s="47"/>
      <c r="AL135" s="47"/>
    </row>
    <row r="136" spans="3:38" x14ac:dyDescent="0.3">
      <c r="C136" s="80" t="s">
        <v>37</v>
      </c>
      <c r="D136" s="4" t="s">
        <v>141</v>
      </c>
      <c r="E136" s="146">
        <f t="shared" ref="E136:W136" si="57">E94/E$90</f>
        <v>6.503255831384975E-7</v>
      </c>
      <c r="F136" s="146">
        <f t="shared" si="57"/>
        <v>2.2190763280303355E-5</v>
      </c>
      <c r="G136" s="239">
        <f t="shared" si="57"/>
        <v>3.0959367226563414E-5</v>
      </c>
      <c r="H136" s="146">
        <f t="shared" si="57"/>
        <v>3.4584354515213179E-5</v>
      </c>
      <c r="I136" s="240">
        <f t="shared" si="57"/>
        <v>3.85657449693556E-5</v>
      </c>
      <c r="J136" s="239">
        <f t="shared" si="57"/>
        <v>4.2788231248520486E-5</v>
      </c>
      <c r="K136" s="146">
        <f t="shared" si="57"/>
        <v>4.7176215928328654E-5</v>
      </c>
      <c r="L136" s="146">
        <f t="shared" si="57"/>
        <v>5.1668060566094079E-5</v>
      </c>
      <c r="M136" s="146">
        <f t="shared" si="57"/>
        <v>5.6189334706509647E-5</v>
      </c>
      <c r="N136" s="240">
        <f t="shared" si="57"/>
        <v>6.068210647627904E-5</v>
      </c>
      <c r="O136" s="239">
        <f t="shared" si="57"/>
        <v>6.5097948105161265E-5</v>
      </c>
      <c r="P136" s="146">
        <f t="shared" si="57"/>
        <v>6.9399143591243202E-5</v>
      </c>
      <c r="Q136" s="146">
        <f t="shared" si="57"/>
        <v>7.3557145320801468E-5</v>
      </c>
      <c r="R136" s="146">
        <f t="shared" si="57"/>
        <v>7.7549086746781944E-5</v>
      </c>
      <c r="S136" s="240">
        <f t="shared" si="57"/>
        <v>8.1356909624374655E-5</v>
      </c>
      <c r="T136" s="245">
        <f t="shared" si="57"/>
        <v>9.6592899450195435E-5</v>
      </c>
      <c r="U136" s="245">
        <f t="shared" si="57"/>
        <v>1.0545952194707739E-4</v>
      </c>
      <c r="V136" s="245">
        <f t="shared" si="57"/>
        <v>1.0768677130313875E-4</v>
      </c>
      <c r="W136" s="245">
        <f t="shared" si="57"/>
        <v>1.0318789997614144E-4</v>
      </c>
      <c r="AG136" s="74"/>
      <c r="AH136" s="47"/>
      <c r="AI136" s="47"/>
      <c r="AJ136" s="47"/>
      <c r="AK136" s="47"/>
      <c r="AL136" s="47"/>
    </row>
    <row r="137" spans="3:38" x14ac:dyDescent="0.3">
      <c r="C137" s="135" t="s">
        <v>426</v>
      </c>
      <c r="D137" s="135" t="s">
        <v>123</v>
      </c>
      <c r="E137" s="136">
        <f>+E146+E138</f>
        <v>0.99999999999999989</v>
      </c>
      <c r="F137" s="136">
        <f t="shared" ref="F137" si="58">+F146+F138</f>
        <v>1</v>
      </c>
      <c r="G137" s="217">
        <f>G132</f>
        <v>32207.957317178199</v>
      </c>
      <c r="H137" s="136">
        <f t="shared" ref="H137:W137" si="59">H132</f>
        <v>32398.892207374</v>
      </c>
      <c r="I137" s="218">
        <f t="shared" si="59"/>
        <v>32595.418810109</v>
      </c>
      <c r="J137" s="217">
        <f t="shared" si="59"/>
        <v>32829.579980560004</v>
      </c>
      <c r="K137" s="136">
        <f t="shared" si="59"/>
        <v>33092.187244770997</v>
      </c>
      <c r="L137" s="136">
        <f t="shared" si="59"/>
        <v>33372.721950619001</v>
      </c>
      <c r="M137" s="136">
        <f t="shared" si="59"/>
        <v>33666.573788082998</v>
      </c>
      <c r="N137" s="218">
        <f t="shared" si="59"/>
        <v>33967.479059181002</v>
      </c>
      <c r="O137" s="217">
        <f t="shared" si="59"/>
        <v>34270.453093176999</v>
      </c>
      <c r="P137" s="136">
        <f t="shared" si="59"/>
        <v>34572.933206956004</v>
      </c>
      <c r="Q137" s="136">
        <f t="shared" si="59"/>
        <v>34874.279620453999</v>
      </c>
      <c r="R137" s="136">
        <f t="shared" si="59"/>
        <v>35174.057380027007</v>
      </c>
      <c r="S137" s="218">
        <f t="shared" si="59"/>
        <v>35472.191474876003</v>
      </c>
      <c r="T137" s="231">
        <f t="shared" si="59"/>
        <v>37028.814533559002</v>
      </c>
      <c r="U137" s="231">
        <f t="shared" si="59"/>
        <v>38625.312041942998</v>
      </c>
      <c r="V137" s="231">
        <f t="shared" si="59"/>
        <v>40367.429308127998</v>
      </c>
      <c r="W137" s="231">
        <f t="shared" si="59"/>
        <v>42382.155165587996</v>
      </c>
      <c r="AG137" s="74"/>
      <c r="AH137" s="47"/>
      <c r="AI137" s="47"/>
      <c r="AJ137" s="47"/>
      <c r="AK137" s="47"/>
      <c r="AL137" s="47"/>
    </row>
    <row r="138" spans="3:38" x14ac:dyDescent="0.3">
      <c r="C138" s="137" t="s">
        <v>240</v>
      </c>
      <c r="D138" s="8" t="s">
        <v>140</v>
      </c>
      <c r="E138" s="149">
        <f t="shared" ref="E138:W138" si="60">E96/E$95</f>
        <v>1.308697694610164E-4</v>
      </c>
      <c r="F138" s="149">
        <f t="shared" si="60"/>
        <v>2.9597410091695146E-3</v>
      </c>
      <c r="G138" s="256">
        <f t="shared" si="60"/>
        <v>6.3725495376787851E-3</v>
      </c>
      <c r="H138" s="149">
        <f t="shared" si="60"/>
        <v>8.1684124744010721E-3</v>
      </c>
      <c r="I138" s="257">
        <f t="shared" si="60"/>
        <v>1.0405092978580223E-2</v>
      </c>
      <c r="J138" s="256">
        <f t="shared" si="60"/>
        <v>1.3146015197926922E-2</v>
      </c>
      <c r="K138" s="149">
        <f t="shared" si="60"/>
        <v>1.6429623582091567E-2</v>
      </c>
      <c r="L138" s="149">
        <f t="shared" si="60"/>
        <v>2.0295589420741993E-2</v>
      </c>
      <c r="M138" s="149">
        <f t="shared" si="60"/>
        <v>2.4787979686713518E-2</v>
      </c>
      <c r="N138" s="257">
        <f t="shared" si="60"/>
        <v>2.9949164345980286E-2</v>
      </c>
      <c r="O138" s="256">
        <f t="shared" si="60"/>
        <v>3.5823479005584649E-2</v>
      </c>
      <c r="P138" s="149">
        <f t="shared" si="60"/>
        <v>4.2459960274478119E-2</v>
      </c>
      <c r="Q138" s="149">
        <f t="shared" si="60"/>
        <v>4.9912706316418053E-2</v>
      </c>
      <c r="R138" s="149">
        <f t="shared" si="60"/>
        <v>5.8237775300731938E-2</v>
      </c>
      <c r="S138" s="257">
        <f t="shared" si="60"/>
        <v>6.7493438586722243E-2</v>
      </c>
      <c r="T138" s="249">
        <f t="shared" si="60"/>
        <v>0.12780440376640992</v>
      </c>
      <c r="U138" s="249">
        <f t="shared" si="60"/>
        <v>0.21035587651084664</v>
      </c>
      <c r="V138" s="249">
        <f t="shared" si="60"/>
        <v>0.3120687509873859</v>
      </c>
      <c r="W138" s="249">
        <f t="shared" si="60"/>
        <v>0.42590022522047133</v>
      </c>
      <c r="AG138" s="74"/>
      <c r="AH138" s="47"/>
      <c r="AI138" s="47"/>
      <c r="AJ138" s="47"/>
      <c r="AK138" s="47"/>
      <c r="AL138" s="47"/>
    </row>
    <row r="139" spans="3:38" hidden="1" x14ac:dyDescent="0.3">
      <c r="C139" s="139" t="s">
        <v>29</v>
      </c>
      <c r="D139" s="140" t="s">
        <v>131</v>
      </c>
      <c r="E139" s="146">
        <f t="shared" ref="E139:W139" si="61">E97/E$95</f>
        <v>3.8976105319772515E-7</v>
      </c>
      <c r="F139" s="146">
        <f t="shared" si="61"/>
        <v>5.2447829696812991E-5</v>
      </c>
      <c r="G139" s="239">
        <f t="shared" si="61"/>
        <v>1.4342591732650569E-4</v>
      </c>
      <c r="H139" s="146">
        <f t="shared" si="61"/>
        <v>1.999403671173086E-4</v>
      </c>
      <c r="I139" s="240">
        <f t="shared" si="61"/>
        <v>2.7689926036523539E-4</v>
      </c>
      <c r="J139" s="239">
        <f t="shared" si="61"/>
        <v>3.7978397065674104E-4</v>
      </c>
      <c r="K139" s="146">
        <f t="shared" si="61"/>
        <v>5.1371627779403344E-4</v>
      </c>
      <c r="L139" s="146">
        <f t="shared" si="61"/>
        <v>6.8421778970067723E-4</v>
      </c>
      <c r="M139" s="146">
        <f t="shared" si="61"/>
        <v>8.9730623218424747E-4</v>
      </c>
      <c r="N139" s="240">
        <f t="shared" si="61"/>
        <v>1.1591733443206428E-3</v>
      </c>
      <c r="O139" s="239">
        <f t="shared" si="61"/>
        <v>1.4763490830721595E-3</v>
      </c>
      <c r="P139" s="146">
        <f t="shared" si="61"/>
        <v>1.855899545606887E-3</v>
      </c>
      <c r="Q139" s="146">
        <f t="shared" si="61"/>
        <v>2.3055381829399598E-3</v>
      </c>
      <c r="R139" s="146">
        <f t="shared" si="61"/>
        <v>2.8335643304383887E-3</v>
      </c>
      <c r="S139" s="240">
        <f t="shared" si="61"/>
        <v>3.4489971073416474E-3</v>
      </c>
      <c r="T139" s="245">
        <f t="shared" si="61"/>
        <v>8.0628111967233195E-3</v>
      </c>
      <c r="U139" s="245">
        <f t="shared" si="61"/>
        <v>1.5821266549080993E-2</v>
      </c>
      <c r="V139" s="245">
        <f t="shared" si="61"/>
        <v>2.7497417282845184E-2</v>
      </c>
      <c r="W139" s="245">
        <f t="shared" si="61"/>
        <v>4.3409457883980651E-2</v>
      </c>
      <c r="AG139" s="74"/>
      <c r="AH139" s="47"/>
      <c r="AI139" s="47"/>
      <c r="AJ139" s="47"/>
      <c r="AK139" s="47"/>
      <c r="AL139" s="47"/>
    </row>
    <row r="140" spans="3:38" hidden="1" x14ac:dyDescent="0.3">
      <c r="C140" s="80" t="s">
        <v>30</v>
      </c>
      <c r="D140" s="130" t="s">
        <v>132</v>
      </c>
      <c r="E140" s="146">
        <f t="shared" ref="E140:W140" si="62">E98/E$95</f>
        <v>8.9345226333181123E-7</v>
      </c>
      <c r="F140" s="146">
        <f t="shared" si="62"/>
        <v>4.5905554229289532E-5</v>
      </c>
      <c r="G140" s="239">
        <f t="shared" si="62"/>
        <v>1.1597661974979912E-4</v>
      </c>
      <c r="H140" s="146">
        <f t="shared" si="62"/>
        <v>1.5752896693864703E-4</v>
      </c>
      <c r="I140" s="240">
        <f t="shared" si="62"/>
        <v>2.1276388380759523E-4</v>
      </c>
      <c r="J140" s="239">
        <f t="shared" si="62"/>
        <v>2.849271128736981E-4</v>
      </c>
      <c r="K140" s="146">
        <f t="shared" si="62"/>
        <v>3.7685944108839558E-4</v>
      </c>
      <c r="L140" s="146">
        <f t="shared" si="62"/>
        <v>4.9156130522735495E-4</v>
      </c>
      <c r="M140" s="146">
        <f t="shared" si="62"/>
        <v>6.322595218875188E-4</v>
      </c>
      <c r="N140" s="240">
        <f t="shared" si="62"/>
        <v>8.0219643278199115E-4</v>
      </c>
      <c r="O140" s="239">
        <f t="shared" si="62"/>
        <v>1.004738181112989E-3</v>
      </c>
      <c r="P140" s="146">
        <f t="shared" si="62"/>
        <v>1.2434912895888854E-3</v>
      </c>
      <c r="Q140" s="146">
        <f t="shared" si="62"/>
        <v>1.5223551188155912E-3</v>
      </c>
      <c r="R140" s="146">
        <f t="shared" si="62"/>
        <v>1.8454587611578558E-3</v>
      </c>
      <c r="S140" s="240">
        <f t="shared" si="62"/>
        <v>2.2172164031079348E-3</v>
      </c>
      <c r="T140" s="245">
        <f t="shared" si="62"/>
        <v>4.8944870041151139E-3</v>
      </c>
      <c r="U140" s="245">
        <f t="shared" si="62"/>
        <v>9.122726741878872E-3</v>
      </c>
      <c r="V140" s="245">
        <f t="shared" si="62"/>
        <v>1.5066057605119561E-2</v>
      </c>
      <c r="W140" s="245">
        <f t="shared" si="62"/>
        <v>2.2568525412938415E-2</v>
      </c>
      <c r="AG140" s="74"/>
      <c r="AH140" s="47"/>
      <c r="AI140" s="47"/>
      <c r="AJ140" s="47"/>
      <c r="AK140" s="47"/>
      <c r="AL140" s="47"/>
    </row>
    <row r="141" spans="3:38" hidden="1" x14ac:dyDescent="0.3">
      <c r="C141" s="80" t="s">
        <v>31</v>
      </c>
      <c r="D141" s="130" t="s">
        <v>133</v>
      </c>
      <c r="E141" s="146">
        <f t="shared" ref="E141:W141" si="63">E99/E$95</f>
        <v>3.6577575905347269E-6</v>
      </c>
      <c r="F141" s="146">
        <f t="shared" si="63"/>
        <v>8.7762832756307479E-5</v>
      </c>
      <c r="G141" s="239">
        <f t="shared" si="63"/>
        <v>1.9112685201428723E-4</v>
      </c>
      <c r="H141" s="146">
        <f t="shared" si="63"/>
        <v>2.4585286731007659E-4</v>
      </c>
      <c r="I141" s="240">
        <f t="shared" si="63"/>
        <v>3.1414722521716504E-4</v>
      </c>
      <c r="J141" s="239">
        <f t="shared" si="63"/>
        <v>3.9790895217859518E-4</v>
      </c>
      <c r="K141" s="146">
        <f t="shared" si="63"/>
        <v>4.9820519079465779E-4</v>
      </c>
      <c r="L141" s="146">
        <f t="shared" si="63"/>
        <v>6.1605907313865959E-4</v>
      </c>
      <c r="M141" s="146">
        <f t="shared" si="63"/>
        <v>7.5254067528418252E-4</v>
      </c>
      <c r="N141" s="240">
        <f t="shared" si="63"/>
        <v>9.0857918381761376E-4</v>
      </c>
      <c r="O141" s="239">
        <f t="shared" si="63"/>
        <v>1.0850735611448838E-3</v>
      </c>
      <c r="P141" s="146">
        <f t="shared" si="63"/>
        <v>1.2829709465977982E-3</v>
      </c>
      <c r="Q141" s="146">
        <f t="shared" si="63"/>
        <v>1.5032684320247986E-3</v>
      </c>
      <c r="R141" s="146">
        <f t="shared" si="63"/>
        <v>1.7469059113476909E-3</v>
      </c>
      <c r="S141" s="240">
        <f t="shared" si="63"/>
        <v>2.0147536194361488E-3</v>
      </c>
      <c r="T141" s="245">
        <f t="shared" si="63"/>
        <v>3.6804496135377737E-3</v>
      </c>
      <c r="U141" s="245">
        <f t="shared" si="63"/>
        <v>5.7132638180080473E-3</v>
      </c>
      <c r="V141" s="245">
        <f t="shared" si="63"/>
        <v>7.7479961814620859E-3</v>
      </c>
      <c r="W141" s="245">
        <f t="shared" si="63"/>
        <v>9.2533508521171811E-3</v>
      </c>
      <c r="AG141" s="74"/>
      <c r="AH141" s="47"/>
      <c r="AI141" s="47"/>
      <c r="AJ141" s="47"/>
      <c r="AK141" s="47"/>
      <c r="AL141" s="47"/>
    </row>
    <row r="142" spans="3:38" hidden="1" x14ac:dyDescent="0.3">
      <c r="C142" s="80" t="s">
        <v>32</v>
      </c>
      <c r="D142" s="130" t="s">
        <v>134</v>
      </c>
      <c r="E142" s="146">
        <f t="shared" ref="E142:W142" si="64">E100/E$95</f>
        <v>8.5927321723421334E-5</v>
      </c>
      <c r="F142" s="146">
        <f t="shared" si="64"/>
        <v>1.9351590733991328E-3</v>
      </c>
      <c r="G142" s="239">
        <f t="shared" si="64"/>
        <v>4.1595121568324183E-3</v>
      </c>
      <c r="H142" s="146">
        <f t="shared" si="64"/>
        <v>5.3277386244705988E-3</v>
      </c>
      <c r="I142" s="240">
        <f t="shared" si="64"/>
        <v>6.7808961813253512E-3</v>
      </c>
      <c r="J142" s="239">
        <f t="shared" si="64"/>
        <v>8.5591808307013632E-3</v>
      </c>
      <c r="K142" s="146">
        <f t="shared" si="64"/>
        <v>1.0686351586055824E-2</v>
      </c>
      <c r="L142" s="146">
        <f t="shared" si="64"/>
        <v>1.3186789626656478E-2</v>
      </c>
      <c r="M142" s="146">
        <f t="shared" si="64"/>
        <v>1.6087557696855607E-2</v>
      </c>
      <c r="N142" s="240">
        <f t="shared" si="64"/>
        <v>1.9414475331553452E-2</v>
      </c>
      <c r="O142" s="239">
        <f t="shared" si="64"/>
        <v>2.3194488005781725E-2</v>
      </c>
      <c r="P142" s="146">
        <f t="shared" si="64"/>
        <v>2.7457411029062389E-2</v>
      </c>
      <c r="Q142" s="146">
        <f t="shared" si="64"/>
        <v>3.2236128747130256E-2</v>
      </c>
      <c r="R142" s="146">
        <f t="shared" si="64"/>
        <v>3.7564557741253779E-2</v>
      </c>
      <c r="S142" s="240">
        <f t="shared" si="64"/>
        <v>4.3477760174554021E-2</v>
      </c>
      <c r="T142" s="245">
        <f t="shared" si="64"/>
        <v>8.1767353670771689E-2</v>
      </c>
      <c r="U142" s="245">
        <f t="shared" si="64"/>
        <v>0.13356266345443688</v>
      </c>
      <c r="V142" s="245">
        <f t="shared" si="64"/>
        <v>0.19641964689333427</v>
      </c>
      <c r="W142" s="245">
        <f t="shared" si="64"/>
        <v>0.26541378245011044</v>
      </c>
      <c r="AG142" s="74"/>
      <c r="AH142" s="47"/>
      <c r="AI142" s="47"/>
      <c r="AJ142" s="47"/>
      <c r="AK142" s="47"/>
      <c r="AL142" s="47"/>
    </row>
    <row r="143" spans="3:38" hidden="1" x14ac:dyDescent="0.3">
      <c r="C143" s="80" t="s">
        <v>33</v>
      </c>
      <c r="D143" s="130" t="s">
        <v>135</v>
      </c>
      <c r="E143" s="146">
        <f t="shared" ref="E143:W143" si="65">E101/E$95</f>
        <v>3.3867237479234451E-5</v>
      </c>
      <c r="F143" s="146">
        <f t="shared" si="65"/>
        <v>7.39900707885412E-4</v>
      </c>
      <c r="G143" s="239">
        <f t="shared" si="65"/>
        <v>1.5748364924162137E-3</v>
      </c>
      <c r="H143" s="146">
        <f t="shared" si="65"/>
        <v>2.0090480995853797E-3</v>
      </c>
      <c r="I143" s="240">
        <f t="shared" si="65"/>
        <v>2.5459504675418958E-3</v>
      </c>
      <c r="J143" s="239">
        <f t="shared" si="65"/>
        <v>3.1988368151876691E-3</v>
      </c>
      <c r="K143" s="146">
        <f t="shared" si="65"/>
        <v>3.9747297702871134E-3</v>
      </c>
      <c r="L143" s="146">
        <f t="shared" si="65"/>
        <v>4.8807627846157138E-3</v>
      </c>
      <c r="M143" s="146">
        <f t="shared" si="65"/>
        <v>5.9249542470720925E-3</v>
      </c>
      <c r="N143" s="240">
        <f t="shared" si="65"/>
        <v>7.1148158674583578E-3</v>
      </c>
      <c r="O143" s="239">
        <f t="shared" si="65"/>
        <v>8.4582138831731761E-3</v>
      </c>
      <c r="P143" s="146">
        <f t="shared" si="65"/>
        <v>9.9639701760318843E-3</v>
      </c>
      <c r="Q143" s="146">
        <f t="shared" si="65"/>
        <v>1.1641897837765635E-2</v>
      </c>
      <c r="R143" s="146">
        <f t="shared" si="65"/>
        <v>1.350203875533524E-2</v>
      </c>
      <c r="S143" s="240">
        <f t="shared" si="65"/>
        <v>1.555466338515812E-2</v>
      </c>
      <c r="T143" s="245">
        <f t="shared" si="65"/>
        <v>2.8610945197712082E-2</v>
      </c>
      <c r="U143" s="245">
        <f t="shared" si="65"/>
        <v>4.5761046109959902E-2</v>
      </c>
      <c r="V143" s="245">
        <f t="shared" si="65"/>
        <v>6.5928289004277774E-2</v>
      </c>
      <c r="W143" s="245">
        <f t="shared" si="65"/>
        <v>8.7350114689249636E-2</v>
      </c>
      <c r="AG143" s="74"/>
      <c r="AH143" s="47"/>
      <c r="AI143" s="47"/>
      <c r="AJ143" s="47"/>
      <c r="AK143" s="47"/>
      <c r="AL143" s="47"/>
    </row>
    <row r="144" spans="3:38" hidden="1" x14ac:dyDescent="0.3">
      <c r="C144" s="80" t="s">
        <v>34</v>
      </c>
      <c r="D144" s="130" t="s">
        <v>136</v>
      </c>
      <c r="E144" s="146">
        <f t="shared" ref="E144:W144" si="66">E102/E$95</f>
        <v>4.6171694316919585E-7</v>
      </c>
      <c r="F144" s="146">
        <f t="shared" si="66"/>
        <v>3.1704041209342233E-7</v>
      </c>
      <c r="G144" s="239">
        <f t="shared" si="66"/>
        <v>2.4719069280998357E-7</v>
      </c>
      <c r="H144" s="146">
        <f t="shared" si="66"/>
        <v>2.266114933807221E-7</v>
      </c>
      <c r="I144" s="240">
        <f t="shared" si="66"/>
        <v>2.0771720970397903E-7</v>
      </c>
      <c r="J144" s="239">
        <f t="shared" si="66"/>
        <v>1.9018697720419175E-7</v>
      </c>
      <c r="K144" s="146">
        <f t="shared" si="66"/>
        <v>1.7399539633901067E-7</v>
      </c>
      <c r="L144" s="146">
        <f t="shared" si="66"/>
        <v>1.5910681203470527E-7</v>
      </c>
      <c r="M144" s="146">
        <f t="shared" si="66"/>
        <v>1.454449576424149E-7</v>
      </c>
      <c r="N144" s="240">
        <f t="shared" si="66"/>
        <v>1.3293870639652525E-7</v>
      </c>
      <c r="O144" s="239">
        <f t="shared" si="66"/>
        <v>1.2151001067178007E-7</v>
      </c>
      <c r="P144" s="146">
        <f t="shared" si="66"/>
        <v>1.1107409112871271E-7</v>
      </c>
      <c r="Q144" s="146">
        <f t="shared" si="66"/>
        <v>1.0154552261558603E-7</v>
      </c>
      <c r="R144" s="146">
        <f t="shared" si="66"/>
        <v>9.2845426123949897E-8</v>
      </c>
      <c r="S144" s="240">
        <f t="shared" si="66"/>
        <v>8.490081076754224E-8</v>
      </c>
      <c r="T144" s="245">
        <f t="shared" si="66"/>
        <v>5.4242885086745952E-8</v>
      </c>
      <c r="U144" s="245">
        <f t="shared" si="66"/>
        <v>3.4680915406637629E-8</v>
      </c>
      <c r="V144" s="245">
        <f t="shared" si="66"/>
        <v>2.2131382386125191E-8</v>
      </c>
      <c r="W144" s="245">
        <f t="shared" si="66"/>
        <v>1.4058233657658569E-8</v>
      </c>
      <c r="AG144" s="74"/>
      <c r="AH144" s="47"/>
      <c r="AI144" s="47"/>
      <c r="AJ144" s="47"/>
      <c r="AK144" s="47"/>
      <c r="AL144" s="47"/>
    </row>
    <row r="145" spans="1:38" hidden="1" x14ac:dyDescent="0.3">
      <c r="C145" s="80" t="s">
        <v>35</v>
      </c>
      <c r="D145" s="130" t="s">
        <v>137</v>
      </c>
      <c r="E145" s="146">
        <f t="shared" ref="E145:W145" si="67">E103/E$95</f>
        <v>5.6725224245156681E-6</v>
      </c>
      <c r="F145" s="146">
        <f t="shared" si="67"/>
        <v>1.1273908345011191E-4</v>
      </c>
      <c r="G145" s="239">
        <f t="shared" si="67"/>
        <v>2.3377389468325226E-4</v>
      </c>
      <c r="H145" s="146">
        <f t="shared" si="67"/>
        <v>2.9528533251808197E-4</v>
      </c>
      <c r="I145" s="240">
        <f t="shared" si="67"/>
        <v>3.7038010012352814E-4</v>
      </c>
      <c r="J145" s="239">
        <f t="shared" si="67"/>
        <v>4.6054575832630385E-4</v>
      </c>
      <c r="K145" s="146">
        <f t="shared" si="67"/>
        <v>5.6640002381182393E-4</v>
      </c>
      <c r="L145" s="146">
        <f t="shared" si="67"/>
        <v>6.8860914028452929E-4</v>
      </c>
      <c r="M145" s="146">
        <f t="shared" si="67"/>
        <v>8.2799835533989426E-4</v>
      </c>
      <c r="N145" s="240">
        <f t="shared" si="67"/>
        <v>9.853681116679773E-4</v>
      </c>
      <c r="O145" s="239">
        <f t="shared" si="67"/>
        <v>1.161606135492756E-3</v>
      </c>
      <c r="P145" s="146">
        <f t="shared" si="67"/>
        <v>1.3577590354756995E-3</v>
      </c>
      <c r="Q145" s="146">
        <f t="shared" si="67"/>
        <v>1.5750292403289739E-3</v>
      </c>
      <c r="R145" s="146">
        <f t="shared" si="67"/>
        <v>1.8146694114134698E-3</v>
      </c>
      <c r="S145" s="240">
        <f t="shared" si="67"/>
        <v>2.0779795293926848E-3</v>
      </c>
      <c r="T145" s="245">
        <f t="shared" si="67"/>
        <v>3.7381757815854928E-3</v>
      </c>
      <c r="U145" s="245">
        <f t="shared" si="67"/>
        <v>5.9123987440699542E-3</v>
      </c>
      <c r="V145" s="245">
        <f t="shared" si="67"/>
        <v>8.501006127449048E-3</v>
      </c>
      <c r="W145" s="245">
        <f t="shared" si="67"/>
        <v>1.1329498106170817E-2</v>
      </c>
      <c r="AG145" s="74"/>
      <c r="AH145" s="47"/>
      <c r="AI145" s="47"/>
      <c r="AJ145" s="47"/>
      <c r="AK145" s="47"/>
      <c r="AL145" s="47"/>
    </row>
    <row r="146" spans="1:38" x14ac:dyDescent="0.3">
      <c r="C146" s="141" t="s">
        <v>241</v>
      </c>
      <c r="D146" s="128" t="s">
        <v>139</v>
      </c>
      <c r="E146" s="149">
        <f t="shared" ref="E146:W146" si="68">E104/E$95</f>
        <v>0.99986913023053892</v>
      </c>
      <c r="F146" s="149">
        <f t="shared" si="68"/>
        <v>0.99704025899083049</v>
      </c>
      <c r="G146" s="256">
        <f t="shared" si="68"/>
        <v>0.99362745046232126</v>
      </c>
      <c r="H146" s="149">
        <f t="shared" si="68"/>
        <v>0.99183158752559897</v>
      </c>
      <c r="I146" s="257">
        <f t="shared" si="68"/>
        <v>0.98959490702141972</v>
      </c>
      <c r="J146" s="256">
        <f t="shared" si="68"/>
        <v>0.98685398480207298</v>
      </c>
      <c r="K146" s="149">
        <f t="shared" si="68"/>
        <v>0.98357037641790845</v>
      </c>
      <c r="L146" s="149">
        <f t="shared" si="68"/>
        <v>0.97970441057925794</v>
      </c>
      <c r="M146" s="149">
        <f t="shared" si="68"/>
        <v>0.97521202031328658</v>
      </c>
      <c r="N146" s="257">
        <f t="shared" si="68"/>
        <v>0.97005083565401973</v>
      </c>
      <c r="O146" s="256">
        <f t="shared" si="68"/>
        <v>0.96417652099441542</v>
      </c>
      <c r="P146" s="149">
        <f t="shared" si="68"/>
        <v>0.95754003972552193</v>
      </c>
      <c r="Q146" s="149">
        <f t="shared" si="68"/>
        <v>0.95008729368358191</v>
      </c>
      <c r="R146" s="149">
        <f t="shared" si="68"/>
        <v>0.94176222469926807</v>
      </c>
      <c r="S146" s="257">
        <f t="shared" si="68"/>
        <v>0.9325065614132777</v>
      </c>
      <c r="T146" s="249">
        <f t="shared" si="68"/>
        <v>0.87219559623359011</v>
      </c>
      <c r="U146" s="249">
        <f t="shared" si="68"/>
        <v>0.78964412348915336</v>
      </c>
      <c r="V146" s="249">
        <f t="shared" si="68"/>
        <v>0.68793124901261415</v>
      </c>
      <c r="W146" s="249">
        <f t="shared" si="68"/>
        <v>0.57409977477952878</v>
      </c>
      <c r="AG146" s="74"/>
      <c r="AH146" s="47"/>
      <c r="AI146" s="47"/>
      <c r="AJ146" s="47"/>
      <c r="AK146" s="47"/>
      <c r="AL146" s="47"/>
    </row>
    <row r="147" spans="1:38" x14ac:dyDescent="0.3">
      <c r="C147" s="80" t="s">
        <v>29</v>
      </c>
      <c r="D147" s="130" t="s">
        <v>124</v>
      </c>
      <c r="E147" s="150">
        <f t="shared" ref="E147:W147" si="69">E105/E$95</f>
        <v>4.6874457946933525E-4</v>
      </c>
      <c r="F147" s="150">
        <f t="shared" si="69"/>
        <v>1.7250309104439351E-2</v>
      </c>
      <c r="G147" s="258">
        <f t="shared" si="69"/>
        <v>2.4093973190340224E-2</v>
      </c>
      <c r="H147" s="150">
        <f t="shared" si="69"/>
        <v>2.6924628327470734E-2</v>
      </c>
      <c r="I147" s="259">
        <f t="shared" si="69"/>
        <v>3.0034269680066946E-2</v>
      </c>
      <c r="J147" s="258">
        <f t="shared" si="69"/>
        <v>3.3332695719561004E-2</v>
      </c>
      <c r="K147" s="150">
        <f t="shared" si="69"/>
        <v>3.6760819606044264E-2</v>
      </c>
      <c r="L147" s="150">
        <f t="shared" si="69"/>
        <v>4.0270463838795824E-2</v>
      </c>
      <c r="M147" s="150">
        <f t="shared" si="69"/>
        <v>4.3803440212090677E-2</v>
      </c>
      <c r="N147" s="259">
        <f t="shared" si="69"/>
        <v>4.7314460505770872E-2</v>
      </c>
      <c r="O147" s="258">
        <f t="shared" si="69"/>
        <v>5.0765662981574915E-2</v>
      </c>
      <c r="P147" s="150">
        <f t="shared" si="69"/>
        <v>5.4127557033569244E-2</v>
      </c>
      <c r="Q147" s="150">
        <f t="shared" si="69"/>
        <v>5.7377818333935716E-2</v>
      </c>
      <c r="R147" s="150">
        <f t="shared" si="69"/>
        <v>6.0498563782703615E-2</v>
      </c>
      <c r="S147" s="259">
        <f t="shared" si="69"/>
        <v>6.3475669343092428E-2</v>
      </c>
      <c r="T147" s="250">
        <f t="shared" si="69"/>
        <v>7.5391766073138008E-2</v>
      </c>
      <c r="U147" s="250">
        <f t="shared" si="69"/>
        <v>8.2333591629511441E-2</v>
      </c>
      <c r="V147" s="250">
        <f t="shared" si="69"/>
        <v>8.4088648837471455E-2</v>
      </c>
      <c r="W147" s="250">
        <f t="shared" si="69"/>
        <v>8.0587484094707881E-2</v>
      </c>
      <c r="AG147" s="74"/>
      <c r="AH147" s="47"/>
      <c r="AI147" s="47"/>
      <c r="AJ147" s="47"/>
      <c r="AK147" s="47"/>
      <c r="AL147" s="47"/>
    </row>
    <row r="148" spans="1:38" x14ac:dyDescent="0.3">
      <c r="C148" s="80" t="s">
        <v>30</v>
      </c>
      <c r="D148" s="130" t="s">
        <v>125</v>
      </c>
      <c r="E148" s="150">
        <f t="shared" ref="E148:W148" si="70">E106/E$95</f>
        <v>5.0711657426778092E-2</v>
      </c>
      <c r="F148" s="150">
        <f t="shared" si="70"/>
        <v>0.1247971103532956</v>
      </c>
      <c r="G148" s="258">
        <f t="shared" si="70"/>
        <v>0.13950630068781625</v>
      </c>
      <c r="H148" s="150">
        <f t="shared" si="70"/>
        <v>0.14377957466711755</v>
      </c>
      <c r="I148" s="259">
        <f t="shared" si="70"/>
        <v>0.14763272762980667</v>
      </c>
      <c r="J148" s="258">
        <f t="shared" si="70"/>
        <v>0.15114211477083395</v>
      </c>
      <c r="K148" s="150">
        <f t="shared" si="70"/>
        <v>0.1542926923341979</v>
      </c>
      <c r="L148" s="150">
        <f t="shared" si="70"/>
        <v>0.15707227226101916</v>
      </c>
      <c r="M148" s="150">
        <f t="shared" si="70"/>
        <v>0.15947878537312987</v>
      </c>
      <c r="N148" s="259">
        <f t="shared" si="70"/>
        <v>0.16150634305985895</v>
      </c>
      <c r="O148" s="258">
        <f t="shared" si="70"/>
        <v>0.16315262978584177</v>
      </c>
      <c r="P148" s="150">
        <f t="shared" si="70"/>
        <v>0.16441845855063469</v>
      </c>
      <c r="Q148" s="150">
        <f t="shared" si="70"/>
        <v>0.16530615062876852</v>
      </c>
      <c r="R148" s="150">
        <f t="shared" si="70"/>
        <v>0.1658180463097319</v>
      </c>
      <c r="S148" s="259">
        <f t="shared" si="70"/>
        <v>0.16595623189974587</v>
      </c>
      <c r="T148" s="250">
        <f t="shared" si="70"/>
        <v>0.1616812351141238</v>
      </c>
      <c r="U148" s="250">
        <f t="shared" si="70"/>
        <v>0.15016731824194121</v>
      </c>
      <c r="V148" s="250">
        <f t="shared" si="70"/>
        <v>0.132836240902868</v>
      </c>
      <c r="W148" s="250">
        <f t="shared" si="70"/>
        <v>0.11167822270331459</v>
      </c>
      <c r="AG148" s="74"/>
      <c r="AH148" s="47"/>
      <c r="AI148" s="47"/>
      <c r="AJ148" s="47"/>
      <c r="AK148" s="47"/>
      <c r="AL148" s="47"/>
    </row>
    <row r="149" spans="1:38" x14ac:dyDescent="0.3">
      <c r="C149" s="80" t="s">
        <v>31</v>
      </c>
      <c r="D149" s="130" t="s">
        <v>126</v>
      </c>
      <c r="E149" s="150">
        <f t="shared" ref="E149:W149" si="71">E107/E$95</f>
        <v>0.1200311502117281</v>
      </c>
      <c r="F149" s="150">
        <f t="shared" si="71"/>
        <v>0.20740974644496654</v>
      </c>
      <c r="G149" s="258">
        <f t="shared" si="71"/>
        <v>0.2233475355940493</v>
      </c>
      <c r="H149" s="150">
        <f t="shared" si="71"/>
        <v>0.22767449772267215</v>
      </c>
      <c r="I149" s="259">
        <f t="shared" si="71"/>
        <v>0.23137974114348769</v>
      </c>
      <c r="J149" s="258">
        <f t="shared" si="71"/>
        <v>0.23454787617059</v>
      </c>
      <c r="K149" s="150">
        <f t="shared" si="71"/>
        <v>0.23718002820143957</v>
      </c>
      <c r="L149" s="150">
        <f t="shared" si="71"/>
        <v>0.239278583982211</v>
      </c>
      <c r="M149" s="150">
        <f t="shared" si="71"/>
        <v>0.24085892759534727</v>
      </c>
      <c r="N149" s="259">
        <f t="shared" si="71"/>
        <v>0.24193313317879256</v>
      </c>
      <c r="O149" s="258">
        <f t="shared" si="71"/>
        <v>0.24251418678580036</v>
      </c>
      <c r="P149" s="150">
        <f t="shared" si="71"/>
        <v>0.24261468420843127</v>
      </c>
      <c r="Q149" s="150">
        <f t="shared" si="71"/>
        <v>0.24224509844436679</v>
      </c>
      <c r="R149" s="150">
        <f t="shared" si="71"/>
        <v>0.24141312250957836</v>
      </c>
      <c r="S149" s="259">
        <f t="shared" si="71"/>
        <v>0.2401237299645379</v>
      </c>
      <c r="T149" s="250">
        <f t="shared" si="71"/>
        <v>0.22762211074957397</v>
      </c>
      <c r="U149" s="250">
        <f t="shared" si="71"/>
        <v>0.2064511508901791</v>
      </c>
      <c r="V149" s="250">
        <f t="shared" si="71"/>
        <v>0.17871849933922304</v>
      </c>
      <c r="W149" s="250">
        <f t="shared" si="71"/>
        <v>0.14734307429244156</v>
      </c>
      <c r="AG149" s="74"/>
      <c r="AH149" s="47"/>
      <c r="AI149" s="47"/>
      <c r="AJ149" s="47"/>
      <c r="AK149" s="47"/>
      <c r="AL149" s="47"/>
    </row>
    <row r="150" spans="1:38" x14ac:dyDescent="0.3">
      <c r="C150" s="80" t="s">
        <v>32</v>
      </c>
      <c r="D150" s="130" t="s">
        <v>127</v>
      </c>
      <c r="E150" s="150">
        <f t="shared" ref="E150:W150" si="72">E108/E$95</f>
        <v>0.16804332220613322</v>
      </c>
      <c r="F150" s="150">
        <f t="shared" si="72"/>
        <v>0.22429838089499221</v>
      </c>
      <c r="G150" s="258">
        <f t="shared" si="72"/>
        <v>0.2332348145930048</v>
      </c>
      <c r="H150" s="150">
        <f t="shared" si="72"/>
        <v>0.23538132494569669</v>
      </c>
      <c r="I150" s="259">
        <f t="shared" si="72"/>
        <v>0.23701762072591465</v>
      </c>
      <c r="J150" s="258">
        <f t="shared" si="72"/>
        <v>0.23820313757474487</v>
      </c>
      <c r="K150" s="150">
        <f t="shared" si="72"/>
        <v>0.23894898911071405</v>
      </c>
      <c r="L150" s="150">
        <f t="shared" si="72"/>
        <v>0.239265095713003</v>
      </c>
      <c r="M150" s="150">
        <f t="shared" si="72"/>
        <v>0.23917099628337632</v>
      </c>
      <c r="N150" s="259">
        <f t="shared" si="72"/>
        <v>0.23868310632745968</v>
      </c>
      <c r="O150" s="258">
        <f t="shared" si="72"/>
        <v>0.23781631861912295</v>
      </c>
      <c r="P150" s="150">
        <f t="shared" si="72"/>
        <v>0.23658260542266502</v>
      </c>
      <c r="Q150" s="150">
        <f t="shared" si="72"/>
        <v>0.23499006849860188</v>
      </c>
      <c r="R150" s="150">
        <f t="shared" si="72"/>
        <v>0.23304341210021304</v>
      </c>
      <c r="S150" s="259">
        <f t="shared" si="72"/>
        <v>0.23074418289752358</v>
      </c>
      <c r="T150" s="250">
        <f t="shared" si="72"/>
        <v>0.2145843927087594</v>
      </c>
      <c r="U150" s="250">
        <f t="shared" si="72"/>
        <v>0.19173229825646682</v>
      </c>
      <c r="V150" s="250">
        <f t="shared" si="72"/>
        <v>0.16394372946385</v>
      </c>
      <c r="W150" s="250">
        <f t="shared" si="72"/>
        <v>0.13379467966037367</v>
      </c>
      <c r="AG150" s="74"/>
      <c r="AH150" s="47"/>
      <c r="AI150" s="47"/>
      <c r="AJ150" s="47"/>
      <c r="AK150" s="47"/>
      <c r="AL150" s="47"/>
    </row>
    <row r="151" spans="1:38" x14ac:dyDescent="0.3">
      <c r="C151" s="80" t="s">
        <v>33</v>
      </c>
      <c r="D151" s="130" t="s">
        <v>128</v>
      </c>
      <c r="E151" s="150">
        <f t="shared" ref="E151:W151" si="73">E109/E$95</f>
        <v>0.43623899724977899</v>
      </c>
      <c r="F151" s="150">
        <f t="shared" si="73"/>
        <v>0.28885988025112341</v>
      </c>
      <c r="G151" s="258">
        <f t="shared" si="73"/>
        <v>0.25830460846698367</v>
      </c>
      <c r="H151" s="150">
        <f t="shared" si="73"/>
        <v>0.248885714225341</v>
      </c>
      <c r="I151" s="259">
        <f t="shared" si="73"/>
        <v>0.23996966845020345</v>
      </c>
      <c r="J151" s="258">
        <f t="shared" si="73"/>
        <v>0.23143227528241575</v>
      </c>
      <c r="K151" s="150">
        <f t="shared" si="73"/>
        <v>0.22328242345742982</v>
      </c>
      <c r="L151" s="150">
        <f t="shared" si="73"/>
        <v>0.21552079042172914</v>
      </c>
      <c r="M151" s="150">
        <f t="shared" si="73"/>
        <v>0.20813250504380362</v>
      </c>
      <c r="N151" s="259">
        <f t="shared" si="73"/>
        <v>0.20110290387050031</v>
      </c>
      <c r="O151" s="258">
        <f t="shared" si="73"/>
        <v>0.19441040301062504</v>
      </c>
      <c r="P151" s="150">
        <f t="shared" si="73"/>
        <v>0.18802586597312132</v>
      </c>
      <c r="Q151" s="150">
        <f t="shared" si="73"/>
        <v>0.18191553211451217</v>
      </c>
      <c r="R151" s="150">
        <f t="shared" si="73"/>
        <v>0.17604555716691142</v>
      </c>
      <c r="S151" s="259">
        <f t="shared" si="73"/>
        <v>0.17038216932621908</v>
      </c>
      <c r="T151" s="250">
        <f t="shared" si="73"/>
        <v>0.14437545041569236</v>
      </c>
      <c r="U151" s="250">
        <f t="shared" si="73"/>
        <v>0.12083833056484776</v>
      </c>
      <c r="V151" s="250">
        <f t="shared" si="73"/>
        <v>9.8723868096706677E-2</v>
      </c>
      <c r="W151" s="250">
        <f t="shared" si="73"/>
        <v>7.811679498702144E-2</v>
      </c>
      <c r="AG151" s="74"/>
      <c r="AH151" s="47"/>
      <c r="AI151" s="47"/>
      <c r="AJ151" s="47"/>
      <c r="AK151" s="47"/>
      <c r="AL151" s="47"/>
    </row>
    <row r="152" spans="1:38" x14ac:dyDescent="0.3">
      <c r="C152" s="80" t="s">
        <v>34</v>
      </c>
      <c r="D152" s="130" t="s">
        <v>129</v>
      </c>
      <c r="E152" s="150">
        <f t="shared" ref="E152:W152" si="74">E110/E$95</f>
        <v>0.15387336047421674</v>
      </c>
      <c r="F152" s="150">
        <f t="shared" si="74"/>
        <v>9.6772819058669371E-2</v>
      </c>
      <c r="G152" s="258">
        <f t="shared" si="74"/>
        <v>8.4266333360847254E-2</v>
      </c>
      <c r="H152" s="150">
        <f t="shared" si="74"/>
        <v>8.0384660435987743E-2</v>
      </c>
      <c r="I152" s="259">
        <f t="shared" si="74"/>
        <v>7.6703358063766491E-2</v>
      </c>
      <c r="J152" s="258">
        <f t="shared" si="74"/>
        <v>7.3175950929602218E-2</v>
      </c>
      <c r="K152" s="150">
        <f t="shared" si="74"/>
        <v>6.9812678411496312E-2</v>
      </c>
      <c r="L152" s="150">
        <f t="shared" si="74"/>
        <v>6.6619333006760789E-2</v>
      </c>
      <c r="M152" s="150">
        <f t="shared" si="74"/>
        <v>6.3594490764830397E-2</v>
      </c>
      <c r="N152" s="259">
        <f t="shared" si="74"/>
        <v>6.0736119298076735E-2</v>
      </c>
      <c r="O152" s="258">
        <f t="shared" si="74"/>
        <v>5.8038435635439908E-2</v>
      </c>
      <c r="P152" s="150">
        <f t="shared" si="74"/>
        <v>5.5491892949541551E-2</v>
      </c>
      <c r="Q152" s="150">
        <f t="shared" si="74"/>
        <v>5.3084613376470746E-2</v>
      </c>
      <c r="R152" s="150">
        <f t="shared" si="74"/>
        <v>5.0804395855097793E-2</v>
      </c>
      <c r="S152" s="259">
        <f t="shared" si="74"/>
        <v>4.8638906497371175E-2</v>
      </c>
      <c r="T152" s="250">
        <f t="shared" si="74"/>
        <v>3.9195062252657946E-2</v>
      </c>
      <c r="U152" s="250">
        <f t="shared" si="74"/>
        <v>3.1451406555852941E-2</v>
      </c>
      <c r="V152" s="250">
        <f t="shared" si="74"/>
        <v>2.4854913266761279E-2</v>
      </c>
      <c r="W152" s="250">
        <f t="shared" si="74"/>
        <v>1.9191789826817421E-2</v>
      </c>
      <c r="AG152" s="74"/>
      <c r="AH152" s="47"/>
      <c r="AI152" s="47"/>
      <c r="AJ152" s="47"/>
      <c r="AK152" s="47"/>
      <c r="AL152" s="47"/>
    </row>
    <row r="153" spans="1:38" x14ac:dyDescent="0.3">
      <c r="C153" s="132" t="s">
        <v>35</v>
      </c>
      <c r="D153" s="143" t="s">
        <v>130</v>
      </c>
      <c r="E153" s="151">
        <f t="shared" ref="E153:W153" si="75">E111/E$95</f>
        <v>7.0501897963126087E-2</v>
      </c>
      <c r="F153" s="151">
        <f t="shared" si="75"/>
        <v>3.7652012933312738E-2</v>
      </c>
      <c r="G153" s="260">
        <f t="shared" si="75"/>
        <v>3.087388458169911E-2</v>
      </c>
      <c r="H153" s="151">
        <f t="shared" si="75"/>
        <v>2.8801187226006195E-2</v>
      </c>
      <c r="I153" s="261">
        <f t="shared" si="75"/>
        <v>2.6857521168636093E-2</v>
      </c>
      <c r="J153" s="260">
        <f t="shared" si="75"/>
        <v>2.5019934220293975E-2</v>
      </c>
      <c r="K153" s="151">
        <f t="shared" si="75"/>
        <v>2.3292745366092642E-2</v>
      </c>
      <c r="L153" s="151">
        <f t="shared" si="75"/>
        <v>2.1677871469610352E-2</v>
      </c>
      <c r="M153" s="151">
        <f t="shared" si="75"/>
        <v>2.0172874892184774E-2</v>
      </c>
      <c r="N153" s="261">
        <f t="shared" si="75"/>
        <v>1.8774769575489642E-2</v>
      </c>
      <c r="O153" s="260">
        <f t="shared" si="75"/>
        <v>1.7478884033020892E-2</v>
      </c>
      <c r="P153" s="151">
        <f t="shared" si="75"/>
        <v>1.6278975709049563E-2</v>
      </c>
      <c r="Q153" s="151">
        <f t="shared" si="75"/>
        <v>1.516801224964656E-2</v>
      </c>
      <c r="R153" s="151">
        <f t="shared" si="75"/>
        <v>1.4139126869832519E-2</v>
      </c>
      <c r="S153" s="261">
        <f t="shared" si="75"/>
        <v>1.3185671625754273E-2</v>
      </c>
      <c r="T153" s="251">
        <f t="shared" si="75"/>
        <v>9.3455790735936205E-3</v>
      </c>
      <c r="U153" s="251">
        <f t="shared" si="75"/>
        <v>6.670027321872299E-3</v>
      </c>
      <c r="V153" s="251">
        <f t="shared" si="75"/>
        <v>4.7653491329863202E-3</v>
      </c>
      <c r="W153" s="251">
        <f t="shared" si="75"/>
        <v>3.3877292478883556E-3</v>
      </c>
      <c r="AG153" s="74"/>
      <c r="AH153" s="47"/>
      <c r="AI153" s="47"/>
      <c r="AJ153" s="47"/>
      <c r="AK153" s="47"/>
      <c r="AL153" s="47"/>
    </row>
    <row r="154" spans="1:38" x14ac:dyDescent="0.3">
      <c r="AG154" s="74"/>
      <c r="AH154" s="47"/>
      <c r="AI154" s="47"/>
      <c r="AJ154" s="47"/>
      <c r="AK154" s="47"/>
      <c r="AL154" s="47"/>
    </row>
    <row r="155" spans="1:38" ht="18" x14ac:dyDescent="0.35">
      <c r="C155" s="14"/>
      <c r="AG155" s="18"/>
      <c r="AH155" s="165"/>
      <c r="AI155" s="165"/>
      <c r="AJ155" s="165"/>
      <c r="AK155" s="165"/>
      <c r="AL155" s="165"/>
    </row>
    <row r="156" spans="1:38" x14ac:dyDescent="0.3">
      <c r="AG156" s="18"/>
      <c r="AH156" s="165"/>
      <c r="AI156" s="165"/>
      <c r="AJ156" s="165"/>
      <c r="AK156" s="165"/>
      <c r="AL156" s="165"/>
    </row>
    <row r="157" spans="1:38" ht="23.4" x14ac:dyDescent="0.45">
      <c r="A157" s="19" t="s">
        <v>45</v>
      </c>
      <c r="C157" s="110"/>
      <c r="D157" s="15"/>
      <c r="E157" s="124">
        <v>2006</v>
      </c>
      <c r="F157" s="124">
        <v>2015</v>
      </c>
      <c r="G157" s="38">
        <v>2018</v>
      </c>
      <c r="H157" s="5">
        <v>2019</v>
      </c>
      <c r="I157" s="189">
        <v>2020</v>
      </c>
      <c r="J157" s="197">
        <v>2021</v>
      </c>
      <c r="K157" s="48">
        <v>2022</v>
      </c>
      <c r="L157" s="5">
        <v>2023</v>
      </c>
      <c r="M157" s="48">
        <v>2024</v>
      </c>
      <c r="N157" s="189">
        <v>2025</v>
      </c>
      <c r="O157" s="197">
        <v>2026</v>
      </c>
      <c r="P157" s="5">
        <v>2027</v>
      </c>
      <c r="Q157" s="48">
        <v>2028</v>
      </c>
      <c r="R157" s="48">
        <v>2029</v>
      </c>
      <c r="S157" s="189">
        <v>2030</v>
      </c>
      <c r="T157" s="199">
        <v>2035</v>
      </c>
      <c r="U157" s="199">
        <v>2040</v>
      </c>
      <c r="V157" s="5">
        <v>2045</v>
      </c>
      <c r="W157" s="199">
        <v>2050</v>
      </c>
      <c r="AG157" s="18"/>
      <c r="AH157" s="165"/>
      <c r="AI157" s="165"/>
      <c r="AJ157" s="165"/>
      <c r="AK157" s="165"/>
      <c r="AL157" s="165"/>
    </row>
    <row r="158" spans="1:38" x14ac:dyDescent="0.3">
      <c r="C158" s="6" t="s">
        <v>94</v>
      </c>
      <c r="D158" s="17" t="s">
        <v>183</v>
      </c>
      <c r="E158" s="32">
        <f>VLOOKUP($D158,result!$A$2:$AW$212,E$5,FALSE)</f>
        <v>2393165780</v>
      </c>
      <c r="F158" s="32">
        <f>VLOOKUP($D158,result!$A$2:$AW$212,F$5,FALSE)</f>
        <v>2463062841</v>
      </c>
      <c r="G158" s="235">
        <f>VLOOKUP($D158,result!$A$2:$AW$212,G$5,FALSE)/1000000</f>
        <v>2528.7965880000002</v>
      </c>
      <c r="H158" s="32">
        <f>VLOOKUP($D158,result!$A$2:$AW$212,H$5,FALSE)/1000000</f>
        <v>2550.3321839999999</v>
      </c>
      <c r="I158" s="236">
        <f>VLOOKUP($D158,result!$A$2:$AW$212,I$5,FALSE)/1000000</f>
        <v>2571.6802950000001</v>
      </c>
      <c r="J158" s="235">
        <f>VLOOKUP($D158,result!$A$2:$AW$212,J$5,FALSE)/1000000</f>
        <v>2592.8411230000002</v>
      </c>
      <c r="K158" s="32">
        <f>VLOOKUP($D158,result!$A$2:$AW$212,K$5,FALSE)/1000000</f>
        <v>2613.8148719999999</v>
      </c>
      <c r="L158" s="32">
        <f>VLOOKUP($D158,result!$A$2:$AW$212,L$5,FALSE)/1000000</f>
        <v>2634.6017430000002</v>
      </c>
      <c r="M158" s="32">
        <f>VLOOKUP($D158,result!$A$2:$AW$212,M$5,FALSE)/1000000</f>
        <v>2655.2019369999998</v>
      </c>
      <c r="N158" s="236">
        <f>VLOOKUP($D158,result!$A$2:$AW$212,N$5,FALSE)/1000000</f>
        <v>2675.6156550000001</v>
      </c>
      <c r="O158" s="235">
        <f>VLOOKUP($D158,result!$A$2:$AW$212,O$5,FALSE)/1000000</f>
        <v>2695.8430960000001</v>
      </c>
      <c r="P158" s="32">
        <f>VLOOKUP($D158,result!$A$2:$AW$212,P$5,FALSE)/1000000</f>
        <v>2715.8844589999999</v>
      </c>
      <c r="Q158" s="32">
        <f>VLOOKUP($D158,result!$A$2:$AW$212,Q$5,FALSE)/1000000</f>
        <v>2735.739943</v>
      </c>
      <c r="R158" s="32">
        <f>VLOOKUP($D158,result!$A$2:$AW$212,R$5,FALSE)/1000000</f>
        <v>2755.409744</v>
      </c>
      <c r="S158" s="236">
        <f>VLOOKUP($D158,result!$A$2:$AW$212,S$5,FALSE)/1000000</f>
        <v>2774.8940600000001</v>
      </c>
      <c r="T158" s="243">
        <f>VLOOKUP($D158,result!$A$2:$AW$212,T$5,FALSE)/1000000</f>
        <v>2869.5402180000001</v>
      </c>
      <c r="U158" s="243">
        <f>VLOOKUP($D158,result!$A$2:$AW$212,U$5,FALSE)/1000000</f>
        <v>2959.5784490000001</v>
      </c>
      <c r="V158" s="32">
        <f>VLOOKUP($D158,result!$A$2:$AW$212,V$5,FALSE)/1000000</f>
        <v>3045.0327229999998</v>
      </c>
      <c r="W158" s="243">
        <f>VLOOKUP($D158,result!$A$2:$AW$212,W$5,FALSE)/1000000</f>
        <v>3125.926688</v>
      </c>
      <c r="AG158" s="18"/>
      <c r="AH158" s="165"/>
      <c r="AI158" s="165"/>
      <c r="AJ158" s="165"/>
      <c r="AK158" s="165"/>
      <c r="AL158" s="165"/>
    </row>
    <row r="159" spans="1:38" x14ac:dyDescent="0.3">
      <c r="C159" s="80" t="s">
        <v>29</v>
      </c>
      <c r="D159" s="20" t="s">
        <v>184</v>
      </c>
      <c r="E159" s="43">
        <f>VLOOKUP($D159,result!$A$2:$AW$212,E$5,FALSE)</f>
        <v>661127</v>
      </c>
      <c r="F159" s="43">
        <f>VLOOKUP($D159,result!$A$2:$AW$212,F$5,FALSE)</f>
        <v>41729655.020000003</v>
      </c>
      <c r="G159" s="209">
        <f>VLOOKUP($D159,result!$A$2:$AW$212,G$5,FALSE)/1000000</f>
        <v>47.081788600000003</v>
      </c>
      <c r="H159" s="43">
        <f>VLOOKUP($D159,result!$A$2:$AW$212,H$5,FALSE)/1000000</f>
        <v>49.116945360000003</v>
      </c>
      <c r="I159" s="210">
        <f>VLOOKUP($D159,result!$A$2:$AW$212,I$5,FALSE)/1000000</f>
        <v>51.625589679999997</v>
      </c>
      <c r="J159" s="209">
        <f>VLOOKUP($D159,result!$A$2:$AW$212,J$5,FALSE)/1000000</f>
        <v>54.882021939999994</v>
      </c>
      <c r="K159" s="43">
        <f>VLOOKUP($D159,result!$A$2:$AW$212,K$5,FALSE)/1000000</f>
        <v>58.799080789999998</v>
      </c>
      <c r="L159" s="43">
        <f>VLOOKUP($D159,result!$A$2:$AW$212,L$5,FALSE)/1000000</f>
        <v>63.314284280000003</v>
      </c>
      <c r="M159" s="43">
        <f>VLOOKUP($D159,result!$A$2:$AW$212,M$5,FALSE)/1000000</f>
        <v>68.3886574</v>
      </c>
      <c r="N159" s="210">
        <f>VLOOKUP($D159,result!$A$2:$AW$212,N$5,FALSE)/1000000</f>
        <v>73.996164359999995</v>
      </c>
      <c r="O159" s="209">
        <f>VLOOKUP($D159,result!$A$2:$AW$212,O$5,FALSE)/1000000</f>
        <v>80.114569200000005</v>
      </c>
      <c r="P159" s="43">
        <f>VLOOKUP($D159,result!$A$2:$AW$212,P$5,FALSE)/1000000</f>
        <v>86.726559680000008</v>
      </c>
      <c r="Q159" s="43">
        <f>VLOOKUP($D159,result!$A$2:$AW$212,Q$5,FALSE)/1000000</f>
        <v>93.815763829999995</v>
      </c>
      <c r="R159" s="43">
        <f>VLOOKUP($D159,result!$A$2:$AW$212,R$5,FALSE)/1000000</f>
        <v>101.36548140000001</v>
      </c>
      <c r="S159" s="210">
        <f>VLOOKUP($D159,result!$A$2:$AW$212,S$5,FALSE)/1000000</f>
        <v>109.3588079</v>
      </c>
      <c r="T159" s="227">
        <f>VLOOKUP($D159,result!$A$2:$AW$212,T$5,FALSE)/1000000</f>
        <v>155.2300181</v>
      </c>
      <c r="U159" s="227">
        <f>VLOOKUP($D159,result!$A$2:$AW$212,U$5,FALSE)/1000000</f>
        <v>210.9883385</v>
      </c>
      <c r="V159" s="43">
        <f>VLOOKUP($D159,result!$A$2:$AW$212,V$5,FALSE)/1000000</f>
        <v>275.9211545</v>
      </c>
      <c r="W159" s="227">
        <f>VLOOKUP($D159,result!$A$2:$AW$212,W$5,FALSE)/1000000</f>
        <v>348.90123929999999</v>
      </c>
      <c r="AG159" s="18"/>
      <c r="AH159" s="58"/>
      <c r="AI159" s="58"/>
      <c r="AJ159" s="58"/>
      <c r="AK159" s="58"/>
      <c r="AL159" s="58"/>
    </row>
    <row r="160" spans="1:38" x14ac:dyDescent="0.3">
      <c r="C160" s="80" t="s">
        <v>30</v>
      </c>
      <c r="D160" s="20" t="s">
        <v>185</v>
      </c>
      <c r="E160" s="43">
        <f>VLOOKUP($D160,result!$A$2:$AW$212,E$5,FALSE)</f>
        <v>42391824</v>
      </c>
      <c r="F160" s="43">
        <f>VLOOKUP($D160,result!$A$2:$AW$212,F$5,FALSE)</f>
        <v>151674720</v>
      </c>
      <c r="G160" s="209">
        <f>VLOOKUP($D160,result!$A$2:$AW$212,G$5,FALSE)/1000000</f>
        <v>187.80461019999998</v>
      </c>
      <c r="H160" s="43">
        <f>VLOOKUP($D160,result!$A$2:$AW$212,H$5,FALSE)/1000000</f>
        <v>204.70569080000001</v>
      </c>
      <c r="I160" s="210">
        <f>VLOOKUP($D160,result!$A$2:$AW$212,I$5,FALSE)/1000000</f>
        <v>226.25772749999999</v>
      </c>
      <c r="J160" s="209">
        <f>VLOOKUP($D160,result!$A$2:$AW$212,J$5,FALSE)/1000000</f>
        <v>247.70610109999998</v>
      </c>
      <c r="K160" s="43">
        <f>VLOOKUP($D160,result!$A$2:$AW$212,K$5,FALSE)/1000000</f>
        <v>268.77841260000002</v>
      </c>
      <c r="L160" s="43">
        <f>VLOOKUP($D160,result!$A$2:$AW$212,L$5,FALSE)/1000000</f>
        <v>289.28768110000004</v>
      </c>
      <c r="M160" s="43">
        <f>VLOOKUP($D160,result!$A$2:$AW$212,M$5,FALSE)/1000000</f>
        <v>309.13167970000001</v>
      </c>
      <c r="N160" s="210">
        <f>VLOOKUP($D160,result!$A$2:$AW$212,N$5,FALSE)/1000000</f>
        <v>328.25542130000002</v>
      </c>
      <c r="O160" s="209">
        <f>VLOOKUP($D160,result!$A$2:$AW$212,O$5,FALSE)/1000000</f>
        <v>346.61848360000005</v>
      </c>
      <c r="P160" s="43">
        <f>VLOOKUP($D160,result!$A$2:$AW$212,P$5,FALSE)/1000000</f>
        <v>364.20065049999999</v>
      </c>
      <c r="Q160" s="43">
        <f>VLOOKUP($D160,result!$A$2:$AW$212,Q$5,FALSE)/1000000</f>
        <v>380.98494249999999</v>
      </c>
      <c r="R160" s="43">
        <f>VLOOKUP($D160,result!$A$2:$AW$212,R$5,FALSE)/1000000</f>
        <v>396.95187850000002</v>
      </c>
      <c r="S160" s="210">
        <f>VLOOKUP($D160,result!$A$2:$AW$212,S$5,FALSE)/1000000</f>
        <v>412.08015360000002</v>
      </c>
      <c r="T160" s="227">
        <f>VLOOKUP($D160,result!$A$2:$AW$212,T$5,FALSE)/1000000</f>
        <v>473.23229189999995</v>
      </c>
      <c r="U160" s="227">
        <f>VLOOKUP($D160,result!$A$2:$AW$212,U$5,FALSE)/1000000</f>
        <v>514.75268679999999</v>
      </c>
      <c r="V160" s="43">
        <f>VLOOKUP($D160,result!$A$2:$AW$212,V$5,FALSE)/1000000</f>
        <v>540.6224537999999</v>
      </c>
      <c r="W160" s="227">
        <f>VLOOKUP($D160,result!$A$2:$AW$212,W$5,FALSE)/1000000</f>
        <v>553.39262910000002</v>
      </c>
    </row>
    <row r="161" spans="3:25" x14ac:dyDescent="0.3">
      <c r="C161" s="80" t="s">
        <v>31</v>
      </c>
      <c r="D161" s="20" t="s">
        <v>186</v>
      </c>
      <c r="E161" s="43">
        <f>VLOOKUP($D161,result!$A$2:$AW$212,E$5,FALSE)</f>
        <v>300942006</v>
      </c>
      <c r="F161" s="43">
        <f>VLOOKUP($D161,result!$A$2:$AW$212,F$5,FALSE)</f>
        <v>486195199.69999999</v>
      </c>
      <c r="G161" s="209">
        <f>VLOOKUP($D161,result!$A$2:$AW$212,G$5,FALSE)/1000000</f>
        <v>529.92842159999998</v>
      </c>
      <c r="H161" s="43">
        <f>VLOOKUP($D161,result!$A$2:$AW$212,H$5,FALSE)/1000000</f>
        <v>536.34077530000002</v>
      </c>
      <c r="I161" s="210">
        <f>VLOOKUP($D161,result!$A$2:$AW$212,I$5,FALSE)/1000000</f>
        <v>539.59827680000001</v>
      </c>
      <c r="J161" s="209">
        <f>VLOOKUP($D161,result!$A$2:$AW$212,J$5,FALSE)/1000000</f>
        <v>545.13898549999999</v>
      </c>
      <c r="K161" s="43">
        <f>VLOOKUP($D161,result!$A$2:$AW$212,K$5,FALSE)/1000000</f>
        <v>552.04910749999999</v>
      </c>
      <c r="L161" s="43">
        <f>VLOOKUP($D161,result!$A$2:$AW$212,L$5,FALSE)/1000000</f>
        <v>559.69259199999999</v>
      </c>
      <c r="M161" s="43">
        <f>VLOOKUP($D161,result!$A$2:$AW$212,M$5,FALSE)/1000000</f>
        <v>567.70184400000005</v>
      </c>
      <c r="N161" s="210">
        <f>VLOOKUP($D161,result!$A$2:$AW$212,N$5,FALSE)/1000000</f>
        <v>575.87180390000003</v>
      </c>
      <c r="O161" s="209">
        <f>VLOOKUP($D161,result!$A$2:$AW$212,O$5,FALSE)/1000000</f>
        <v>584.08448479999993</v>
      </c>
      <c r="P161" s="43">
        <f>VLOOKUP($D161,result!$A$2:$AW$212,P$5,FALSE)/1000000</f>
        <v>592.28649949999999</v>
      </c>
      <c r="Q161" s="43">
        <f>VLOOKUP($D161,result!$A$2:$AW$212,Q$5,FALSE)/1000000</f>
        <v>600.43002129999991</v>
      </c>
      <c r="R161" s="43">
        <f>VLOOKUP($D161,result!$A$2:$AW$212,R$5,FALSE)/1000000</f>
        <v>608.45421450000003</v>
      </c>
      <c r="S161" s="210">
        <f>VLOOKUP($D161,result!$A$2:$AW$212,S$5,FALSE)/1000000</f>
        <v>616.28475639999999</v>
      </c>
      <c r="T161" s="227">
        <f>VLOOKUP($D161,result!$A$2:$AW$212,T$5,FALSE)/1000000</f>
        <v>644.19428289999996</v>
      </c>
      <c r="U161" s="227">
        <f>VLOOKUP($D161,result!$A$2:$AW$212,U$5,FALSE)/1000000</f>
        <v>655.29654240000002</v>
      </c>
      <c r="V161" s="43">
        <f>VLOOKUP($D161,result!$A$2:$AW$212,V$5,FALSE)/1000000</f>
        <v>657.50485789999993</v>
      </c>
      <c r="W161" s="227">
        <f>VLOOKUP($D161,result!$A$2:$AW$212,W$5,FALSE)/1000000</f>
        <v>658.57617470000002</v>
      </c>
    </row>
    <row r="162" spans="3:25" x14ac:dyDescent="0.3">
      <c r="C162" s="80" t="s">
        <v>32</v>
      </c>
      <c r="D162" s="20" t="s">
        <v>187</v>
      </c>
      <c r="E162" s="43">
        <f>VLOOKUP($D162,result!$A$2:$AW$212,E$5,FALSE)</f>
        <v>661409532</v>
      </c>
      <c r="F162" s="43">
        <f>VLOOKUP($D162,result!$A$2:$AW$212,F$5,FALSE)</f>
        <v>630072778.5</v>
      </c>
      <c r="G162" s="209">
        <f>VLOOKUP($D162,result!$A$2:$AW$212,G$5,FALSE)/1000000</f>
        <v>628.08130629999994</v>
      </c>
      <c r="H162" s="43">
        <f>VLOOKUP($D162,result!$A$2:$AW$212,H$5,FALSE)/1000000</f>
        <v>629.64040999999997</v>
      </c>
      <c r="I162" s="210">
        <f>VLOOKUP($D162,result!$A$2:$AW$212,I$5,FALSE)/1000000</f>
        <v>632.2487615</v>
      </c>
      <c r="J162" s="209">
        <f>VLOOKUP($D162,result!$A$2:$AW$212,J$5,FALSE)/1000000</f>
        <v>635.52631029999998</v>
      </c>
      <c r="K162" s="43">
        <f>VLOOKUP($D162,result!$A$2:$AW$212,K$5,FALSE)/1000000</f>
        <v>638.98869220000006</v>
      </c>
      <c r="L162" s="43">
        <f>VLOOKUP($D162,result!$A$2:$AW$212,L$5,FALSE)/1000000</f>
        <v>642.32710279999992</v>
      </c>
      <c r="M162" s="43">
        <f>VLOOKUP($D162,result!$A$2:$AW$212,M$5,FALSE)/1000000</f>
        <v>645.38504290000003</v>
      </c>
      <c r="N162" s="210">
        <f>VLOOKUP($D162,result!$A$2:$AW$212,N$5,FALSE)/1000000</f>
        <v>648.11728720000008</v>
      </c>
      <c r="O162" s="209">
        <f>VLOOKUP($D162,result!$A$2:$AW$212,O$5,FALSE)/1000000</f>
        <v>650.59865749999994</v>
      </c>
      <c r="P162" s="43">
        <f>VLOOKUP($D162,result!$A$2:$AW$212,P$5,FALSE)/1000000</f>
        <v>652.93260879999991</v>
      </c>
      <c r="Q162" s="43">
        <f>VLOOKUP($D162,result!$A$2:$AW$212,Q$5,FALSE)/1000000</f>
        <v>655.22520159999999</v>
      </c>
      <c r="R162" s="43">
        <f>VLOOKUP($D162,result!$A$2:$AW$212,R$5,FALSE)/1000000</f>
        <v>657.58188089999999</v>
      </c>
      <c r="S162" s="210">
        <f>VLOOKUP($D162,result!$A$2:$AW$212,S$5,FALSE)/1000000</f>
        <v>660.1011148</v>
      </c>
      <c r="T162" s="227">
        <f>VLOOKUP($D162,result!$A$2:$AW$212,T$5,FALSE)/1000000</f>
        <v>676.35623439999995</v>
      </c>
      <c r="U162" s="227">
        <f>VLOOKUP($D162,result!$A$2:$AW$212,U$5,FALSE)/1000000</f>
        <v>686.44423620000009</v>
      </c>
      <c r="V162" s="43">
        <f>VLOOKUP($D162,result!$A$2:$AW$212,V$5,FALSE)/1000000</f>
        <v>690.52908029999992</v>
      </c>
      <c r="W162" s="227">
        <f>VLOOKUP($D162,result!$A$2:$AW$212,W$5,FALSE)/1000000</f>
        <v>693.2609142</v>
      </c>
    </row>
    <row r="163" spans="3:25" x14ac:dyDescent="0.3">
      <c r="C163" s="80" t="s">
        <v>33</v>
      </c>
      <c r="D163" s="20" t="s">
        <v>188</v>
      </c>
      <c r="E163" s="43">
        <f>VLOOKUP($D163,result!$A$2:$AW$212,E$5,FALSE)</f>
        <v>786713699</v>
      </c>
      <c r="F163" s="43">
        <f>VLOOKUP($D163,result!$A$2:$AW$212,F$5,FALSE)</f>
        <v>680803480.70000005</v>
      </c>
      <c r="G163" s="209">
        <f>VLOOKUP($D163,result!$A$2:$AW$212,G$5,FALSE)/1000000</f>
        <v>674.82348830000001</v>
      </c>
      <c r="H163" s="43">
        <f>VLOOKUP($D163,result!$A$2:$AW$212,H$5,FALSE)/1000000</f>
        <v>673.53421960000003</v>
      </c>
      <c r="I163" s="210">
        <f>VLOOKUP($D163,result!$A$2:$AW$212,I$5,FALSE)/1000000</f>
        <v>670.97077049999996</v>
      </c>
      <c r="J163" s="209">
        <f>VLOOKUP($D163,result!$A$2:$AW$212,J$5,FALSE)/1000000</f>
        <v>666.78867779999996</v>
      </c>
      <c r="K163" s="43">
        <f>VLOOKUP($D163,result!$A$2:$AW$212,K$5,FALSE)/1000000</f>
        <v>661.65498179999997</v>
      </c>
      <c r="L163" s="43">
        <f>VLOOKUP($D163,result!$A$2:$AW$212,L$5,FALSE)/1000000</f>
        <v>656.03384389999997</v>
      </c>
      <c r="M163" s="43">
        <f>VLOOKUP($D163,result!$A$2:$AW$212,M$5,FALSE)/1000000</f>
        <v>650.1949323</v>
      </c>
      <c r="N163" s="210">
        <f>VLOOKUP($D163,result!$A$2:$AW$212,N$5,FALSE)/1000000</f>
        <v>644.28533120000009</v>
      </c>
      <c r="O163" s="209">
        <f>VLOOKUP($D163,result!$A$2:$AW$212,O$5,FALSE)/1000000</f>
        <v>638.3782291</v>
      </c>
      <c r="P163" s="43">
        <f>VLOOKUP($D163,result!$A$2:$AW$212,P$5,FALSE)/1000000</f>
        <v>632.49749010000005</v>
      </c>
      <c r="Q163" s="43">
        <f>VLOOKUP($D163,result!$A$2:$AW$212,Q$5,FALSE)/1000000</f>
        <v>626.66004039999996</v>
      </c>
      <c r="R163" s="43">
        <f>VLOOKUP($D163,result!$A$2:$AW$212,R$5,FALSE)/1000000</f>
        <v>620.88841170000001</v>
      </c>
      <c r="S163" s="210">
        <f>VLOOKUP($D163,result!$A$2:$AW$212,S$5,FALSE)/1000000</f>
        <v>615.21230600000001</v>
      </c>
      <c r="T163" s="227">
        <f>VLOOKUP($D163,result!$A$2:$AW$212,T$5,FALSE)/1000000</f>
        <v>593.69566779999991</v>
      </c>
      <c r="U163" s="227">
        <f>VLOOKUP($D163,result!$A$2:$AW$212,U$5,FALSE)/1000000</f>
        <v>588.05991360000007</v>
      </c>
      <c r="V163" s="43">
        <f>VLOOKUP($D163,result!$A$2:$AW$212,V$5,FALSE)/1000000</f>
        <v>592.10636620000002</v>
      </c>
      <c r="W163" s="227">
        <f>VLOOKUP($D163,result!$A$2:$AW$212,W$5,FALSE)/1000000</f>
        <v>594.91842270000006</v>
      </c>
    </row>
    <row r="164" spans="3:25" x14ac:dyDescent="0.3">
      <c r="C164" s="80" t="s">
        <v>34</v>
      </c>
      <c r="D164" s="20" t="s">
        <v>189</v>
      </c>
      <c r="E164" s="43">
        <f>VLOOKUP($D164,result!$A$2:$AW$212,E$5,FALSE)</f>
        <v>412154138</v>
      </c>
      <c r="F164" s="43">
        <f>VLOOKUP($D164,result!$A$2:$AW$212,F$5,FALSE)</f>
        <v>355096313.30000001</v>
      </c>
      <c r="G164" s="209">
        <f>VLOOKUP($D164,result!$A$2:$AW$212,G$5,FALSE)/1000000</f>
        <v>354.69418180000002</v>
      </c>
      <c r="H164" s="43">
        <f>VLOOKUP($D164,result!$A$2:$AW$212,H$5,FALSE)/1000000</f>
        <v>354.15980830000001</v>
      </c>
      <c r="I164" s="210">
        <f>VLOOKUP($D164,result!$A$2:$AW$212,I$5,FALSE)/1000000</f>
        <v>352.13338069999998</v>
      </c>
      <c r="J164" s="209">
        <f>VLOOKUP($D164,result!$A$2:$AW$212,J$5,FALSE)/1000000</f>
        <v>348.38019889999998</v>
      </c>
      <c r="K164" s="43">
        <f>VLOOKUP($D164,result!$A$2:$AW$212,K$5,FALSE)/1000000</f>
        <v>343.67837700000001</v>
      </c>
      <c r="L164" s="43">
        <f>VLOOKUP($D164,result!$A$2:$AW$212,L$5,FALSE)/1000000</f>
        <v>338.5581229</v>
      </c>
      <c r="M164" s="43">
        <f>VLOOKUP($D164,result!$A$2:$AW$212,M$5,FALSE)/1000000</f>
        <v>333.31426419999997</v>
      </c>
      <c r="N164" s="210">
        <f>VLOOKUP($D164,result!$A$2:$AW$212,N$5,FALSE)/1000000</f>
        <v>328.0952087</v>
      </c>
      <c r="O164" s="209">
        <f>VLOOKUP($D164,result!$A$2:$AW$212,O$5,FALSE)/1000000</f>
        <v>322.9351355</v>
      </c>
      <c r="P164" s="43">
        <f>VLOOKUP($D164,result!$A$2:$AW$212,P$5,FALSE)/1000000</f>
        <v>317.81434430000002</v>
      </c>
      <c r="Q164" s="43">
        <f>VLOOKUP($D164,result!$A$2:$AW$212,Q$5,FALSE)/1000000</f>
        <v>312.7067917</v>
      </c>
      <c r="R164" s="43">
        <f>VLOOKUP($D164,result!$A$2:$AW$212,R$5,FALSE)/1000000</f>
        <v>307.59385039999995</v>
      </c>
      <c r="S164" s="210">
        <f>VLOOKUP($D164,result!$A$2:$AW$212,S$5,FALSE)/1000000</f>
        <v>302.46862010000001</v>
      </c>
      <c r="T164" s="227">
        <f>VLOOKUP($D164,result!$A$2:$AW$212,T$5,FALSE)/1000000</f>
        <v>280.4632269</v>
      </c>
      <c r="U164" s="227">
        <f>VLOOKUP($D164,result!$A$2:$AW$212,U$5,FALSE)/1000000</f>
        <v>266.55906529999999</v>
      </c>
      <c r="V164" s="43">
        <f>VLOOKUP($D164,result!$A$2:$AW$212,V$5,FALSE)/1000000</f>
        <v>257.4130389</v>
      </c>
      <c r="W164" s="227">
        <f>VLOOKUP($D164,result!$A$2:$AW$212,W$5,FALSE)/1000000</f>
        <v>251.03194290000002</v>
      </c>
    </row>
    <row r="165" spans="3:25" x14ac:dyDescent="0.3">
      <c r="C165" s="132" t="s">
        <v>35</v>
      </c>
      <c r="D165" s="44" t="s">
        <v>190</v>
      </c>
      <c r="E165" s="26">
        <f>VLOOKUP($D165,result!$A$2:$AW$212,E$5,FALSE)</f>
        <v>188893454</v>
      </c>
      <c r="F165" s="26">
        <f>VLOOKUP($D165,result!$A$2:$AW$212,F$5,FALSE)</f>
        <v>117490693.5</v>
      </c>
      <c r="G165" s="194">
        <f>VLOOKUP($D165,result!$A$2:$AW$212,G$5,FALSE)/1000000</f>
        <v>106.3827908</v>
      </c>
      <c r="H165" s="26">
        <f>VLOOKUP($D165,result!$A$2:$AW$212,H$5,FALSE)/1000000</f>
        <v>102.83433459999999</v>
      </c>
      <c r="I165" s="195">
        <f>VLOOKUP($D165,result!$A$2:$AW$212,I$5,FALSE)/1000000</f>
        <v>98.845788089999999</v>
      </c>
      <c r="J165" s="194">
        <f>VLOOKUP($D165,result!$A$2:$AW$212,J$5,FALSE)/1000000</f>
        <v>94.418827579999999</v>
      </c>
      <c r="K165" s="26">
        <f>VLOOKUP($D165,result!$A$2:$AW$212,K$5,FALSE)/1000000</f>
        <v>89.866220099999992</v>
      </c>
      <c r="L165" s="26">
        <f>VLOOKUP($D165,result!$A$2:$AW$212,L$5,FALSE)/1000000</f>
        <v>85.388116249999996</v>
      </c>
      <c r="M165" s="26">
        <f>VLOOKUP($D165,result!$A$2:$AW$212,M$5,FALSE)/1000000</f>
        <v>81.085516849999991</v>
      </c>
      <c r="N165" s="195">
        <f>VLOOKUP($D165,result!$A$2:$AW$212,N$5,FALSE)/1000000</f>
        <v>76.994438470000006</v>
      </c>
      <c r="O165" s="194">
        <f>VLOOKUP($D165,result!$A$2:$AW$212,O$5,FALSE)/1000000</f>
        <v>73.113536280000005</v>
      </c>
      <c r="P165" s="26">
        <f>VLOOKUP($D165,result!$A$2:$AW$212,P$5,FALSE)/1000000</f>
        <v>69.426306199999999</v>
      </c>
      <c r="Q165" s="26">
        <f>VLOOKUP($D165,result!$A$2:$AW$212,Q$5,FALSE)/1000000</f>
        <v>65.917181200000002</v>
      </c>
      <c r="R165" s="26">
        <f>VLOOKUP($D165,result!$A$2:$AW$212,R$5,FALSE)/1000000</f>
        <v>62.574026680000003</v>
      </c>
      <c r="S165" s="195">
        <f>VLOOKUP($D165,result!$A$2:$AW$212,S$5,FALSE)/1000000</f>
        <v>59.388301759999997</v>
      </c>
      <c r="T165" s="203">
        <f>VLOOKUP($D165,result!$A$2:$AW$212,T$5,FALSE)/1000000</f>
        <v>46.368496139999998</v>
      </c>
      <c r="U165" s="203">
        <f>VLOOKUP($D165,result!$A$2:$AW$212,U$5,FALSE)/1000000</f>
        <v>37.477666390000003</v>
      </c>
      <c r="V165" s="26">
        <f>VLOOKUP($D165,result!$A$2:$AW$212,V$5,FALSE)/1000000</f>
        <v>30.935771249999998</v>
      </c>
      <c r="W165" s="203">
        <f>VLOOKUP($D165,result!$A$2:$AW$212,W$5,FALSE)/1000000</f>
        <v>25.845365179999998</v>
      </c>
    </row>
    <row r="166" spans="3:25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3:25" x14ac:dyDescent="0.3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3:25" x14ac:dyDescent="0.3">
      <c r="C168" s="110" t="s">
        <v>428</v>
      </c>
      <c r="D168" s="15"/>
      <c r="E168" s="42">
        <v>2006</v>
      </c>
      <c r="F168" s="42">
        <v>2015</v>
      </c>
      <c r="G168" s="38">
        <v>2018</v>
      </c>
      <c r="H168" s="5">
        <v>2019</v>
      </c>
      <c r="I168" s="189">
        <v>2020</v>
      </c>
      <c r="J168" s="197">
        <v>2021</v>
      </c>
      <c r="K168" s="48">
        <v>2022</v>
      </c>
      <c r="L168" s="5">
        <v>2023</v>
      </c>
      <c r="M168" s="48">
        <v>2024</v>
      </c>
      <c r="N168" s="189">
        <v>2025</v>
      </c>
      <c r="O168" s="197">
        <v>2026</v>
      </c>
      <c r="P168" s="5">
        <v>2027</v>
      </c>
      <c r="Q168" s="48">
        <v>2028</v>
      </c>
      <c r="R168" s="48">
        <v>2029</v>
      </c>
      <c r="S168" s="189">
        <v>2030</v>
      </c>
      <c r="T168" s="5">
        <v>2035</v>
      </c>
      <c r="U168" s="199">
        <v>2040</v>
      </c>
      <c r="V168" s="5">
        <v>2045</v>
      </c>
      <c r="W168" s="199">
        <v>2050</v>
      </c>
    </row>
    <row r="169" spans="3:25" x14ac:dyDescent="0.3">
      <c r="C169" s="6" t="s">
        <v>93</v>
      </c>
      <c r="D169" s="17" t="s">
        <v>183</v>
      </c>
      <c r="E169" s="32">
        <f>E158/100</f>
        <v>23931657.800000001</v>
      </c>
      <c r="F169" s="32">
        <f t="shared" ref="F169" si="76">F158/100</f>
        <v>24630628.41</v>
      </c>
      <c r="G169" s="235">
        <f>G158*1000/100</f>
        <v>25287.96588</v>
      </c>
      <c r="H169" s="32">
        <f t="shared" ref="H169:W169" si="77">H158*1000/100</f>
        <v>25503.321840000001</v>
      </c>
      <c r="I169" s="236">
        <f t="shared" si="77"/>
        <v>25716.802949999998</v>
      </c>
      <c r="J169" s="235">
        <f t="shared" si="77"/>
        <v>25928.411230000002</v>
      </c>
      <c r="K169" s="32">
        <f t="shared" si="77"/>
        <v>26138.148720000001</v>
      </c>
      <c r="L169" s="32">
        <f t="shared" si="77"/>
        <v>26346.017430000004</v>
      </c>
      <c r="M169" s="32">
        <f t="shared" si="77"/>
        <v>26552.019369999998</v>
      </c>
      <c r="N169" s="236">
        <f t="shared" si="77"/>
        <v>26756.156550000003</v>
      </c>
      <c r="O169" s="235">
        <f t="shared" si="77"/>
        <v>26958.430959999998</v>
      </c>
      <c r="P169" s="32">
        <f t="shared" si="77"/>
        <v>27158.844589999997</v>
      </c>
      <c r="Q169" s="32">
        <f t="shared" si="77"/>
        <v>27357.399430000001</v>
      </c>
      <c r="R169" s="32">
        <f t="shared" si="77"/>
        <v>27554.097439999998</v>
      </c>
      <c r="S169" s="236">
        <f t="shared" si="77"/>
        <v>27748.940600000002</v>
      </c>
      <c r="T169" s="32">
        <f t="shared" si="77"/>
        <v>28695.402179999997</v>
      </c>
      <c r="U169" s="243">
        <f t="shared" si="77"/>
        <v>29595.784490000002</v>
      </c>
      <c r="V169" s="32">
        <f t="shared" si="77"/>
        <v>30450.327229999999</v>
      </c>
      <c r="W169" s="243">
        <f t="shared" si="77"/>
        <v>31259.266879999999</v>
      </c>
    </row>
    <row r="170" spans="3:25" x14ac:dyDescent="0.3">
      <c r="C170" s="80" t="s">
        <v>29</v>
      </c>
      <c r="D170" s="20" t="s">
        <v>184</v>
      </c>
      <c r="E170" s="152">
        <f>E159/E$158</f>
        <v>2.7625624832392512E-4</v>
      </c>
      <c r="F170" s="152">
        <f>F159/F$158</f>
        <v>1.6942180412683999E-2</v>
      </c>
      <c r="G170" s="237">
        <f>G159/G$158</f>
        <v>1.8618258512139371E-2</v>
      </c>
      <c r="H170" s="152">
        <f t="shared" ref="H170:W170" si="78">H159/H$158</f>
        <v>1.9259038359059507E-2</v>
      </c>
      <c r="I170" s="238">
        <f t="shared" si="78"/>
        <v>2.00746530509151E-2</v>
      </c>
      <c r="J170" s="237">
        <f t="shared" si="78"/>
        <v>2.1166750809821982E-2</v>
      </c>
      <c r="K170" s="152">
        <f t="shared" si="78"/>
        <v>2.2495503189561773E-2</v>
      </c>
      <c r="L170" s="152">
        <f t="shared" si="78"/>
        <v>2.4031823575697071E-2</v>
      </c>
      <c r="M170" s="152">
        <f t="shared" si="78"/>
        <v>2.5756480683073561E-2</v>
      </c>
      <c r="N170" s="238">
        <f t="shared" si="78"/>
        <v>2.7655752507547648E-2</v>
      </c>
      <c r="O170" s="237">
        <f t="shared" si="78"/>
        <v>2.9717816040136485E-2</v>
      </c>
      <c r="P170" s="152">
        <f t="shared" si="78"/>
        <v>3.1933081465451256E-2</v>
      </c>
      <c r="Q170" s="152">
        <f t="shared" si="78"/>
        <v>3.4292646883359118E-2</v>
      </c>
      <c r="R170" s="152">
        <f t="shared" si="78"/>
        <v>3.6787806830082835E-2</v>
      </c>
      <c r="S170" s="238">
        <f t="shared" si="78"/>
        <v>3.9410083965511822E-2</v>
      </c>
      <c r="T170" s="152">
        <f t="shared" si="78"/>
        <v>5.4095780615401705E-2</v>
      </c>
      <c r="U170" s="244">
        <f t="shared" si="78"/>
        <v>7.1289996915368123E-2</v>
      </c>
      <c r="V170" s="152">
        <f t="shared" si="78"/>
        <v>9.0613526881300449E-2</v>
      </c>
      <c r="W170" s="244">
        <f t="shared" si="78"/>
        <v>0.11161529815762589</v>
      </c>
      <c r="Y170" s="168"/>
    </row>
    <row r="171" spans="3:25" x14ac:dyDescent="0.3">
      <c r="C171" s="80" t="s">
        <v>30</v>
      </c>
      <c r="D171" s="20" t="s">
        <v>185</v>
      </c>
      <c r="E171" s="146">
        <f t="shared" ref="E171:G176" si="79">E160/E$158</f>
        <v>1.77137013884596E-2</v>
      </c>
      <c r="F171" s="146">
        <f t="shared" si="79"/>
        <v>6.1579719962979215E-2</v>
      </c>
      <c r="G171" s="239">
        <f t="shared" si="79"/>
        <v>7.4266396550516062E-2</v>
      </c>
      <c r="H171" s="146">
        <f t="shared" ref="H171:W171" si="80">H160/H$158</f>
        <v>8.0266285342850865E-2</v>
      </c>
      <c r="I171" s="240">
        <f t="shared" si="80"/>
        <v>8.7980503618549519E-2</v>
      </c>
      <c r="J171" s="239">
        <f t="shared" si="80"/>
        <v>9.5534623738687124E-2</v>
      </c>
      <c r="K171" s="146">
        <f t="shared" si="80"/>
        <v>0.10282993469783885</v>
      </c>
      <c r="L171" s="146">
        <f t="shared" si="80"/>
        <v>0.10980319202650737</v>
      </c>
      <c r="M171" s="146">
        <f t="shared" si="80"/>
        <v>0.11642492248603689</v>
      </c>
      <c r="N171" s="240">
        <f t="shared" si="80"/>
        <v>0.12268407111708278</v>
      </c>
      <c r="O171" s="239">
        <f t="shared" si="80"/>
        <v>0.12857516971751831</v>
      </c>
      <c r="P171" s="146">
        <f t="shared" si="80"/>
        <v>0.13410020050488458</v>
      </c>
      <c r="Q171" s="146">
        <f t="shared" si="80"/>
        <v>0.13926211936731589</v>
      </c>
      <c r="R171" s="146">
        <f t="shared" si="80"/>
        <v>0.14406274034719391</v>
      </c>
      <c r="S171" s="240">
        <f t="shared" si="80"/>
        <v>0.14850302198563933</v>
      </c>
      <c r="T171" s="146">
        <f t="shared" si="80"/>
        <v>0.16491572027167173</v>
      </c>
      <c r="U171" s="245">
        <f t="shared" si="80"/>
        <v>0.17392770479658265</v>
      </c>
      <c r="V171" s="146">
        <f t="shared" si="80"/>
        <v>0.17754241184882003</v>
      </c>
      <c r="W171" s="245">
        <f t="shared" si="80"/>
        <v>0.17703314387518995</v>
      </c>
    </row>
    <row r="172" spans="3:25" x14ac:dyDescent="0.3">
      <c r="C172" s="80" t="s">
        <v>31</v>
      </c>
      <c r="D172" s="20" t="s">
        <v>186</v>
      </c>
      <c r="E172" s="146">
        <f t="shared" si="79"/>
        <v>0.12575058882882739</v>
      </c>
      <c r="F172" s="146">
        <f t="shared" si="79"/>
        <v>0.19739455754308138</v>
      </c>
      <c r="G172" s="239">
        <f t="shared" si="79"/>
        <v>0.20955755164914827</v>
      </c>
      <c r="H172" s="146">
        <f t="shared" ref="H172:W172" si="81">H161/H$158</f>
        <v>0.21030232009180497</v>
      </c>
      <c r="I172" s="240">
        <f t="shared" si="81"/>
        <v>0.20982323419015814</v>
      </c>
      <c r="J172" s="239">
        <f t="shared" si="81"/>
        <v>0.2102477396953874</v>
      </c>
      <c r="K172" s="146">
        <f t="shared" si="81"/>
        <v>0.21120436394089045</v>
      </c>
      <c r="L172" s="146">
        <f t="shared" si="81"/>
        <v>0.21243916409266567</v>
      </c>
      <c r="M172" s="146">
        <f t="shared" si="81"/>
        <v>0.21380740805026013</v>
      </c>
      <c r="N172" s="240">
        <f t="shared" si="81"/>
        <v>0.21522964362383357</v>
      </c>
      <c r="O172" s="239">
        <f t="shared" si="81"/>
        <v>0.21666115719666496</v>
      </c>
      <c r="P172" s="146">
        <f t="shared" si="81"/>
        <v>0.21808236264884492</v>
      </c>
      <c r="Q172" s="146">
        <f t="shared" si="81"/>
        <v>0.21947627837811626</v>
      </c>
      <c r="R172" s="146">
        <f t="shared" si="81"/>
        <v>0.22082168208373731</v>
      </c>
      <c r="S172" s="240">
        <f t="shared" si="81"/>
        <v>0.22209307565421074</v>
      </c>
      <c r="T172" s="146">
        <f t="shared" si="81"/>
        <v>0.22449390284168513</v>
      </c>
      <c r="U172" s="245">
        <f t="shared" si="81"/>
        <v>0.22141550010996178</v>
      </c>
      <c r="V172" s="146">
        <f t="shared" si="81"/>
        <v>0.21592702532674884</v>
      </c>
      <c r="W172" s="245">
        <f t="shared" si="81"/>
        <v>0.21068190025958791</v>
      </c>
    </row>
    <row r="173" spans="3:25" x14ac:dyDescent="0.3">
      <c r="C173" s="80" t="s">
        <v>32</v>
      </c>
      <c r="D173" s="20" t="s">
        <v>187</v>
      </c>
      <c r="E173" s="146">
        <f t="shared" si="79"/>
        <v>0.27637430617113368</v>
      </c>
      <c r="F173" s="146">
        <f t="shared" si="79"/>
        <v>0.25580864930112435</v>
      </c>
      <c r="G173" s="239">
        <f t="shared" si="79"/>
        <v>0.24837162043023125</v>
      </c>
      <c r="H173" s="146">
        <f t="shared" ref="H173:W173" si="82">H162/H$158</f>
        <v>0.24688564648565012</v>
      </c>
      <c r="I173" s="240">
        <f t="shared" si="82"/>
        <v>0.24585045144579296</v>
      </c>
      <c r="J173" s="239">
        <f t="shared" si="82"/>
        <v>0.2451080803457312</v>
      </c>
      <c r="K173" s="146">
        <f t="shared" si="82"/>
        <v>0.24446593331648933</v>
      </c>
      <c r="L173" s="146">
        <f t="shared" si="82"/>
        <v>0.24380425030334457</v>
      </c>
      <c r="M173" s="146">
        <f t="shared" si="82"/>
        <v>0.24306439141468586</v>
      </c>
      <c r="N173" s="240">
        <f t="shared" si="82"/>
        <v>0.24223108651231151</v>
      </c>
      <c r="O173" s="239">
        <f t="shared" si="82"/>
        <v>0.24133402217114788</v>
      </c>
      <c r="P173" s="146">
        <f t="shared" si="82"/>
        <v>0.24041251336605551</v>
      </c>
      <c r="Q173" s="146">
        <f t="shared" si="82"/>
        <v>0.23950566035216161</v>
      </c>
      <c r="R173" s="146">
        <f t="shared" si="82"/>
        <v>0.23865121415495727</v>
      </c>
      <c r="S173" s="240">
        <f t="shared" si="82"/>
        <v>0.23788335717580511</v>
      </c>
      <c r="T173" s="146">
        <f t="shared" si="82"/>
        <v>0.23570195328065618</v>
      </c>
      <c r="U173" s="245">
        <f t="shared" si="82"/>
        <v>0.23193986847415379</v>
      </c>
      <c r="V173" s="146">
        <f t="shared" si="82"/>
        <v>0.22677230201312354</v>
      </c>
      <c r="W173" s="245">
        <f t="shared" si="82"/>
        <v>0.22177772654148695</v>
      </c>
    </row>
    <row r="174" spans="3:25" x14ac:dyDescent="0.3">
      <c r="C174" s="80" t="s">
        <v>33</v>
      </c>
      <c r="D174" s="20" t="s">
        <v>188</v>
      </c>
      <c r="E174" s="146">
        <f t="shared" si="79"/>
        <v>0.32873347328240671</v>
      </c>
      <c r="F174" s="146">
        <f t="shared" si="79"/>
        <v>0.27640524202930805</v>
      </c>
      <c r="G174" s="239">
        <f t="shared" si="79"/>
        <v>0.2668555832059672</v>
      </c>
      <c r="H174" s="146">
        <f t="shared" ref="H174:W174" si="83">H163/H$158</f>
        <v>0.2640966631035544</v>
      </c>
      <c r="I174" s="240">
        <f t="shared" si="83"/>
        <v>0.2609075365256473</v>
      </c>
      <c r="J174" s="239">
        <f t="shared" si="83"/>
        <v>0.25716526627304648</v>
      </c>
      <c r="K174" s="146">
        <f t="shared" si="83"/>
        <v>0.25313766054660353</v>
      </c>
      <c r="L174" s="146">
        <f t="shared" si="83"/>
        <v>0.24900683590719083</v>
      </c>
      <c r="M174" s="146">
        <f t="shared" si="83"/>
        <v>0.24487588805943239</v>
      </c>
      <c r="N174" s="240">
        <f t="shared" si="83"/>
        <v>0.2407989092140366</v>
      </c>
      <c r="O174" s="239">
        <f t="shared" si="83"/>
        <v>0.23680095850059071</v>
      </c>
      <c r="P174" s="146">
        <f t="shared" si="83"/>
        <v>0.23288821731867351</v>
      </c>
      <c r="Q174" s="146">
        <f t="shared" si="83"/>
        <v>0.22906418499442874</v>
      </c>
      <c r="R174" s="146">
        <f t="shared" si="83"/>
        <v>0.22533433114693957</v>
      </c>
      <c r="S174" s="240">
        <f t="shared" si="83"/>
        <v>0.22170659228698628</v>
      </c>
      <c r="T174" s="146">
        <f t="shared" si="83"/>
        <v>0.20689574729633564</v>
      </c>
      <c r="U174" s="245">
        <f t="shared" si="83"/>
        <v>0.19869718736419953</v>
      </c>
      <c r="V174" s="146">
        <f t="shared" si="83"/>
        <v>0.1944499189541222</v>
      </c>
      <c r="W174" s="245">
        <f t="shared" si="83"/>
        <v>0.19031745849440729</v>
      </c>
    </row>
    <row r="175" spans="3:25" x14ac:dyDescent="0.3">
      <c r="C175" s="80" t="s">
        <v>34</v>
      </c>
      <c r="D175" s="20" t="s">
        <v>189</v>
      </c>
      <c r="E175" s="146">
        <f t="shared" si="79"/>
        <v>0.1722213067913749</v>
      </c>
      <c r="F175" s="146">
        <f t="shared" si="79"/>
        <v>0.1441685966712207</v>
      </c>
      <c r="G175" s="239">
        <f t="shared" si="79"/>
        <v>0.1402620453867838</v>
      </c>
      <c r="H175" s="146">
        <f t="shared" ref="H175:W175" si="84">H164/H$158</f>
        <v>0.13886810922980536</v>
      </c>
      <c r="I175" s="240">
        <f t="shared" si="84"/>
        <v>0.13692735500001177</v>
      </c>
      <c r="J175" s="239">
        <f t="shared" si="84"/>
        <v>0.1343623393696074</v>
      </c>
      <c r="K175" s="146">
        <f t="shared" si="84"/>
        <v>0.13148535524898491</v>
      </c>
      <c r="L175" s="146">
        <f t="shared" si="84"/>
        <v>0.12850447844708648</v>
      </c>
      <c r="M175" s="146">
        <f t="shared" si="84"/>
        <v>0.12553254784703782</v>
      </c>
      <c r="N175" s="240">
        <f t="shared" si="84"/>
        <v>0.12262419233752016</v>
      </c>
      <c r="O175" s="239">
        <f t="shared" si="84"/>
        <v>0.11979003376686133</v>
      </c>
      <c r="P175" s="146">
        <f t="shared" si="84"/>
        <v>0.11702056884151124</v>
      </c>
      <c r="Q175" s="146">
        <f t="shared" si="84"/>
        <v>0.11430428264942726</v>
      </c>
      <c r="R175" s="146">
        <f t="shared" si="84"/>
        <v>0.11163270764712806</v>
      </c>
      <c r="S175" s="240">
        <f t="shared" si="84"/>
        <v>0.1090018622548783</v>
      </c>
      <c r="T175" s="146">
        <f t="shared" si="84"/>
        <v>9.7738036616707907E-2</v>
      </c>
      <c r="U175" s="245">
        <f t="shared" si="84"/>
        <v>9.0066565186020506E-2</v>
      </c>
      <c r="V175" s="146">
        <f t="shared" si="84"/>
        <v>8.4535393316362742E-2</v>
      </c>
      <c r="W175" s="245">
        <f t="shared" si="84"/>
        <v>8.0306407653025547E-2</v>
      </c>
    </row>
    <row r="176" spans="3:25" x14ac:dyDescent="0.3">
      <c r="C176" s="132" t="s">
        <v>35</v>
      </c>
      <c r="D176" s="44" t="s">
        <v>190</v>
      </c>
      <c r="E176" s="148">
        <f t="shared" si="79"/>
        <v>7.893036728947378E-2</v>
      </c>
      <c r="F176" s="148">
        <f t="shared" si="79"/>
        <v>4.7701053965922745E-2</v>
      </c>
      <c r="G176" s="241">
        <f t="shared" si="79"/>
        <v>4.2068544107035942E-2</v>
      </c>
      <c r="H176" s="148">
        <f t="shared" ref="H176:W176" si="85">H165/H$158</f>
        <v>4.0321937371590649E-2</v>
      </c>
      <c r="I176" s="242">
        <f t="shared" si="85"/>
        <v>3.8436266079489481E-2</v>
      </c>
      <c r="J176" s="241">
        <f t="shared" si="85"/>
        <v>3.6415199813999551E-2</v>
      </c>
      <c r="K176" s="148">
        <f t="shared" si="85"/>
        <v>3.4381249055805356E-2</v>
      </c>
      <c r="L176" s="148">
        <f t="shared" si="85"/>
        <v>3.2410255734807651E-2</v>
      </c>
      <c r="M176" s="148">
        <f t="shared" si="85"/>
        <v>3.0538361591290145E-2</v>
      </c>
      <c r="N176" s="242">
        <f t="shared" si="85"/>
        <v>2.877634473625473E-2</v>
      </c>
      <c r="O176" s="241">
        <f t="shared" si="85"/>
        <v>2.7120842599661448E-2</v>
      </c>
      <c r="P176" s="148">
        <f t="shared" si="85"/>
        <v>2.5563055884035308E-2</v>
      </c>
      <c r="Q176" s="148">
        <f t="shared" si="85"/>
        <v>2.4094827203391095E-2</v>
      </c>
      <c r="R176" s="148">
        <f t="shared" si="85"/>
        <v>2.2709517818994836E-2</v>
      </c>
      <c r="S176" s="242">
        <f t="shared" si="85"/>
        <v>2.1402006878777923E-2</v>
      </c>
      <c r="T176" s="148">
        <f t="shared" si="85"/>
        <v>1.6158859126329903E-2</v>
      </c>
      <c r="U176" s="246">
        <f t="shared" si="85"/>
        <v>1.2663177217911955E-2</v>
      </c>
      <c r="V176" s="148">
        <f t="shared" si="85"/>
        <v>1.0159421610261624E-2</v>
      </c>
      <c r="W176" s="246">
        <f t="shared" si="85"/>
        <v>8.2680650442688818E-3</v>
      </c>
    </row>
  </sheetData>
  <mergeCells count="6">
    <mergeCell ref="B44:B50"/>
    <mergeCell ref="B7:B9"/>
    <mergeCell ref="B10:B18"/>
    <mergeCell ref="B19:B25"/>
    <mergeCell ref="B32:B34"/>
    <mergeCell ref="B35:B43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"/>
  <sheetViews>
    <sheetView topLeftCell="A4" zoomScale="75" zoomScaleNormal="75" workbookViewId="0">
      <selection activeCell="L23" sqref="L23"/>
    </sheetView>
  </sheetViews>
  <sheetFormatPr baseColWidth="10" defaultRowHeight="14.4" x14ac:dyDescent="0.3"/>
  <cols>
    <col min="1" max="2" width="11.44140625" style="4"/>
    <col min="3" max="3" width="15.6640625" customWidth="1"/>
    <col min="4" max="4" width="15.6640625" hidden="1" customWidth="1"/>
    <col min="5" max="5" width="16.109375" hidden="1" customWidth="1"/>
    <col min="6" max="7" width="15.6640625" hidden="1" customWidth="1"/>
    <col min="8" max="8" width="15.6640625" customWidth="1"/>
    <col min="9" max="9" width="14" customWidth="1"/>
    <col min="11" max="11" width="11.44140625" customWidth="1"/>
    <col min="13" max="13" width="11.44140625" style="4"/>
    <col min="19" max="19" width="11.44140625" style="4"/>
    <col min="20" max="24" width="11.44140625" style="8"/>
    <col min="25" max="25" width="11.44140625" style="45"/>
  </cols>
  <sheetData>
    <row r="1" spans="1:25" ht="23.4" x14ac:dyDescent="0.45">
      <c r="A1" s="118" t="s">
        <v>43</v>
      </c>
    </row>
    <row r="2" spans="1:25" x14ac:dyDescent="0.3">
      <c r="O2" t="s">
        <v>421</v>
      </c>
    </row>
    <row r="3" spans="1:25" ht="23.4" x14ac:dyDescent="0.45">
      <c r="B3" s="118" t="s">
        <v>71</v>
      </c>
      <c r="C3" s="15"/>
      <c r="E3" s="15"/>
      <c r="F3" s="15"/>
      <c r="G3" s="15"/>
      <c r="H3" s="15" t="s">
        <v>322</v>
      </c>
      <c r="I3" s="15"/>
      <c r="J3" s="15"/>
      <c r="K3" s="15"/>
      <c r="O3" t="s">
        <v>422</v>
      </c>
    </row>
    <row r="4" spans="1:25" x14ac:dyDescent="0.3">
      <c r="B4" s="110"/>
      <c r="H4" s="22"/>
      <c r="I4" s="22"/>
      <c r="J4" s="22"/>
      <c r="K4" s="22"/>
      <c r="T4" s="112"/>
      <c r="U4" s="112"/>
      <c r="V4" s="112"/>
      <c r="W4" s="112"/>
    </row>
    <row r="5" spans="1:25" ht="30" x14ac:dyDescent="0.4">
      <c r="B5" s="110"/>
      <c r="C5" s="82">
        <v>2015</v>
      </c>
      <c r="H5" s="157" t="s">
        <v>39</v>
      </c>
      <c r="I5" s="157" t="s">
        <v>321</v>
      </c>
      <c r="J5" s="157" t="s">
        <v>41</v>
      </c>
      <c r="K5" s="157" t="s">
        <v>320</v>
      </c>
      <c r="L5" s="38" t="s">
        <v>2</v>
      </c>
      <c r="M5" s="37"/>
      <c r="N5" s="157" t="s">
        <v>39</v>
      </c>
      <c r="O5" s="157" t="s">
        <v>321</v>
      </c>
      <c r="P5" s="157" t="s">
        <v>41</v>
      </c>
      <c r="Q5" s="157" t="s">
        <v>320</v>
      </c>
      <c r="R5" s="38" t="s">
        <v>2</v>
      </c>
      <c r="T5" s="37"/>
      <c r="U5" s="37"/>
      <c r="V5" s="37"/>
      <c r="W5" s="37"/>
      <c r="X5" s="37"/>
    </row>
    <row r="6" spans="1:25" x14ac:dyDescent="0.3">
      <c r="C6" s="81" t="s">
        <v>20</v>
      </c>
      <c r="H6" s="10">
        <f>SUM(H7:H8)</f>
        <v>0</v>
      </c>
      <c r="I6" s="10">
        <f>SUM(I7:I8)</f>
        <v>44.861659469999999</v>
      </c>
      <c r="J6" s="10">
        <f>SUM(J7:J8)</f>
        <v>0.92197733739999999</v>
      </c>
      <c r="K6" s="10">
        <f>SUM(K7:K8)</f>
        <v>5.0846897374199999E-2</v>
      </c>
      <c r="L6" s="39">
        <f>SUM(H6:K6)</f>
        <v>45.8344837047742</v>
      </c>
      <c r="M6" s="113"/>
      <c r="N6" s="50">
        <f>'[1]Cibles THREEME'!$W$23</f>
        <v>1.1313605731176026</v>
      </c>
      <c r="O6" s="50">
        <f>'[1]Bilan 2015'!$W$41+'[1]Bilan 2015'!$W$42+'[1]Bilan 2015'!$W$43</f>
        <v>42.755155421801852</v>
      </c>
      <c r="P6" s="160">
        <f>'[1]Bilan 2015'!$W$13</f>
        <v>0.94471195184866696</v>
      </c>
      <c r="Q6" s="50">
        <f>'[1]Bilan 2015'!$W$23+'[1]Bilan 2015'!$W$29+'[1]Bilan 2015'!$W$45</f>
        <v>6.6215426095074303E-2</v>
      </c>
      <c r="R6" s="51">
        <f t="shared" ref="R6:R14" si="0">SUM(N6:Q6)</f>
        <v>44.897443372863201</v>
      </c>
      <c r="T6" s="153"/>
      <c r="U6" s="153"/>
      <c r="V6" s="153"/>
      <c r="W6" s="153"/>
      <c r="X6" s="153"/>
    </row>
    <row r="7" spans="1:25" x14ac:dyDescent="0.3">
      <c r="C7" s="79" t="s">
        <v>21</v>
      </c>
      <c r="D7" t="s">
        <v>210</v>
      </c>
      <c r="E7" t="s">
        <v>211</v>
      </c>
      <c r="F7" t="s">
        <v>212</v>
      </c>
      <c r="G7" t="s">
        <v>213</v>
      </c>
      <c r="H7" s="25">
        <f>VLOOKUP(D7,result!$A$2:$AW$476,'primary energy'!F5,FALSE)</f>
        <v>0</v>
      </c>
      <c r="I7" s="25">
        <f>VLOOKUP(E7,result!$A$2:$AW$476,'primary energy'!F5,FALSE)</f>
        <v>25.19828721</v>
      </c>
      <c r="J7" s="25">
        <f>VLOOKUP(F7,result!$A$2:$AW$476,'primary energy'!F5,FALSE)</f>
        <v>1.0900117900000001E-2</v>
      </c>
      <c r="K7" s="25">
        <f>VLOOKUP(G7,result!$A$2:$AW$476,'primary energy'!F5,FALSE)</f>
        <v>2.53044742E-5</v>
      </c>
      <c r="L7" s="40">
        <f t="shared" ref="L7:L15" si="1">SUM(H7:K7)</f>
        <v>25.2092126323742</v>
      </c>
      <c r="M7" s="113"/>
      <c r="N7" s="52">
        <v>0</v>
      </c>
      <c r="O7" s="25">
        <f>'[1]Format demande MedPro_2015'!$C$314+'[1]Format demande MedPro_2015'!$C$315+'[1]Format demande MedPro_2015'!$C$316+'[1]Format demande MedPro_2015'!$C$338</f>
        <v>24.009167737499499</v>
      </c>
      <c r="P7" s="77">
        <f>'[1]Format demande MedPro_2015'!$C$339+'[1]Format demande MedPro_2015'!$C$319</f>
        <v>1.7500000000000002E-2</v>
      </c>
      <c r="Q7" s="25">
        <f>'[1]Format demande MedPro_2015'!$C$317+'[1]Format demande MedPro_2015'!$C$318</f>
        <v>0</v>
      </c>
      <c r="R7" s="40">
        <f t="shared" si="0"/>
        <v>24.026667737499498</v>
      </c>
      <c r="T7" s="25"/>
      <c r="U7" s="25"/>
      <c r="V7" s="25"/>
      <c r="W7" s="25"/>
      <c r="X7" s="25"/>
    </row>
    <row r="8" spans="1:25" x14ac:dyDescent="0.3">
      <c r="C8" s="80" t="s">
        <v>22</v>
      </c>
      <c r="D8" t="s">
        <v>214</v>
      </c>
      <c r="E8" t="s">
        <v>215</v>
      </c>
      <c r="F8" t="s">
        <v>216</v>
      </c>
      <c r="G8" t="s">
        <v>217</v>
      </c>
      <c r="H8" s="25">
        <f>VLOOKUP(D8,result!$A$2:$AW$476,'primary energy'!F5,FALSE)</f>
        <v>0</v>
      </c>
      <c r="I8" s="25">
        <f>VLOOKUP(E8,result!$A$2:$AW$476,'primary energy'!F5,FALSE)</f>
        <v>19.663372259999999</v>
      </c>
      <c r="J8" s="25">
        <f>VLOOKUP(F8,result!$A$2:$AW$476,'primary energy'!F5,FALSE)</f>
        <v>0.91107721949999998</v>
      </c>
      <c r="K8" s="25">
        <f>VLOOKUP(G8,result!$A$2:$AW$476,'primary energy'!F5,FALSE)</f>
        <v>5.0821592899999997E-2</v>
      </c>
      <c r="L8" s="40">
        <f t="shared" si="1"/>
        <v>20.6252710724</v>
      </c>
      <c r="M8" s="113"/>
      <c r="N8" s="52">
        <v>0</v>
      </c>
      <c r="O8" s="25">
        <f>O6-O7</f>
        <v>18.745987684302353</v>
      </c>
      <c r="P8" s="77">
        <f>P6-P7</f>
        <v>0.927211951848667</v>
      </c>
      <c r="Q8" s="25">
        <f>Q6-Q7</f>
        <v>6.6215426095074303E-2</v>
      </c>
      <c r="R8" s="40">
        <f t="shared" si="0"/>
        <v>19.739415062246092</v>
      </c>
      <c r="T8" s="25"/>
      <c r="U8" s="25"/>
      <c r="V8" s="25"/>
      <c r="W8" s="25"/>
      <c r="X8" s="25"/>
    </row>
    <row r="9" spans="1:25" x14ac:dyDescent="0.3">
      <c r="C9" s="81" t="s">
        <v>23</v>
      </c>
      <c r="D9" t="s">
        <v>218</v>
      </c>
      <c r="E9" t="s">
        <v>219</v>
      </c>
      <c r="F9" t="s">
        <v>220</v>
      </c>
      <c r="G9" t="s">
        <v>221</v>
      </c>
      <c r="H9" s="10">
        <f>VLOOKUP(D9,result!$A$2:$AW$476,'primary energy'!F5,FALSE)</f>
        <v>0.24098431770000001</v>
      </c>
      <c r="I9" s="10">
        <f>VLOOKUP(E9,result!$A$2:$AW$476,'primary energy'!F5,FALSE)</f>
        <v>6.8823172709999998</v>
      </c>
      <c r="J9" s="10">
        <f>VLOOKUP(F9,result!$A$2:$AW$476,'primary energy'!F5,FALSE)</f>
        <v>12.132876339999999</v>
      </c>
      <c r="K9" s="10">
        <f>VLOOKUP(G9,result!$A$2:$AW$476,'primary energy'!F5,FALSE)</f>
        <v>14.228449299999999</v>
      </c>
      <c r="L9" s="39">
        <f>SUM(H9:K9)</f>
        <v>33.484627228699999</v>
      </c>
      <c r="M9" s="113"/>
      <c r="N9" s="50">
        <f>'[1]Bilan 2015'!$U$46</f>
        <v>3.6764196608413298E-2</v>
      </c>
      <c r="O9" s="50">
        <f>'[1]Bilan 2015'!$U$41+'[1]Bilan 2015'!$U$42+'[1]Bilan 2015'!$U$43</f>
        <v>6.6752954110546101</v>
      </c>
      <c r="P9" s="50">
        <f>'[1]Bilan 2015'!$U$13</f>
        <v>13.6203670581426</v>
      </c>
      <c r="Q9" s="50">
        <f>'[1]Bilan 2015'!$U$23+'[1]Bilan 2015'!$U$29+SUM('[1]Bilan 2015'!$U$36:$U$40,'[1]Bilan 2015'!$U$44:$U$45)</f>
        <v>13.832863706323721</v>
      </c>
      <c r="R9" s="51">
        <f t="shared" si="0"/>
        <v>34.165290372129348</v>
      </c>
      <c r="T9" s="153"/>
      <c r="U9" s="153"/>
      <c r="V9" s="153"/>
      <c r="W9" s="153"/>
      <c r="X9" s="153"/>
    </row>
    <row r="10" spans="1:25" x14ac:dyDescent="0.3">
      <c r="C10" s="81" t="s">
        <v>24</v>
      </c>
      <c r="D10" t="s">
        <v>222</v>
      </c>
      <c r="E10" t="s">
        <v>223</v>
      </c>
      <c r="F10" t="s">
        <v>224</v>
      </c>
      <c r="G10" t="s">
        <v>225</v>
      </c>
      <c r="H10" s="10">
        <f>VLOOKUP(D10,result!$A$2:$AW$476,'primary energy'!F5,FALSE)</f>
        <v>0</v>
      </c>
      <c r="I10" s="10">
        <f>VLOOKUP(E10,result!$A$2:$AW$476,'primary energy'!F5,FALSE)</f>
        <v>4.0585769620000001</v>
      </c>
      <c r="J10" s="10">
        <f>VLOOKUP(F10,result!$A$2:$AW$476,'primary energy'!F5,FALSE)</f>
        <v>12.48882392</v>
      </c>
      <c r="K10" s="10">
        <f>VLOOKUP(G10,result!$A$2:$AW$476,'primary energy'!F5,FALSE)</f>
        <v>8.8917217659999999</v>
      </c>
      <c r="L10" s="39">
        <f t="shared" si="1"/>
        <v>25.439122647999998</v>
      </c>
      <c r="M10" s="113"/>
      <c r="N10" s="50">
        <f>'[1]Bilan 2015'!$V$46</f>
        <v>4.3073392295861899E-2</v>
      </c>
      <c r="O10" s="50">
        <f>'[1]Bilan 2015'!$V$41+'[1]Bilan 2015'!$V$42+'[1]Bilan 2015'!$V$43</f>
        <v>3.01546564464017</v>
      </c>
      <c r="P10" s="50">
        <f>'[1]Bilan 2015'!$V$13</f>
        <v>12.701365476499801</v>
      </c>
      <c r="Q10" s="50">
        <f>'[1]Bilan 2015'!$V$23+'[1]Bilan 2015'!$V$29+SUM('[1]Bilan 2015'!$V$36:$V$40,'[1]Bilan 2015'!$V$44:$V$45)</f>
        <v>8.7461122445901367</v>
      </c>
      <c r="R10" s="51">
        <f t="shared" si="0"/>
        <v>24.506016758025968</v>
      </c>
      <c r="T10" s="153"/>
      <c r="U10" s="153"/>
      <c r="V10" s="153"/>
      <c r="W10" s="153"/>
      <c r="X10" s="153"/>
    </row>
    <row r="11" spans="1:25" x14ac:dyDescent="0.3">
      <c r="C11" s="81" t="s">
        <v>25</v>
      </c>
      <c r="H11" s="10">
        <f>SUM(H12:H14)</f>
        <v>5.2169402376000003</v>
      </c>
      <c r="I11" s="10">
        <f>SUM(I12:I14)</f>
        <v>19.545934421999998</v>
      </c>
      <c r="J11" s="10">
        <f>SUM(J12:J14)</f>
        <v>10.932290262</v>
      </c>
      <c r="K11" s="10">
        <f>SUM(K12:K14)</f>
        <v>14.010459386999999</v>
      </c>
      <c r="L11" s="39">
        <f>SUM(H11:K11)</f>
        <v>49.705624308599994</v>
      </c>
      <c r="M11" s="113"/>
      <c r="N11" s="50">
        <f>SUM(N12:N14)</f>
        <v>5.3033405955781854</v>
      </c>
      <c r="O11" s="50">
        <f>SUM(O12:O14)</f>
        <v>19.38860946047782</v>
      </c>
      <c r="P11" s="50">
        <f>SUM(P12:P14)</f>
        <v>10.81606978705517</v>
      </c>
      <c r="Q11" s="50">
        <f>SUM(Q12:Q14)</f>
        <v>13.284086355166853</v>
      </c>
      <c r="R11" s="51">
        <f t="shared" si="0"/>
        <v>48.79210619827802</v>
      </c>
      <c r="T11" s="153"/>
      <c r="U11" s="153"/>
      <c r="V11" s="153"/>
      <c r="W11" s="153"/>
      <c r="X11" s="153"/>
    </row>
    <row r="12" spans="1:25" x14ac:dyDescent="0.3">
      <c r="C12" s="80" t="s">
        <v>26</v>
      </c>
      <c r="D12" t="s">
        <v>226</v>
      </c>
      <c r="E12" t="s">
        <v>227</v>
      </c>
      <c r="F12" t="s">
        <v>228</v>
      </c>
      <c r="G12" t="s">
        <v>229</v>
      </c>
      <c r="H12" s="25">
        <f>VLOOKUP(D12,result!$A$2:$AW$476,'primary energy'!F5,FALSE)</f>
        <v>4.3669282540000003</v>
      </c>
      <c r="I12" s="25">
        <f>VLOOKUP(E12,result!$A$2:$AW$476,'primary energy'!F5,FALSE)</f>
        <v>15.52701336</v>
      </c>
      <c r="J12" s="25">
        <f>VLOOKUP(F12,result!$A$2:$AW$476,'primary energy'!F5,FALSE)</f>
        <v>10.63464239</v>
      </c>
      <c r="K12" s="25">
        <f>VLOOKUP(G12,result!$A$2:$AW$476,'primary energy'!F5,FALSE)</f>
        <v>12.00802586</v>
      </c>
      <c r="L12" s="40">
        <f t="shared" si="1"/>
        <v>42.536609863999999</v>
      </c>
      <c r="M12" s="113"/>
      <c r="N12" s="52">
        <f>'[1]Bilan 2015'!$T$46</f>
        <v>1.0493092649428299</v>
      </c>
      <c r="O12" s="52">
        <f>'[1]Bilan 2015'!$T$41+'[1]Bilan 2015'!$T$42+'[1]Bilan 2015'!$T$43</f>
        <v>2.3566094604778201</v>
      </c>
      <c r="P12" s="52">
        <f>'[1]Bilan 2015'!$T$13</f>
        <v>10.069552160228</v>
      </c>
      <c r="Q12" s="52">
        <f>'[1]Bilan 2015'!$T$23+'[1]Bilan 2015'!$T$29+SUM('[1]Bilan 2015'!$T$36:$T$40,'[1]Bilan 2015'!$T$44:$T$45)</f>
        <v>12.710924861684051</v>
      </c>
      <c r="R12" s="40">
        <f t="shared" si="0"/>
        <v>26.1863957473327</v>
      </c>
      <c r="T12" s="25"/>
      <c r="U12" s="25"/>
      <c r="V12" s="25"/>
      <c r="W12" s="25"/>
      <c r="X12" s="25"/>
    </row>
    <row r="13" spans="1:25" x14ac:dyDescent="0.3">
      <c r="C13" s="80" t="s">
        <v>311</v>
      </c>
      <c r="D13" t="s">
        <v>312</v>
      </c>
      <c r="E13" t="s">
        <v>313</v>
      </c>
      <c r="F13" t="s">
        <v>314</v>
      </c>
      <c r="G13" t="s">
        <v>315</v>
      </c>
      <c r="H13" s="25">
        <f>VLOOKUP(D13,result!$A$2:$AW$476,'primary energy'!F5,FALSE)</f>
        <v>0.85001198359999997</v>
      </c>
      <c r="I13" s="25">
        <f>VLOOKUP(E13,result!$A$2:$AW$476,'primary energy'!F5,FALSE)</f>
        <v>1.77922789</v>
      </c>
      <c r="J13" s="25">
        <f>VLOOKUP(F13,result!$A$2:$AW$476,'primary energy'!F5,FALSE)</f>
        <v>0</v>
      </c>
      <c r="K13" s="25">
        <f>VLOOKUP(G13,result!$A$2:$AW$476,'primary energy'!F5,FALSE)</f>
        <v>1.651763546</v>
      </c>
      <c r="L13" s="40">
        <f t="shared" si="1"/>
        <v>4.2810034196000002</v>
      </c>
      <c r="M13" s="113"/>
      <c r="N13" s="25">
        <f>'[1]Bilan 2015'!$E$51</f>
        <v>4.2518176113648583</v>
      </c>
      <c r="O13" s="25">
        <f>'[1]Bilan 2015'!$E$53</f>
        <v>13.661</v>
      </c>
      <c r="P13" s="25">
        <v>0</v>
      </c>
      <c r="Q13" s="25">
        <f>'[1]Bilan 2015'!$S$23+'[1]Bilan 2015'!$S$29+SUM('[1]Bilan 2015'!$S$36:$S$40,'[1]Bilan 2015'!$S$44:$S$45)</f>
        <v>0.3663194493304901</v>
      </c>
      <c r="R13" s="40">
        <f t="shared" si="0"/>
        <v>18.279137060695348</v>
      </c>
      <c r="T13" s="25"/>
      <c r="U13" s="25"/>
      <c r="V13" s="25"/>
      <c r="W13" s="25"/>
      <c r="X13" s="25"/>
    </row>
    <row r="14" spans="1:25" x14ac:dyDescent="0.3">
      <c r="C14" s="80" t="s">
        <v>27</v>
      </c>
      <c r="D14" t="s">
        <v>230</v>
      </c>
      <c r="E14" t="s">
        <v>231</v>
      </c>
      <c r="F14" t="s">
        <v>232</v>
      </c>
      <c r="G14" t="s">
        <v>233</v>
      </c>
      <c r="H14" s="25">
        <f>VLOOKUP(D14,result!$A$2:$AW$476,'primary energy'!F5,FALSE)</f>
        <v>0</v>
      </c>
      <c r="I14" s="25">
        <f>VLOOKUP(E14,result!$A$2:$AW$476,'primary energy'!F5,FALSE)</f>
        <v>2.239693172</v>
      </c>
      <c r="J14" s="25">
        <f>VLOOKUP(F14,result!$A$2:$AW$476,'primary energy'!F5,FALSE)</f>
        <v>0.29764787199999998</v>
      </c>
      <c r="K14" s="25">
        <f>VLOOKUP(G14,result!$A$2:$AW$476,'primary energy'!F5,FALSE)</f>
        <v>0.35066998100000002</v>
      </c>
      <c r="L14" s="40">
        <f t="shared" si="1"/>
        <v>2.888011025</v>
      </c>
      <c r="M14" s="113"/>
      <c r="N14" s="52">
        <f>'[1]Bilan 2015'!$S$46</f>
        <v>2.2137192704974398E-3</v>
      </c>
      <c r="O14" s="52">
        <f>'[1]Bilan 2015'!$S$41+'[1]Bilan 2015'!$S$42+'[1]Bilan 2015'!$S$43</f>
        <v>3.371</v>
      </c>
      <c r="P14" s="52">
        <f>'[1]Bilan 2015'!$S$13</f>
        <v>0.74651762682717104</v>
      </c>
      <c r="Q14" s="52">
        <f>'[1]Bilan 2015'!$S$23+'[1]Bilan 2015'!$S$29+'[1]Bilan 2015'!$S$45</f>
        <v>0.20684204415231114</v>
      </c>
      <c r="R14" s="40">
        <f t="shared" si="0"/>
        <v>4.3265733902499797</v>
      </c>
      <c r="T14" s="25"/>
      <c r="U14" s="25"/>
      <c r="V14" s="25"/>
      <c r="W14" s="25"/>
      <c r="X14" s="25"/>
    </row>
    <row r="15" spans="1:25" x14ac:dyDescent="0.3">
      <c r="C15" s="12" t="s">
        <v>28</v>
      </c>
      <c r="H15" s="12">
        <f>SUM(H6,H9:H11)</f>
        <v>5.4579245553</v>
      </c>
      <c r="I15" s="12">
        <f>SUM(I6,I9:I11)</f>
        <v>75.348488125000003</v>
      </c>
      <c r="J15" s="12">
        <f>SUM(J6,J9:J11)</f>
        <v>36.475967859400001</v>
      </c>
      <c r="K15" s="12">
        <f>SUM(K6,K9:K11)</f>
        <v>37.181477350374195</v>
      </c>
      <c r="L15" s="41">
        <f t="shared" si="1"/>
        <v>154.46385789007419</v>
      </c>
      <c r="M15" s="113"/>
      <c r="N15" s="53">
        <f>N6+N9+N10+N11</f>
        <v>6.5145387576000635</v>
      </c>
      <c r="O15" s="53">
        <f>O6+O9+O10+O11</f>
        <v>71.834525937974462</v>
      </c>
      <c r="P15" s="53">
        <f>P6+P9+P10+P11</f>
        <v>38.082514273546238</v>
      </c>
      <c r="Q15" s="53">
        <f>Q6+Q9+Q10+Q11</f>
        <v>35.929277732175784</v>
      </c>
      <c r="R15" s="56">
        <f>SUM(N15:Q15)</f>
        <v>152.36085670129654</v>
      </c>
      <c r="S15" s="113"/>
      <c r="T15" s="174"/>
      <c r="U15" s="174"/>
      <c r="V15" s="174"/>
      <c r="W15" s="174"/>
      <c r="X15" s="174"/>
    </row>
    <row r="16" spans="1:25" s="4" customFormat="1" x14ac:dyDescent="0.3">
      <c r="B16" s="169" t="s">
        <v>70</v>
      </c>
      <c r="H16" s="113"/>
      <c r="I16" s="113"/>
      <c r="J16" s="113"/>
      <c r="K16" s="113"/>
      <c r="L16" s="113"/>
      <c r="M16" s="113"/>
      <c r="N16" s="172">
        <f>N15-'[1]Bilan 2015'!$G$46</f>
        <v>0.89566757722286727</v>
      </c>
      <c r="O16" s="172">
        <f>O15-SUM('[1]Bilan 2015'!$S$41:$W$43,'[1]Bilan 2015'!$E$53)</f>
        <v>0</v>
      </c>
      <c r="P16" s="172">
        <f>P15-'[1]Bilan 2015'!$R$13</f>
        <v>0</v>
      </c>
      <c r="Q16" s="173">
        <f>Q15-SUM('[1]Bilan 2015'!$R$23,'[1]Bilan 2015'!$R$29,'[1]Bilan 2015'!$S$36:$W$40,'[1]Bilan 2015'!$S$45:$W$45)</f>
        <v>0.15582456063268069</v>
      </c>
      <c r="R16" s="113"/>
      <c r="T16" s="184"/>
      <c r="U16" s="184"/>
      <c r="V16" s="184"/>
      <c r="W16" s="184"/>
      <c r="X16" s="184"/>
      <c r="Y16" s="8"/>
    </row>
    <row r="17" spans="2:25" s="4" customFormat="1" x14ac:dyDescent="0.3">
      <c r="B17" s="170" t="s">
        <v>44</v>
      </c>
      <c r="C17" s="170"/>
      <c r="D17" s="170"/>
      <c r="E17" s="170"/>
      <c r="F17" s="170"/>
      <c r="G17" s="170"/>
      <c r="H17" s="171"/>
      <c r="I17" s="171"/>
      <c r="J17" s="171"/>
      <c r="K17" s="171"/>
      <c r="L17" s="171"/>
      <c r="M17" s="171"/>
      <c r="N17" s="188"/>
      <c r="O17" s="188"/>
      <c r="P17" s="188"/>
      <c r="Q17" s="188"/>
      <c r="R17" s="113"/>
      <c r="T17" s="185"/>
      <c r="U17" s="185"/>
      <c r="V17" s="185"/>
      <c r="W17" s="185"/>
      <c r="X17" s="185"/>
      <c r="Y17" s="8"/>
    </row>
    <row r="18" spans="2:25" s="4" customFormat="1" x14ac:dyDescent="0.3">
      <c r="I18" s="113"/>
      <c r="J18" s="113"/>
      <c r="K18" s="113"/>
      <c r="S18" s="8"/>
      <c r="T18" s="8"/>
    </row>
    <row r="19" spans="2:25" ht="30" x14ac:dyDescent="0.4">
      <c r="C19" s="82">
        <v>2020</v>
      </c>
      <c r="H19" s="157" t="s">
        <v>39</v>
      </c>
      <c r="I19" s="157" t="s">
        <v>321</v>
      </c>
      <c r="J19" s="157" t="s">
        <v>41</v>
      </c>
      <c r="K19" s="157" t="s">
        <v>320</v>
      </c>
      <c r="L19" s="38" t="s">
        <v>2</v>
      </c>
      <c r="N19" s="157" t="s">
        <v>39</v>
      </c>
      <c r="O19" s="157" t="s">
        <v>321</v>
      </c>
      <c r="P19" s="157" t="s">
        <v>41</v>
      </c>
      <c r="Q19" s="157" t="s">
        <v>320</v>
      </c>
      <c r="R19" s="38" t="s">
        <v>2</v>
      </c>
      <c r="S19" s="37"/>
      <c r="U19" s="4"/>
      <c r="V19" s="4"/>
      <c r="W19" s="4"/>
      <c r="X19" s="4"/>
      <c r="Y19"/>
    </row>
    <row r="20" spans="2:25" x14ac:dyDescent="0.3">
      <c r="C20" s="81" t="s">
        <v>20</v>
      </c>
      <c r="H20" s="10">
        <f>SUM(H21:H22)</f>
        <v>0</v>
      </c>
      <c r="I20" s="10">
        <f>SUM(I21:I22)</f>
        <v>42.567374219999998</v>
      </c>
      <c r="J20" s="10">
        <f>SUM(J21:J22)</f>
        <v>1.3236696418</v>
      </c>
      <c r="K20" s="10">
        <f>SUM(K21:K22)</f>
        <v>0.19463580986990001</v>
      </c>
      <c r="L20" s="39">
        <f>SUM(H20:K20)</f>
        <v>44.085679671669901</v>
      </c>
      <c r="N20" s="50">
        <f>'[1]Bilan 2020'!$W$46</f>
        <v>0</v>
      </c>
      <c r="O20" s="50">
        <f>'[1]Bilan 2020'!$W$41+'[1]Bilan 2020'!$W$42+'[1]Bilan 2020'!$W$43</f>
        <v>42.112358849685982</v>
      </c>
      <c r="P20" s="160">
        <f>'[1]Bilan 2020'!$W$13</f>
        <v>1.1990119518486699</v>
      </c>
      <c r="Q20" s="50">
        <f>'[1]Bilan 2020'!$W$23+'[1]Bilan 2020'!$W$29+'[1]Bilan 2020'!$W$45</f>
        <v>7.6411998210945506E-2</v>
      </c>
      <c r="R20" s="51">
        <f t="shared" ref="R20:R29" si="2">SUM(N20:Q20)</f>
        <v>43.387782799745594</v>
      </c>
      <c r="S20" s="153"/>
      <c r="U20" s="4"/>
      <c r="V20" s="4"/>
      <c r="W20" s="4"/>
      <c r="X20" s="4"/>
      <c r="Y20"/>
    </row>
    <row r="21" spans="2:25" x14ac:dyDescent="0.3">
      <c r="C21" s="79" t="s">
        <v>21</v>
      </c>
      <c r="D21" t="s">
        <v>210</v>
      </c>
      <c r="E21" t="s">
        <v>211</v>
      </c>
      <c r="F21" t="s">
        <v>212</v>
      </c>
      <c r="G21" t="s">
        <v>213</v>
      </c>
      <c r="H21" s="25">
        <f>VLOOKUP(D21,result!$A$2:$AW$476,'primary energy'!I5,FALSE)</f>
        <v>0</v>
      </c>
      <c r="I21" s="25">
        <f>VLOOKUP(E21,result!$A$2:$AW$476,'primary energy'!I5,FALSE)</f>
        <v>23.954123849999998</v>
      </c>
      <c r="J21" s="25">
        <f>VLOOKUP(F21,result!$A$2:$AW$476,'primary energy'!I5,FALSE)</f>
        <v>3.9175574800000001E-2</v>
      </c>
      <c r="K21" s="25">
        <f>VLOOKUP(G51,result!$A$2:$AW$476,'primary energy'!I5,FALSE)</f>
        <v>4.40283699E-5</v>
      </c>
      <c r="L21" s="40">
        <f t="shared" ref="L21:L22" si="3">SUM(H21:K21)</f>
        <v>23.993343453169899</v>
      </c>
      <c r="N21" s="52">
        <v>0</v>
      </c>
      <c r="O21" s="25">
        <f>SUM('[1]Demande Format Medpro'!$D$301:$D$303,'[1]Demande Format Medpro'!$C$324)</f>
        <v>23.130199999999999</v>
      </c>
      <c r="P21" s="77">
        <f>'[1]Demande Format Medpro'!$D$306</f>
        <v>9.2200000000000004E-2</v>
      </c>
      <c r="Q21" s="25">
        <f>SUM('[1]Demande Format Medpro'!$D$303:$D$304)</f>
        <v>0.13150000000000001</v>
      </c>
      <c r="R21" s="40">
        <f t="shared" si="2"/>
        <v>23.353899999999996</v>
      </c>
      <c r="S21" s="25"/>
      <c r="U21" s="4"/>
      <c r="V21" s="4"/>
      <c r="W21" s="4"/>
      <c r="X21" s="4"/>
      <c r="Y21"/>
    </row>
    <row r="22" spans="2:25" x14ac:dyDescent="0.3">
      <c r="C22" s="80" t="s">
        <v>22</v>
      </c>
      <c r="D22" t="s">
        <v>214</v>
      </c>
      <c r="E22" t="s">
        <v>215</v>
      </c>
      <c r="F22" t="s">
        <v>216</v>
      </c>
      <c r="G22" t="s">
        <v>217</v>
      </c>
      <c r="H22" s="25">
        <f>VLOOKUP(D22,result!$A$2:$AW$476,'primary energy'!I5,FALSE)</f>
        <v>0</v>
      </c>
      <c r="I22" s="25">
        <f>VLOOKUP(E22,result!$A$2:$AW$476,'primary energy'!I5,FALSE)</f>
        <v>18.613250369999999</v>
      </c>
      <c r="J22" s="25">
        <f>VLOOKUP(F22,result!$A$2:$AW$476,'primary energy'!I5,FALSE)</f>
        <v>1.284494067</v>
      </c>
      <c r="K22" s="25">
        <f>VLOOKUP(G22,result!$A$2:$AW$476,'primary energy'!I5,FALSE)</f>
        <v>0.19459178150000001</v>
      </c>
      <c r="L22" s="40">
        <f t="shared" si="3"/>
        <v>20.092336218500002</v>
      </c>
      <c r="N22" s="52">
        <v>0</v>
      </c>
      <c r="O22" s="25">
        <f>O20-O21</f>
        <v>18.982158849685984</v>
      </c>
      <c r="P22" s="77">
        <f>P20-P21</f>
        <v>1.1068119518486699</v>
      </c>
      <c r="Q22" s="25">
        <f>SUM('[1]Demande Format Medpro'!$D$312:$D$313,'[1]Demande Format Medpro'!$D$320:$D$321)</f>
        <v>8.6400000000000005E-2</v>
      </c>
      <c r="R22" s="40">
        <f>SUM(N22:Q22)</f>
        <v>20.175370801534655</v>
      </c>
      <c r="S22" s="25"/>
      <c r="U22" s="4"/>
      <c r="V22" s="4"/>
      <c r="W22" s="4"/>
      <c r="X22" s="4"/>
      <c r="Y22"/>
    </row>
    <row r="23" spans="2:25" x14ac:dyDescent="0.3">
      <c r="C23" s="81" t="s">
        <v>23</v>
      </c>
      <c r="D23" t="s">
        <v>218</v>
      </c>
      <c r="E23" t="s">
        <v>219</v>
      </c>
      <c r="F23" t="s">
        <v>220</v>
      </c>
      <c r="G23" t="s">
        <v>221</v>
      </c>
      <c r="H23" s="10">
        <f>VLOOKUP(D23,result!$A$2:$AW$476,'primary energy'!I5,FALSE)</f>
        <v>0.2045440161</v>
      </c>
      <c r="I23" s="10">
        <f>VLOOKUP(E23,result!$A$2:$AW$476,'primary energy'!I5,FALSE)</f>
        <v>5.9171281120000003</v>
      </c>
      <c r="J23" s="10">
        <f>VLOOKUP(F23,result!$A$2:$AW$476,'primary energy'!I5,FALSE)</f>
        <v>12.76245634</v>
      </c>
      <c r="K23" s="10">
        <f>VLOOKUP(G23,result!$A$2:$AW$476,'primary energy'!I5,FALSE)</f>
        <v>12.447543189999999</v>
      </c>
      <c r="L23" s="39">
        <f>SUM(H23:K23)</f>
        <v>31.331671658099999</v>
      </c>
      <c r="N23" s="50">
        <f>'[1]Bilan 2020'!$U$46</f>
        <v>0</v>
      </c>
      <c r="O23" s="50">
        <f>'[1]Bilan 2020'!$U$41+'[1]Bilan 2020'!$U$42+'[1]Bilan 2020'!$U$43</f>
        <v>5.3179954110546097</v>
      </c>
      <c r="P23" s="50">
        <f>'[1]Bilan 2020'!$U$13</f>
        <v>13.284467058142599</v>
      </c>
      <c r="Q23" s="50">
        <f>'[1]Bilan 2020'!$U$23+'[1]Bilan 2020'!$U$29+SUM('[1]Bilan 2020'!$U$36:$U$40,'[1]Bilan 2020'!$U$44:$U$45)</f>
        <v>12.45396160805684</v>
      </c>
      <c r="R23" s="51">
        <f t="shared" si="2"/>
        <v>31.05642407725405</v>
      </c>
      <c r="S23" s="153"/>
      <c r="U23" s="4"/>
      <c r="V23" s="4"/>
      <c r="W23" s="4"/>
      <c r="X23" s="4"/>
      <c r="Y23"/>
    </row>
    <row r="24" spans="2:25" x14ac:dyDescent="0.3">
      <c r="C24" s="81" t="s">
        <v>24</v>
      </c>
      <c r="D24" t="s">
        <v>222</v>
      </c>
      <c r="E24" t="s">
        <v>223</v>
      </c>
      <c r="F24" t="s">
        <v>224</v>
      </c>
      <c r="G24" t="s">
        <v>225</v>
      </c>
      <c r="H24" s="10">
        <f>VLOOKUP(D24,result!$A$2:$AW$476,'primary energy'!I5,FALSE)</f>
        <v>0</v>
      </c>
      <c r="I24" s="10">
        <f>VLOOKUP(E24,result!$A$2:$AW$476,'primary energy'!I5,FALSE)</f>
        <v>4.3040667619999997</v>
      </c>
      <c r="J24" s="10">
        <f>VLOOKUP(F24,result!$A$2:$AW$476,'primary energy'!I5,FALSE)</f>
        <v>13.88310944</v>
      </c>
      <c r="K24" s="10">
        <f>VLOOKUP(G24,result!$A$2:$AW$476,'primary energy'!I5,FALSE)</f>
        <v>8.6282098069999904</v>
      </c>
      <c r="L24" s="39">
        <f t="shared" ref="L24:L28" si="4">SUM(H24:K24)</f>
        <v>26.81538600899999</v>
      </c>
      <c r="N24" s="50">
        <f>'[1]Bilan 2020'!$V$46</f>
        <v>0</v>
      </c>
      <c r="O24" s="50">
        <f>'[1]Bilan 2020'!$V$41+'[1]Bilan 2020'!$V$42+'[1]Bilan 2020'!$V$43</f>
        <v>2.5563656446401701</v>
      </c>
      <c r="P24" s="50">
        <f>'[1]Bilan 2020'!$V$13</f>
        <v>13.178365476499801</v>
      </c>
      <c r="Q24" s="50">
        <f>'[1]Bilan 2020'!$V$23+'[1]Bilan 2020'!$V$29+SUM('[1]Bilan 2020'!$V$36:$V$40,'[1]Bilan 2020'!$V$44:$V$45)</f>
        <v>8.3206112806333969</v>
      </c>
      <c r="R24" s="51">
        <f t="shared" si="2"/>
        <v>24.055342401773366</v>
      </c>
      <c r="S24" s="153"/>
      <c r="U24" s="4"/>
      <c r="V24" s="4"/>
      <c r="W24" s="4"/>
      <c r="X24" s="4"/>
      <c r="Y24"/>
    </row>
    <row r="25" spans="2:25" x14ac:dyDescent="0.3">
      <c r="C25" s="81" t="s">
        <v>25</v>
      </c>
      <c r="H25" s="10">
        <f>SUM(H26:H28)</f>
        <v>4.1599823622000001</v>
      </c>
      <c r="I25" s="10">
        <f>SUM(I26:I28)</f>
        <v>19.132696236000001</v>
      </c>
      <c r="J25" s="10">
        <f>SUM(J26:J28)</f>
        <v>10.9770284204</v>
      </c>
      <c r="K25" s="10">
        <f>SUM(K26:K28)</f>
        <v>12.733191082799999</v>
      </c>
      <c r="L25" s="39">
        <f t="shared" si="4"/>
        <v>47.0028981014</v>
      </c>
      <c r="N25" s="50">
        <f>SUM(N26:N28)</f>
        <v>3.5653834298241049</v>
      </c>
      <c r="O25" s="50">
        <f>SUM(O26:O28)</f>
        <v>17.979483361021138</v>
      </c>
      <c r="P25" s="50">
        <f>SUM(P26:P28)</f>
        <v>11.08489304190522</v>
      </c>
      <c r="Q25" s="50">
        <f>SUM(Q26:Q28)</f>
        <v>14.683353197929883</v>
      </c>
      <c r="R25" s="51">
        <f t="shared" si="2"/>
        <v>47.313113030680348</v>
      </c>
      <c r="S25" s="153"/>
      <c r="U25" s="4"/>
      <c r="V25" s="4"/>
      <c r="W25" s="4"/>
      <c r="X25" s="4"/>
      <c r="Y25"/>
    </row>
    <row r="26" spans="2:25" x14ac:dyDescent="0.3">
      <c r="C26" s="80" t="s">
        <v>26</v>
      </c>
      <c r="D26" t="s">
        <v>226</v>
      </c>
      <c r="E26" t="s">
        <v>227</v>
      </c>
      <c r="F26" t="s">
        <v>228</v>
      </c>
      <c r="G26" t="s">
        <v>229</v>
      </c>
      <c r="H26" s="25">
        <f>VLOOKUP(D26,result!$A$2:$AW$476,'primary energy'!I5,FALSE)</f>
        <v>3.4389335220000001</v>
      </c>
      <c r="I26" s="25">
        <f>VLOOKUP(E26,result!$A$2:$AW$476,'primary energy'!I5,FALSE)</f>
        <v>15.63478085</v>
      </c>
      <c r="J26" s="25">
        <f>VLOOKUP(F26,result!$A$2:$AW$476,'primary energy'!I5,FALSE)</f>
        <v>10.67236991</v>
      </c>
      <c r="K26" s="25">
        <f>VLOOKUP(G26,result!$A$2:$AW$476,'primary energy'!I5,FALSE)</f>
        <v>11.113625900000001</v>
      </c>
      <c r="L26" s="40">
        <f t="shared" si="4"/>
        <v>40.859710182000001</v>
      </c>
      <c r="N26" s="52">
        <f>'[1]Bilan 2020'!$T$46</f>
        <v>0.34460926494283001</v>
      </c>
      <c r="O26" s="52">
        <f>'[1]Bilan 2020'!$T$41+'[1]Bilan 2020'!$T$42+'[1]Bilan 2020'!$T$43</f>
        <v>1.6824094604778199</v>
      </c>
      <c r="P26" s="52">
        <f>'[1]Bilan 2020'!$T$13</f>
        <v>10.361652160227999</v>
      </c>
      <c r="Q26" s="52">
        <f>'[1]Bilan 2020'!$T$23+'[1]Bilan 2020'!$T$29+SUM('[1]Bilan 2020'!$T$36:$T$40,'[1]Bilan 2020'!$T$44:$T$45)</f>
        <v>14.114124861684077</v>
      </c>
      <c r="R26" s="40">
        <f t="shared" si="2"/>
        <v>26.502795747332726</v>
      </c>
      <c r="S26" s="25"/>
      <c r="U26" s="4"/>
      <c r="V26" s="4"/>
      <c r="W26" s="4"/>
      <c r="X26" s="4"/>
      <c r="Y26"/>
    </row>
    <row r="27" spans="2:25" x14ac:dyDescent="0.3">
      <c r="C27" s="80" t="s">
        <v>311</v>
      </c>
      <c r="D27" t="s">
        <v>312</v>
      </c>
      <c r="E27" t="s">
        <v>313</v>
      </c>
      <c r="F27" t="s">
        <v>314</v>
      </c>
      <c r="G27" t="s">
        <v>315</v>
      </c>
      <c r="H27" s="25">
        <f>VLOOKUP(D27,result!$A$2:$AW$476,'primary energy'!I5,FALSE)</f>
        <v>0.72104884020000004</v>
      </c>
      <c r="I27" s="25">
        <f>VLOOKUP(E27,result!$A$2:$AW$476,'primary energy'!I5,FALSE)</f>
        <v>1.378351981</v>
      </c>
      <c r="J27" s="25">
        <f>VLOOKUP(F27,result!$A$2:$AW$476,'primary energy'!I5,FALSE)</f>
        <v>0</v>
      </c>
      <c r="K27" s="25">
        <f>VLOOKUP(G27,result!$A$2:$AW$476,'primary energy'!I5,FALSE)</f>
        <v>1.293228971</v>
      </c>
      <c r="L27" s="40">
        <f t="shared" ref="L27" si="5">SUM(H27:K27)</f>
        <v>3.3926297922000002</v>
      </c>
      <c r="M27" s="113"/>
      <c r="N27" s="25">
        <f>'[1]Bilan 2020'!$E$51</f>
        <v>3.2185604456107773</v>
      </c>
      <c r="O27" s="25">
        <f>'[1]Bilan 2020'!$E$53</f>
        <v>13.005694811337801</v>
      </c>
      <c r="P27" s="25">
        <v>0</v>
      </c>
      <c r="Q27" s="25">
        <f>'[1]Bilan 2020'!$S$23+'[1]Bilan 2020'!$S$29+SUM('[1]Bilan 2020'!$S$36:$S$40,'[1]Bilan 2020'!$S$44:$S$45)</f>
        <v>0.36564719103425414</v>
      </c>
      <c r="R27" s="40">
        <f t="shared" si="2"/>
        <v>16.58990244798283</v>
      </c>
      <c r="S27" s="25"/>
      <c r="U27" s="4"/>
      <c r="V27" s="4"/>
      <c r="W27" s="4"/>
      <c r="X27" s="4"/>
      <c r="Y27"/>
    </row>
    <row r="28" spans="2:25" x14ac:dyDescent="0.3">
      <c r="C28" s="80" t="s">
        <v>27</v>
      </c>
      <c r="D28" t="s">
        <v>230</v>
      </c>
      <c r="E28" t="s">
        <v>231</v>
      </c>
      <c r="F28" t="s">
        <v>232</v>
      </c>
      <c r="G28" t="s">
        <v>233</v>
      </c>
      <c r="H28" s="25">
        <f>VLOOKUP(D28,result!$A$2:$AW$476,'primary energy'!I5,FALSE)</f>
        <v>0</v>
      </c>
      <c r="I28" s="25">
        <f>VLOOKUP(E28,result!$A$2:$AW$476,'primary energy'!I5,FALSE)</f>
        <v>2.1195634050000001</v>
      </c>
      <c r="J28" s="25">
        <f>VLOOKUP(F28,result!$A$2:$AW$476,'primary energy'!I5,FALSE)</f>
        <v>0.30465851040000003</v>
      </c>
      <c r="K28" s="25">
        <f>VLOOKUP(G28,result!$A$2:$AW$476,'primary energy'!I5,FALSE)</f>
        <v>0.3263362118</v>
      </c>
      <c r="L28" s="40">
        <f t="shared" si="4"/>
        <v>2.7505581272000001</v>
      </c>
      <c r="N28" s="52">
        <f>'[1]Bilan 2020'!$S$46</f>
        <v>2.2137192704974398E-3</v>
      </c>
      <c r="O28" s="52">
        <f>'[1]Bilan 2020'!$S$41+'[1]Bilan 2020'!$S$42+'[1]Bilan 2020'!$S$43</f>
        <v>3.2913790892055199</v>
      </c>
      <c r="P28" s="52">
        <f>'[1]Bilan 2020'!$S$13</f>
        <v>0.723240881677221</v>
      </c>
      <c r="Q28" s="52">
        <f>'[1]Bilan 2020'!$S$23+'[1]Bilan 2020'!$S$29+'[1]Bilan 2020'!$S$45</f>
        <v>0.20358114521155013</v>
      </c>
      <c r="R28" s="40">
        <f t="shared" si="2"/>
        <v>4.2204148353647888</v>
      </c>
      <c r="S28" s="25"/>
      <c r="U28" s="4"/>
      <c r="V28" s="4"/>
      <c r="W28" s="4"/>
      <c r="X28" s="4"/>
      <c r="Y28"/>
    </row>
    <row r="29" spans="2:25" x14ac:dyDescent="0.3">
      <c r="C29" s="12" t="s">
        <v>28</v>
      </c>
      <c r="H29" s="12">
        <f>SUM(H20,H23:H25)</f>
        <v>4.3645263782999999</v>
      </c>
      <c r="I29" s="12">
        <f>SUM(I20,I23:I25)</f>
        <v>71.921265329999997</v>
      </c>
      <c r="J29" s="12">
        <f>SUM(J20,J23:J25)</f>
        <v>38.946263842199997</v>
      </c>
      <c r="K29" s="12">
        <f>SUM(K20,K23:K25)</f>
        <v>34.003579889669886</v>
      </c>
      <c r="L29" s="41">
        <f>SUM(H29:K29)</f>
        <v>149.23563544016989</v>
      </c>
      <c r="N29" s="53">
        <f>N20+N23+N24+N25</f>
        <v>3.5653834298241049</v>
      </c>
      <c r="O29" s="53">
        <f>O20+O23+O24+O25</f>
        <v>67.966203266401905</v>
      </c>
      <c r="P29" s="53">
        <f>P20+P23+P24+P25</f>
        <v>38.746737528396288</v>
      </c>
      <c r="Q29" s="53">
        <f>Q20+Q23+Q24+Q25</f>
        <v>35.534338084831063</v>
      </c>
      <c r="R29" s="56">
        <f t="shared" si="2"/>
        <v>145.81266230945337</v>
      </c>
      <c r="S29" s="174"/>
      <c r="U29" s="4"/>
      <c r="V29" s="4"/>
      <c r="W29" s="4"/>
      <c r="X29" s="4"/>
      <c r="Y29"/>
    </row>
    <row r="30" spans="2:25" s="4" customFormat="1" x14ac:dyDescent="0.3">
      <c r="H30" s="113"/>
      <c r="I30" s="113"/>
      <c r="J30" s="113"/>
      <c r="K30" s="113"/>
      <c r="L30" s="113"/>
      <c r="M30" s="113"/>
      <c r="N30" s="172">
        <f>N29-'[1]Bilan 2020'!$G$46</f>
        <v>0</v>
      </c>
      <c r="O30" s="172">
        <f>O29-SUM('[1]Bilan 2020'!$S$41:$W$43,'[1]Bilan 2020'!$E$53)</f>
        <v>0</v>
      </c>
      <c r="P30" s="172">
        <f>P29-'[1]Bilan 2020'!$R$13</f>
        <v>0</v>
      </c>
      <c r="Q30" s="173">
        <f>Q29-SUM('[1]Bilan 2020'!$R$23,'[1]Bilan 2020'!$R$29,'[1]Bilan 2020'!$S$36:$W$40,'[1]Bilan 2020'!$S$45:$W$45)</f>
        <v>0.15256366169189306</v>
      </c>
      <c r="R30" s="113"/>
      <c r="S30" s="184"/>
      <c r="T30" s="8"/>
    </row>
    <row r="31" spans="2:25" s="4" customFormat="1" x14ac:dyDescent="0.3"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84"/>
      <c r="T31" s="8"/>
    </row>
    <row r="32" spans="2:25" s="4" customFormat="1" x14ac:dyDescent="0.3"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84"/>
      <c r="T32" s="8"/>
    </row>
    <row r="33" spans="2:25" ht="30" x14ac:dyDescent="0.4">
      <c r="C33" s="82">
        <v>2025</v>
      </c>
      <c r="H33" s="157" t="s">
        <v>39</v>
      </c>
      <c r="I33" s="157" t="s">
        <v>321</v>
      </c>
      <c r="J33" s="157" t="s">
        <v>41</v>
      </c>
      <c r="K33" s="157" t="s">
        <v>320</v>
      </c>
      <c r="L33" s="38" t="s">
        <v>2</v>
      </c>
      <c r="M33" s="113"/>
      <c r="N33" s="157" t="s">
        <v>39</v>
      </c>
      <c r="O33" s="157" t="s">
        <v>321</v>
      </c>
      <c r="P33" s="157" t="s">
        <v>41</v>
      </c>
      <c r="Q33" s="157" t="s">
        <v>320</v>
      </c>
      <c r="R33" s="38" t="s">
        <v>2</v>
      </c>
      <c r="S33" s="37"/>
      <c r="U33" s="4"/>
      <c r="V33" s="4"/>
      <c r="W33" s="4"/>
      <c r="X33" s="4"/>
      <c r="Y33"/>
    </row>
    <row r="34" spans="2:25" x14ac:dyDescent="0.3">
      <c r="C34" s="81" t="s">
        <v>20</v>
      </c>
      <c r="H34" s="10">
        <f>SUM(H35:H36)</f>
        <v>0</v>
      </c>
      <c r="I34" s="10">
        <f>SUM(I35:I36)</f>
        <v>41.249487360000003</v>
      </c>
      <c r="J34" s="10">
        <f>SUM(J35:J36)</f>
        <v>1.4934050531</v>
      </c>
      <c r="K34" s="10">
        <f>SUM(K35:K36)</f>
        <v>0.19424938968729999</v>
      </c>
      <c r="L34" s="39">
        <f>SUM(H34:K34)</f>
        <v>42.937141802787302</v>
      </c>
      <c r="M34" s="113"/>
      <c r="N34" s="50">
        <f>'[1]Bilan 2025'!$W$46</f>
        <v>0</v>
      </c>
      <c r="O34" s="50">
        <f>'[1]Bilan 2025'!$W$41+'[1]Bilan 2025'!$W$42+'[1]Bilan 2025'!$W$43</f>
        <v>40.833886773869843</v>
      </c>
      <c r="P34" s="160">
        <f>'[1]Bilan 2025'!$W$13</f>
        <v>1.47291195184867</v>
      </c>
      <c r="Q34" s="50">
        <f>'[1]Bilan 2025'!$W$23+'[1]Bilan 2025'!$W$29+'[1]Bilan 2025'!$W$45</f>
        <v>8.0284074027079294E-2</v>
      </c>
      <c r="R34" s="51">
        <f t="shared" ref="R34:R43" si="6">SUM(N34:Q34)</f>
        <v>42.387082799745592</v>
      </c>
      <c r="S34" s="153"/>
      <c r="U34" s="4"/>
      <c r="V34" s="4"/>
      <c r="W34" s="4"/>
      <c r="X34" s="4"/>
      <c r="Y34"/>
    </row>
    <row r="35" spans="2:25" x14ac:dyDescent="0.3">
      <c r="C35" s="79" t="s">
        <v>21</v>
      </c>
      <c r="D35" t="s">
        <v>210</v>
      </c>
      <c r="E35" t="s">
        <v>211</v>
      </c>
      <c r="F35" t="s">
        <v>212</v>
      </c>
      <c r="G35" t="s">
        <v>213</v>
      </c>
      <c r="H35" s="25">
        <f>VLOOKUP(D35,result!$A$2:$AW$476,'primary energy'!N5,FALSE)</f>
        <v>0</v>
      </c>
      <c r="I35" s="25">
        <f>VLOOKUP(E35,result!$A$2:$AW$476,'primary energy'!N5,FALSE)</f>
        <v>23.158092719999999</v>
      </c>
      <c r="J35" s="25">
        <f>VLOOKUP(F35,result!$A$2:$AW$476,'primary energy'!N5,FALSE)</f>
        <v>0.1181210451</v>
      </c>
      <c r="K35" s="25">
        <f>VLOOKUP(G51,result!$A$2:$AW$476,'primary energy'!N5,FALSE)</f>
        <v>7.1407387300000003E-5</v>
      </c>
      <c r="L35" s="40">
        <f t="shared" ref="L35:L36" si="7">SUM(H35:K35)</f>
        <v>23.276285172487299</v>
      </c>
      <c r="M35" s="113"/>
      <c r="N35" s="52">
        <v>0</v>
      </c>
      <c r="O35" s="25">
        <f>SUM('[1]Demande Format Medpro'!$E$301:$E$303,'[1]Demande Format Medpro'!$C$324)</f>
        <v>21.942299999999999</v>
      </c>
      <c r="P35" s="77">
        <f>'[1]Demande Format Medpro'!$E$306</f>
        <v>0.30990000000000001</v>
      </c>
      <c r="Q35" s="25">
        <f>SUM('[1]Demande Format Medpro'!$E$303:$E$304)</f>
        <v>0.13489999999999999</v>
      </c>
      <c r="R35" s="40">
        <f t="shared" si="6"/>
        <v>22.387099999999997</v>
      </c>
      <c r="S35" s="25"/>
      <c r="U35" s="4"/>
      <c r="V35" s="4"/>
      <c r="W35" s="4"/>
      <c r="X35" s="4"/>
      <c r="Y35"/>
    </row>
    <row r="36" spans="2:25" x14ac:dyDescent="0.3">
      <c r="C36" s="80" t="s">
        <v>22</v>
      </c>
      <c r="D36" t="s">
        <v>214</v>
      </c>
      <c r="E36" t="s">
        <v>215</v>
      </c>
      <c r="F36" t="s">
        <v>216</v>
      </c>
      <c r="G36" t="s">
        <v>217</v>
      </c>
      <c r="H36" s="25">
        <f>VLOOKUP(D36,result!$A$2:$AW$476,'primary energy'!N5,FALSE)</f>
        <v>0</v>
      </c>
      <c r="I36" s="25">
        <f>VLOOKUP(E36,result!$A$2:$AW$476,'primary energy'!N5,FALSE)</f>
        <v>18.091394640000001</v>
      </c>
      <c r="J36" s="25">
        <f>VLOOKUP(F36,result!$A$2:$AW$476,'primary energy'!N5,FALSE)</f>
        <v>1.3752840079999999</v>
      </c>
      <c r="K36" s="25">
        <f>VLOOKUP(G36,result!$A$2:$AW$476,'primary energy'!N5,FALSE)</f>
        <v>0.1941779823</v>
      </c>
      <c r="L36" s="40">
        <f t="shared" si="7"/>
        <v>19.660856630300003</v>
      </c>
      <c r="M36" s="113"/>
      <c r="N36" s="52">
        <v>0</v>
      </c>
      <c r="O36" s="25">
        <f>O34-O35</f>
        <v>18.891586773869843</v>
      </c>
      <c r="P36" s="77">
        <f>P34-P35</f>
        <v>1.1630119518486699</v>
      </c>
      <c r="Q36" s="25">
        <f>SUM('[1]Demande Format Medpro'!$E$312:$E$313,'[1]Demande Format Medpro'!$E$320:$E$321)</f>
        <v>9.1900000000000009E-2</v>
      </c>
      <c r="R36" s="40">
        <f t="shared" si="6"/>
        <v>20.146498725718512</v>
      </c>
      <c r="S36" s="25"/>
      <c r="U36" s="4"/>
      <c r="V36" s="4"/>
      <c r="W36" s="4"/>
      <c r="X36" s="4"/>
      <c r="Y36"/>
    </row>
    <row r="37" spans="2:25" x14ac:dyDescent="0.3">
      <c r="C37" s="81" t="s">
        <v>23</v>
      </c>
      <c r="D37" t="s">
        <v>218</v>
      </c>
      <c r="E37" t="s">
        <v>219</v>
      </c>
      <c r="F37" t="s">
        <v>220</v>
      </c>
      <c r="G37" t="s">
        <v>221</v>
      </c>
      <c r="H37" s="10">
        <f>VLOOKUP(D37,result!$A$2:$AW$476,'primary energy'!N5,FALSE)</f>
        <v>0.17688580940000001</v>
      </c>
      <c r="I37" s="10">
        <f>VLOOKUP(E37,result!$A$2:$AW$476,'primary energy'!N5,FALSE)</f>
        <v>5.367611943</v>
      </c>
      <c r="J37" s="10">
        <f>VLOOKUP(F37,result!$A$2:$AW$476,'primary energy'!N5,FALSE)</f>
        <v>12.732580710000001</v>
      </c>
      <c r="K37" s="10">
        <f>VLOOKUP(G37,result!$A$2:$AW$476,'primary energy'!N5,FALSE)</f>
        <v>10.981511360000001</v>
      </c>
      <c r="L37" s="39">
        <f>SUM(H37:K37)</f>
        <v>29.258589822399998</v>
      </c>
      <c r="M37" s="113"/>
      <c r="N37" s="50">
        <f>'[1]Bilan 2025'!$U$46</f>
        <v>0</v>
      </c>
      <c r="O37" s="50">
        <f>'[1]Bilan 2025'!$U$41+'[1]Bilan 2025'!$U$42+'[1]Bilan 2025'!$U$43</f>
        <v>4.5177954110546104</v>
      </c>
      <c r="P37" s="50">
        <f>'[1]Bilan 2025'!$U$13</f>
        <v>13.166367058142599</v>
      </c>
      <c r="Q37" s="50">
        <f>'[1]Bilan 2025'!$U$23+'[1]Bilan 2025'!$U$29+SUM('[1]Bilan 2025'!$U$36:$U$40,'[1]Bilan 2025'!$U$44:$U$45)</f>
        <v>11.84844535856768</v>
      </c>
      <c r="R37" s="51">
        <f t="shared" si="6"/>
        <v>29.532607827764892</v>
      </c>
      <c r="S37" s="153"/>
      <c r="U37" s="4"/>
      <c r="V37" s="4"/>
      <c r="W37" s="4"/>
      <c r="X37" s="4"/>
      <c r="Y37"/>
    </row>
    <row r="38" spans="2:25" x14ac:dyDescent="0.3">
      <c r="C38" s="81" t="s">
        <v>24</v>
      </c>
      <c r="D38" t="s">
        <v>222</v>
      </c>
      <c r="E38" t="s">
        <v>223</v>
      </c>
      <c r="F38" t="s">
        <v>224</v>
      </c>
      <c r="G38" t="s">
        <v>225</v>
      </c>
      <c r="H38" s="10">
        <f>VLOOKUP(D38,result!$A$2:$AW$476,'primary energy'!N5,FALSE)</f>
        <v>0</v>
      </c>
      <c r="I38" s="10">
        <f>VLOOKUP(E38,result!$A$2:$AW$476,'primary energy'!N5,FALSE)</f>
        <v>4.0879492180000003</v>
      </c>
      <c r="J38" s="10">
        <f>VLOOKUP(F38,result!$A$2:$AW$476,'primary energy'!N5,FALSE)</f>
        <v>13.31065779</v>
      </c>
      <c r="K38" s="10">
        <f>VLOOKUP(G38,result!$A$2:$AW$476,'primary energy'!N5,FALSE)</f>
        <v>7.3395346159999999</v>
      </c>
      <c r="L38" s="39">
        <f t="shared" ref="L38:L42" si="8">SUM(H38:K38)</f>
        <v>24.738141624000001</v>
      </c>
      <c r="M38" s="113"/>
      <c r="N38" s="50">
        <f>'[1]Bilan 2025'!$V$46</f>
        <v>0</v>
      </c>
      <c r="O38" s="50">
        <f>'[1]Bilan 2025'!$V$41+'[1]Bilan 2025'!$V$42+'[1]Bilan 2025'!$V$43</f>
        <v>2.1334656446401699</v>
      </c>
      <c r="P38" s="50">
        <f>'[1]Bilan 2025'!$V$13</f>
        <v>13.7787654764998</v>
      </c>
      <c r="Q38" s="50">
        <f>'[1]Bilan 2025'!$V$23+'[1]Bilan 2025'!$V$29+SUM('[1]Bilan 2025'!$V$36:$V$40,'[1]Bilan 2025'!$V$44:$V$45)</f>
        <v>7.6944373298370508</v>
      </c>
      <c r="R38" s="51">
        <f t="shared" si="6"/>
        <v>23.606668450977018</v>
      </c>
      <c r="S38" s="153"/>
      <c r="U38" s="4"/>
      <c r="V38" s="4"/>
      <c r="W38" s="4"/>
      <c r="X38" s="4"/>
      <c r="Y38"/>
    </row>
    <row r="39" spans="2:25" x14ac:dyDescent="0.3">
      <c r="C39" s="81" t="s">
        <v>25</v>
      </c>
      <c r="H39" s="10">
        <f>SUM(H40:H42)</f>
        <v>4.2156203145999998</v>
      </c>
      <c r="I39" s="10">
        <f>SUM(I40:I42)</f>
        <v>18.481578546000001</v>
      </c>
      <c r="J39" s="10">
        <f>SUM(J40:J42)</f>
        <v>11.1356071022</v>
      </c>
      <c r="K39" s="10">
        <f>SUM(K40:K42)</f>
        <v>12.1838603098</v>
      </c>
      <c r="L39" s="39">
        <f t="shared" si="8"/>
        <v>46.016666272600006</v>
      </c>
      <c r="M39" s="113"/>
      <c r="N39" s="50">
        <f>SUM(N40:N42)</f>
        <v>3.1874504493190567</v>
      </c>
      <c r="O39" s="50">
        <f>SUM(O40:O42)</f>
        <v>17.64096349240236</v>
      </c>
      <c r="P39" s="50">
        <f>SUM(P40:P42)</f>
        <v>11.246972610828134</v>
      </c>
      <c r="Q39" s="50">
        <f>SUM(Q40:Q42)</f>
        <v>15.706122042873465</v>
      </c>
      <c r="R39" s="51">
        <f t="shared" si="6"/>
        <v>47.781508595423013</v>
      </c>
      <c r="S39" s="153"/>
      <c r="U39" s="4"/>
      <c r="V39" s="4"/>
      <c r="W39" s="4"/>
      <c r="X39" s="4"/>
      <c r="Y39"/>
    </row>
    <row r="40" spans="2:25" x14ac:dyDescent="0.3">
      <c r="C40" s="80" t="s">
        <v>26</v>
      </c>
      <c r="D40" t="s">
        <v>226</v>
      </c>
      <c r="E40" t="s">
        <v>227</v>
      </c>
      <c r="F40" t="s">
        <v>228</v>
      </c>
      <c r="G40" t="s">
        <v>229</v>
      </c>
      <c r="H40" s="25">
        <f>VLOOKUP(D40,result!$A$2:$AW$476,'primary energy'!N5,FALSE)</f>
        <v>3.4791927089999999</v>
      </c>
      <c r="I40" s="25">
        <f>VLOOKUP(E40,result!$A$2:$AW$476,'primary energy'!N5,FALSE)</f>
        <v>15.067365049999999</v>
      </c>
      <c r="J40" s="25">
        <f>VLOOKUP(F40,result!$A$2:$AW$476,'primary energy'!N5,FALSE)</f>
        <v>10.82571229</v>
      </c>
      <c r="K40" s="25">
        <f>VLOOKUP(G40,result!$A$2:$AW$476,'primary energy'!N5,FALSE)</f>
        <v>10.58027523</v>
      </c>
      <c r="L40" s="40">
        <f t="shared" si="8"/>
        <v>39.952545278999999</v>
      </c>
      <c r="M40" s="113"/>
      <c r="N40" s="52">
        <f>'[1]Bilan 2025'!$T$46</f>
        <v>4.9709264942829498E-2</v>
      </c>
      <c r="O40" s="52">
        <f>'[1]Bilan 2025'!$T$41+'[1]Bilan 2025'!$T$42+'[1]Bilan 2025'!$T$43</f>
        <v>1.0148094604778199</v>
      </c>
      <c r="P40" s="52">
        <f>'[1]Bilan 2025'!$T$13</f>
        <v>10.545152160228</v>
      </c>
      <c r="Q40" s="52">
        <f>'[1]Bilan 2025'!$T$23+'[1]Bilan 2025'!$T$29+SUM('[1]Bilan 2025'!$T$36:$T$40,'[1]Bilan 2025'!$T$44:$T$45)</f>
        <v>15.143924861684088</v>
      </c>
      <c r="R40" s="40">
        <f t="shared" si="6"/>
        <v>26.753595747332739</v>
      </c>
      <c r="S40" s="25"/>
      <c r="U40" s="4"/>
      <c r="V40" s="4"/>
      <c r="W40" s="4"/>
      <c r="X40" s="4"/>
      <c r="Y40"/>
    </row>
    <row r="41" spans="2:25" x14ac:dyDescent="0.3">
      <c r="C41" s="80" t="s">
        <v>311</v>
      </c>
      <c r="D41" t="s">
        <v>312</v>
      </c>
      <c r="E41" t="s">
        <v>313</v>
      </c>
      <c r="F41" t="s">
        <v>314</v>
      </c>
      <c r="G41" t="s">
        <v>315</v>
      </c>
      <c r="H41" s="25">
        <f>VLOOKUP(D41,result!$A$2:$AW$476,'primary energy'!N5,FALSE)</f>
        <v>0.73642760559999998</v>
      </c>
      <c r="I41" s="25">
        <f>VLOOKUP(E41,result!$A$2:$AW$476,'primary energy'!N5,FALSE)</f>
        <v>1.3790473480000001</v>
      </c>
      <c r="J41" s="25">
        <f>VLOOKUP(F41,result!$A$2:$AW$476,'primary energy'!N5,FALSE)</f>
        <v>0</v>
      </c>
      <c r="K41" s="25">
        <f>VLOOKUP(G41,result!$A$2:$AW$476,'primary energy'!N5,FALSE)</f>
        <v>1.2937932350000001</v>
      </c>
      <c r="L41" s="40">
        <f t="shared" ref="L41" si="9">SUM(H41:K41)</f>
        <v>3.4092681886000005</v>
      </c>
      <c r="M41" s="113"/>
      <c r="N41" s="25">
        <f>'[1]Bilan 2025'!$E$51</f>
        <v>3.1355274651057297</v>
      </c>
      <c r="O41" s="25">
        <f>'[1]Bilan 2025'!$E$53</f>
        <v>13.4270982361849</v>
      </c>
      <c r="P41" s="25">
        <v>0</v>
      </c>
      <c r="Q41" s="25">
        <f>'[1]Bilan 2025'!$S$23+'[1]Bilan 2025'!$S$29+SUM('[1]Bilan 2025'!$S$36:$S$40,'[1]Bilan 2025'!$S$44:$S$45)</f>
        <v>0.36397986945796112</v>
      </c>
      <c r="R41" s="40">
        <f t="shared" si="6"/>
        <v>16.926605570748588</v>
      </c>
      <c r="S41" s="25"/>
      <c r="U41" s="4"/>
      <c r="V41" s="4"/>
      <c r="W41" s="4"/>
      <c r="X41" s="4"/>
      <c r="Y41"/>
    </row>
    <row r="42" spans="2:25" x14ac:dyDescent="0.3">
      <c r="C42" s="80" t="s">
        <v>27</v>
      </c>
      <c r="D42" t="s">
        <v>230</v>
      </c>
      <c r="E42" t="s">
        <v>231</v>
      </c>
      <c r="F42" t="s">
        <v>232</v>
      </c>
      <c r="G42" t="s">
        <v>233</v>
      </c>
      <c r="H42" s="25">
        <f>VLOOKUP(D42,result!$A$2:$AW$476,'primary energy'!N5,FALSE)</f>
        <v>0</v>
      </c>
      <c r="I42" s="25">
        <f>VLOOKUP(E42,result!$A$2:$AW$476,'primary energy'!N5,FALSE)</f>
        <v>2.0351661480000001</v>
      </c>
      <c r="J42" s="25">
        <f>VLOOKUP(F42,result!$A$2:$AW$476,'primary energy'!N5,FALSE)</f>
        <v>0.30989481219999998</v>
      </c>
      <c r="K42" s="25">
        <f>VLOOKUP(G42,result!$A$2:$AW$476,'primary energy'!N5,FALSE)</f>
        <v>0.30979184479999999</v>
      </c>
      <c r="L42" s="40">
        <f t="shared" si="8"/>
        <v>2.654852805</v>
      </c>
      <c r="M42" s="113"/>
      <c r="N42" s="52">
        <f>'[1]Bilan 2025'!$S$46</f>
        <v>2.2137192704974398E-3</v>
      </c>
      <c r="O42" s="52">
        <f>'[1]Bilan 2025'!$S$41+'[1]Bilan 2025'!$S$42+'[1]Bilan 2025'!$S$43</f>
        <v>3.1990557957396399</v>
      </c>
      <c r="P42" s="52">
        <f>'[1]Bilan 2025'!$S$13</f>
        <v>0.70182045060013498</v>
      </c>
      <c r="Q42" s="52">
        <f>'[1]Bilan 2025'!$S$23+'[1]Bilan 2025'!$S$29+'[1]Bilan 2025'!$S$45</f>
        <v>0.19821731173141713</v>
      </c>
      <c r="R42" s="40">
        <f t="shared" si="6"/>
        <v>4.1013072773416894</v>
      </c>
      <c r="S42" s="25"/>
      <c r="U42" s="4"/>
      <c r="V42" s="4"/>
      <c r="W42" s="4"/>
      <c r="X42" s="4"/>
      <c r="Y42"/>
    </row>
    <row r="43" spans="2:25" x14ac:dyDescent="0.3">
      <c r="C43" s="12" t="s">
        <v>28</v>
      </c>
      <c r="H43" s="12">
        <f>SUM(H34,H37:H39)</f>
        <v>4.3925061239999996</v>
      </c>
      <c r="I43" s="12">
        <f>SUM(I34,I37:I39)</f>
        <v>69.186627067000003</v>
      </c>
      <c r="J43" s="12">
        <f>SUM(J34,J37:J39)</f>
        <v>38.672250655299997</v>
      </c>
      <c r="K43" s="12">
        <f>SUM(K34,K37:K39)</f>
        <v>30.699155675487301</v>
      </c>
      <c r="L43" s="41">
        <f>SUM(H43:K43)</f>
        <v>142.95053952178731</v>
      </c>
      <c r="M43" s="113"/>
      <c r="N43" s="53">
        <f>N34+N37+N38+N39</f>
        <v>3.1874504493190567</v>
      </c>
      <c r="O43" s="53">
        <f>O34+O37+O38+O39</f>
        <v>65.126111321966988</v>
      </c>
      <c r="P43" s="53">
        <f>P34+P37+P38+P39</f>
        <v>39.665017097319208</v>
      </c>
      <c r="Q43" s="53">
        <f>Q34+Q37+Q38+Q39</f>
        <v>35.329288805305275</v>
      </c>
      <c r="R43" s="56">
        <f t="shared" si="6"/>
        <v>143.30786767391052</v>
      </c>
      <c r="S43" s="174"/>
      <c r="U43" s="4"/>
      <c r="V43" s="4"/>
      <c r="W43" s="4"/>
      <c r="X43" s="4"/>
      <c r="Y43"/>
    </row>
    <row r="44" spans="2:25" s="4" customFormat="1" x14ac:dyDescent="0.3">
      <c r="H44" s="113"/>
      <c r="I44" s="113"/>
      <c r="J44" s="113"/>
      <c r="K44" s="113"/>
      <c r="L44" s="113"/>
      <c r="M44" s="113"/>
      <c r="N44" s="172">
        <f>N43-'[1]Bilan 2025'!$G$46</f>
        <v>0</v>
      </c>
      <c r="O44" s="172">
        <f>O43-SUM('[1]Bilan 2025'!$S$41:$W$43,'[1]Bilan 2025'!$E$53)</f>
        <v>0</v>
      </c>
      <c r="P44" s="172">
        <f>P43-'[1]Bilan 2025'!$R$13</f>
        <v>0</v>
      </c>
      <c r="Q44" s="173">
        <f>Q43-SUM('[1]Bilan 2025'!$R$23,'[1]Bilan 2025'!$R$29,'[1]Bilan 2025'!$S$36:$W$40,'[1]Bilan 2025'!$S$45:$W$45)</f>
        <v>0.14719982821178235</v>
      </c>
      <c r="R44" s="113"/>
      <c r="S44" s="184"/>
      <c r="T44" s="8"/>
    </row>
    <row r="45" spans="2:25" s="4" customFormat="1" x14ac:dyDescent="0.3"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84"/>
      <c r="T45" s="8"/>
    </row>
    <row r="46" spans="2:25" s="4" customFormat="1" x14ac:dyDescent="0.3">
      <c r="B46" s="169" t="s">
        <v>70</v>
      </c>
      <c r="H46" s="113"/>
      <c r="I46" s="113"/>
      <c r="J46" s="113"/>
      <c r="K46" s="113"/>
      <c r="L46" s="113"/>
      <c r="M46" s="113"/>
      <c r="N46" s="187"/>
      <c r="O46" s="187"/>
      <c r="P46" s="187"/>
      <c r="Q46" s="187"/>
      <c r="R46" s="113"/>
      <c r="S46" s="184"/>
      <c r="T46" s="8"/>
    </row>
    <row r="47" spans="2:25" s="4" customFormat="1" x14ac:dyDescent="0.3">
      <c r="B47" s="170" t="s">
        <v>44</v>
      </c>
      <c r="C47" s="170"/>
      <c r="D47" s="170"/>
      <c r="E47" s="170"/>
      <c r="F47" s="170"/>
      <c r="G47" s="170"/>
      <c r="H47" s="171"/>
      <c r="I47" s="171"/>
      <c r="J47" s="171"/>
      <c r="K47" s="171"/>
      <c r="L47" s="171"/>
      <c r="M47" s="171"/>
      <c r="N47" s="188"/>
      <c r="O47" s="188"/>
      <c r="P47" s="188"/>
      <c r="Q47" s="188"/>
      <c r="R47" s="113"/>
      <c r="S47" s="185"/>
      <c r="T47" s="8"/>
    </row>
    <row r="48" spans="2:25" s="4" customFormat="1" x14ac:dyDescent="0.3">
      <c r="S48" s="8"/>
      <c r="T48" s="8"/>
    </row>
    <row r="49" spans="2:25" ht="30" x14ac:dyDescent="0.4">
      <c r="C49" s="82">
        <v>2030</v>
      </c>
      <c r="H49" s="157" t="s">
        <v>39</v>
      </c>
      <c r="I49" s="157" t="s">
        <v>321</v>
      </c>
      <c r="J49" s="157" t="s">
        <v>41</v>
      </c>
      <c r="K49" s="157" t="s">
        <v>320</v>
      </c>
      <c r="L49" s="38" t="s">
        <v>2</v>
      </c>
      <c r="N49" s="157" t="s">
        <v>39</v>
      </c>
      <c r="O49" s="157" t="s">
        <v>321</v>
      </c>
      <c r="P49" s="157" t="s">
        <v>41</v>
      </c>
      <c r="Q49" s="157" t="s">
        <v>320</v>
      </c>
      <c r="R49" s="38" t="s">
        <v>2</v>
      </c>
      <c r="S49" s="37"/>
      <c r="U49" s="4"/>
      <c r="V49" s="4"/>
      <c r="W49" s="4"/>
      <c r="X49" s="4"/>
      <c r="Y49"/>
    </row>
    <row r="50" spans="2:25" x14ac:dyDescent="0.3">
      <c r="C50" s="81" t="s">
        <v>20</v>
      </c>
      <c r="H50" s="10">
        <f>SUM(H51:H52)</f>
        <v>0</v>
      </c>
      <c r="I50" s="10">
        <f>SUM(I51:I52)</f>
        <v>40.783291869999999</v>
      </c>
      <c r="J50" s="10">
        <f>SUM(J51:J52)</f>
        <v>1.7742439763</v>
      </c>
      <c r="K50" s="10">
        <f>SUM(K51:K52)</f>
        <v>0.2016048453074</v>
      </c>
      <c r="L50" s="39">
        <f>SUM(H50:K50)</f>
        <v>42.759140691607399</v>
      </c>
      <c r="N50" s="50">
        <f>'[1]Bilan 2030'!$W$46</f>
        <v>0</v>
      </c>
      <c r="O50" s="50">
        <f>'[1]Bilan 2030'!$W$41+'[1]Bilan 2030'!$W$42+'[1]Bilan 2030'!$W$43</f>
        <v>39.609840360351086</v>
      </c>
      <c r="P50" s="160">
        <f>'[1]Bilan 2030'!$W$13</f>
        <v>1.9334119518486701</v>
      </c>
      <c r="Q50" s="50">
        <f>'[1]Bilan 2030'!$W$23+'[1]Bilan 2030'!$W$29+'[1]Bilan 2030'!$W$45</f>
        <v>8.4730487545842795E-2</v>
      </c>
      <c r="R50" s="51">
        <f t="shared" ref="R50:R59" si="10">SUM(N50:Q50)</f>
        <v>41.627982799745595</v>
      </c>
      <c r="S50" s="186"/>
      <c r="U50" s="4"/>
      <c r="V50" s="4"/>
      <c r="W50" s="4"/>
      <c r="X50" s="4"/>
      <c r="Y50"/>
    </row>
    <row r="51" spans="2:25" x14ac:dyDescent="0.3">
      <c r="C51" s="79" t="s">
        <v>21</v>
      </c>
      <c r="D51" t="s">
        <v>210</v>
      </c>
      <c r="E51" t="s">
        <v>211</v>
      </c>
      <c r="F51" t="s">
        <v>212</v>
      </c>
      <c r="G51" t="s">
        <v>213</v>
      </c>
      <c r="H51" s="25">
        <f>VLOOKUP(D51,result!$A$2:$AW$476,'primary energy'!S5,FALSE)</f>
        <v>0</v>
      </c>
      <c r="I51" s="25">
        <f>VLOOKUP(E51,result!$A$2:$AW$476,'primary energy'!S5,FALSE)</f>
        <v>22.215405140000001</v>
      </c>
      <c r="J51" s="25">
        <f>VLOOKUP(F51,result!$A$2:$AW$476,'primary energy'!S5,FALSE)</f>
        <v>0.2792685043</v>
      </c>
      <c r="K51" s="25">
        <f>VLOOKUP(G51,result!$A$2:$AW$476,'primary energy'!S5,FALSE)</f>
        <v>9.9390807400000003E-5</v>
      </c>
      <c r="L51" s="40">
        <f t="shared" ref="L51:L58" si="11">SUM(H51:K51)</f>
        <v>22.4947730351074</v>
      </c>
      <c r="N51" s="52">
        <v>0</v>
      </c>
      <c r="O51" s="25">
        <f>SUM('[1]Demande Format Medpro'!$F$301:$F$303,'[1]Demande Format Medpro'!$C$324)</f>
        <v>20.634</v>
      </c>
      <c r="P51" s="77">
        <f>'[1]Demande Format Medpro'!$F$306</f>
        <v>0.69589999999999996</v>
      </c>
      <c r="Q51" s="25">
        <f>SUM('[1]Demande Format Medpro'!$F$303:$F$304)</f>
        <v>5.0000000000000001E-4</v>
      </c>
      <c r="R51" s="40">
        <f t="shared" si="10"/>
        <v>21.330400000000001</v>
      </c>
      <c r="S51" s="25"/>
      <c r="U51" s="4"/>
      <c r="V51" s="4"/>
      <c r="W51" s="4"/>
      <c r="X51" s="4"/>
      <c r="Y51"/>
    </row>
    <row r="52" spans="2:25" x14ac:dyDescent="0.3">
      <c r="C52" s="80" t="s">
        <v>22</v>
      </c>
      <c r="D52" t="s">
        <v>214</v>
      </c>
      <c r="E52" t="s">
        <v>215</v>
      </c>
      <c r="F52" t="s">
        <v>216</v>
      </c>
      <c r="G52" t="s">
        <v>217</v>
      </c>
      <c r="H52" s="25">
        <f>VLOOKUP(D52,result!$A$2:$AW$476,'primary energy'!S5,FALSE)</f>
        <v>0</v>
      </c>
      <c r="I52" s="25">
        <f>VLOOKUP(E52,result!$A$2:$AW$476,'primary energy'!S5,FALSE)</f>
        <v>18.567886730000001</v>
      </c>
      <c r="J52" s="25">
        <f>VLOOKUP(F52,result!$A$2:$AW$476,'primary energy'!S5,FALSE)</f>
        <v>1.4949754719999999</v>
      </c>
      <c r="K52" s="25">
        <f>VLOOKUP(G52,result!$A$2:$AW$476,'primary energy'!S5,FALSE)</f>
        <v>0.20150545449999999</v>
      </c>
      <c r="L52" s="40">
        <f t="shared" si="11"/>
        <v>20.264367656500003</v>
      </c>
      <c r="N52" s="52">
        <v>0</v>
      </c>
      <c r="O52" s="25">
        <f>O50-O51</f>
        <v>18.975840360351086</v>
      </c>
      <c r="P52" s="77">
        <f>P50-P51</f>
        <v>1.2375119518486701</v>
      </c>
      <c r="Q52" s="25">
        <f>SUM('[1]Demande Format Medpro'!$F$312:$F$313,'[1]Demande Format Medpro'!$F$320:$F$321)</f>
        <v>9.7500000000000003E-2</v>
      </c>
      <c r="R52" s="40">
        <f t="shared" si="10"/>
        <v>20.310852312199756</v>
      </c>
      <c r="S52" s="25"/>
      <c r="U52" s="4"/>
      <c r="V52" s="4"/>
      <c r="W52" s="4"/>
      <c r="X52" s="4"/>
      <c r="Y52"/>
    </row>
    <row r="53" spans="2:25" x14ac:dyDescent="0.3">
      <c r="C53" s="81" t="s">
        <v>23</v>
      </c>
      <c r="D53" t="s">
        <v>218</v>
      </c>
      <c r="E53" t="s">
        <v>219</v>
      </c>
      <c r="F53" t="s">
        <v>220</v>
      </c>
      <c r="G53" t="s">
        <v>221</v>
      </c>
      <c r="H53" s="10">
        <f>VLOOKUP(D53,result!$A$2:$AW$476,'primary energy'!S5,FALSE)</f>
        <v>0.1521041749</v>
      </c>
      <c r="I53" s="10">
        <f>VLOOKUP(E53,result!$A$2:$AW$476,'primary energy'!S5,FALSE)</f>
        <v>4.7841544110000003</v>
      </c>
      <c r="J53" s="10">
        <f>VLOOKUP(F53,result!$A$2:$AW$476,'primary energy'!S5,FALSE)</f>
        <v>12.727531920000001</v>
      </c>
      <c r="K53" s="10">
        <f>VLOOKUP(G53,result!$A$2:$AW$476,'primary energy'!S5,FALSE)</f>
        <v>9.7216212990000006</v>
      </c>
      <c r="L53" s="39">
        <f>SUM(H53:K53)</f>
        <v>27.385411804900002</v>
      </c>
      <c r="N53" s="50">
        <f>'[1]Bilan 2030'!$U$46</f>
        <v>0</v>
      </c>
      <c r="O53" s="50">
        <f>'[1]Bilan 2030'!$U$41+'[1]Bilan 2030'!$U$42+'[1]Bilan 2030'!$U$43</f>
        <v>3.8396954110546102</v>
      </c>
      <c r="P53" s="50">
        <f>'[1]Bilan 2030'!$U$13</f>
        <v>13.146567058142599</v>
      </c>
      <c r="Q53" s="50">
        <f>'[1]Bilan 2030'!$U$23+'[1]Bilan 2030'!$U$29+SUM('[1]Bilan 2030'!$U$36:$U$40,'[1]Bilan 2030'!$U$44:$U$45)</f>
        <v>11.39012160481942</v>
      </c>
      <c r="R53" s="51">
        <f t="shared" si="10"/>
        <v>28.376384074016631</v>
      </c>
      <c r="S53" s="153"/>
      <c r="U53" s="4"/>
      <c r="V53" s="4"/>
      <c r="W53" s="4"/>
      <c r="X53" s="4"/>
      <c r="Y53"/>
    </row>
    <row r="54" spans="2:25" x14ac:dyDescent="0.3">
      <c r="C54" s="81" t="s">
        <v>24</v>
      </c>
      <c r="D54" t="s">
        <v>222</v>
      </c>
      <c r="E54" t="s">
        <v>223</v>
      </c>
      <c r="F54" t="s">
        <v>224</v>
      </c>
      <c r="G54" t="s">
        <v>225</v>
      </c>
      <c r="H54" s="10">
        <f>VLOOKUP(D54,result!$A$2:$AW$476,'primary energy'!S5,FALSE)</f>
        <v>0</v>
      </c>
      <c r="I54" s="10">
        <f>VLOOKUP(E54,result!$A$2:$AW$476,'primary energy'!S5,FALSE)</f>
        <v>4.1079194130000003</v>
      </c>
      <c r="J54" s="10">
        <f>VLOOKUP(F54,result!$A$2:$AW$476,'primary energy'!S5,FALSE)</f>
        <v>13.61726876</v>
      </c>
      <c r="K54" s="10">
        <f>VLOOKUP(G54,result!$A$2:$AW$476,'primary energy'!S5,FALSE)</f>
        <v>6.943441258</v>
      </c>
      <c r="L54" s="39">
        <f t="shared" si="11"/>
        <v>24.668629430999999</v>
      </c>
      <c r="N54" s="50">
        <f>'[1]Bilan 2030'!$V$46</f>
        <v>0</v>
      </c>
      <c r="O54" s="50">
        <f>'[1]Bilan 2030'!$V$41+'[1]Bilan 2030'!$V$42+'[1]Bilan 2030'!$V$43</f>
        <v>1.7637656446401699</v>
      </c>
      <c r="P54" s="50">
        <f>'[1]Bilan 2030'!$V$13</f>
        <v>14.418365476499799</v>
      </c>
      <c r="Q54" s="50">
        <f>'[1]Bilan 2030'!$V$23+'[1]Bilan 2030'!$V$29+SUM('[1]Bilan 2030'!$V$36:$V$40,'[1]Bilan 2030'!$V$44:$V$45)</f>
        <v>6.788962121921041</v>
      </c>
      <c r="R54" s="51">
        <f t="shared" si="10"/>
        <v>22.971093243061009</v>
      </c>
      <c r="S54" s="153"/>
      <c r="U54" s="4"/>
      <c r="V54" s="4"/>
      <c r="W54" s="4"/>
      <c r="X54" s="4"/>
      <c r="Y54"/>
    </row>
    <row r="55" spans="2:25" x14ac:dyDescent="0.3">
      <c r="C55" s="81" t="s">
        <v>25</v>
      </c>
      <c r="H55" s="10">
        <f>SUM(H56:H58)</f>
        <v>4.1948505504</v>
      </c>
      <c r="I55" s="10">
        <f>SUM(I56:I58)</f>
        <v>18.374565100000002</v>
      </c>
      <c r="J55" s="10">
        <f>SUM(J56:J58)</f>
        <v>11.605283034199999</v>
      </c>
      <c r="K55" s="10">
        <f>SUM(K56:K58)</f>
        <v>12.1486599395</v>
      </c>
      <c r="L55" s="39">
        <f t="shared" si="11"/>
        <v>46.323358624100003</v>
      </c>
      <c r="N55" s="50">
        <f>SUM(N56:N58)</f>
        <v>3.0542700423107294</v>
      </c>
      <c r="O55" s="50">
        <f>SUM(O56:O58)</f>
        <v>17.37292722952327</v>
      </c>
      <c r="P55" s="50">
        <f>SUM(P56:P58)</f>
        <v>11.420000535849589</v>
      </c>
      <c r="Q55" s="50">
        <f>SUM(Q56:Q58)</f>
        <v>16.720660396742641</v>
      </c>
      <c r="R55" s="51">
        <f t="shared" si="10"/>
        <v>48.56785820442623</v>
      </c>
      <c r="S55" s="153"/>
      <c r="U55" s="4"/>
      <c r="V55" s="4"/>
      <c r="W55" s="4"/>
      <c r="X55" s="4"/>
      <c r="Y55"/>
    </row>
    <row r="56" spans="2:25" x14ac:dyDescent="0.3">
      <c r="C56" s="80" t="s">
        <v>26</v>
      </c>
      <c r="D56" t="s">
        <v>226</v>
      </c>
      <c r="E56" t="s">
        <v>227</v>
      </c>
      <c r="F56" t="s">
        <v>228</v>
      </c>
      <c r="G56" t="s">
        <v>229</v>
      </c>
      <c r="H56" s="25">
        <f>VLOOKUP(D56,result!$A$2:$AW$476,'primary energy'!S5,FALSE)</f>
        <v>3.4569619469999999</v>
      </c>
      <c r="I56" s="25">
        <f>VLOOKUP(E56,result!$A$2:$AW$476,'primary energy'!S5,FALSE)</f>
        <v>14.854637520000001</v>
      </c>
      <c r="J56" s="25">
        <f>VLOOKUP(F56,result!$A$2:$AW$476,'primary energy'!S5,FALSE)</f>
        <v>11.27486508</v>
      </c>
      <c r="K56" s="25">
        <f>VLOOKUP(G56,result!$A$2:$AW$476,'primary energy'!S5,FALSE)</f>
        <v>10.47416999</v>
      </c>
      <c r="L56" s="40">
        <f t="shared" si="11"/>
        <v>40.060634536999999</v>
      </c>
      <c r="N56" s="52">
        <f>'[1]Bilan 2030'!$T$46</f>
        <v>0</v>
      </c>
      <c r="O56" s="52">
        <f>'[1]Bilan 2030'!$T$41+'[1]Bilan 2030'!$T$42+'[1]Bilan 2030'!$T$43</f>
        <v>0.35110946047781999</v>
      </c>
      <c r="P56" s="52">
        <f>'[1]Bilan 2030'!$T$13</f>
        <v>10.743152160228</v>
      </c>
      <c r="Q56" s="52">
        <f>'[1]Bilan 2030'!$T$23+'[1]Bilan 2030'!$T$29+SUM('[1]Bilan 2030'!$T$36:$T$40,'[1]Bilan 2030'!$T$44:$T$45)</f>
        <v>16.164024861684076</v>
      </c>
      <c r="R56" s="40">
        <f t="shared" si="10"/>
        <v>27.258286482389899</v>
      </c>
      <c r="S56" s="25"/>
      <c r="U56" s="4"/>
      <c r="V56" s="4"/>
      <c r="W56" s="4"/>
      <c r="X56" s="4"/>
      <c r="Y56"/>
    </row>
    <row r="57" spans="2:25" x14ac:dyDescent="0.3">
      <c r="C57" s="80" t="s">
        <v>311</v>
      </c>
      <c r="D57" t="s">
        <v>312</v>
      </c>
      <c r="E57" t="s">
        <v>313</v>
      </c>
      <c r="F57" t="s">
        <v>314</v>
      </c>
      <c r="G57" t="s">
        <v>315</v>
      </c>
      <c r="H57" s="25">
        <f>VLOOKUP(D57,result!$A$2:$AW$476,'primary energy'!S5,FALSE)</f>
        <v>0.73788860339999995</v>
      </c>
      <c r="I57" s="25">
        <f>VLOOKUP(E57,result!$A$2:$AW$476,'primary energy'!S5,FALSE)</f>
        <v>1.4531310129999999</v>
      </c>
      <c r="J57" s="25">
        <f>VLOOKUP(F57,result!$A$2:$AW$476,'primary energy'!S5,FALSE)</f>
        <v>0</v>
      </c>
      <c r="K57" s="25">
        <f>VLOOKUP(G57,result!$A$2:$AW$476,'primary energy'!S5,FALSE)</f>
        <v>1.3602838500000001</v>
      </c>
      <c r="L57" s="40">
        <f t="shared" ref="L57" si="12">SUM(H57:K57)</f>
        <v>3.5513034663999998</v>
      </c>
      <c r="M57" s="113"/>
      <c r="N57" s="25">
        <f>'[1]Bilan 2030'!$E$51</f>
        <v>3.0520563230402318</v>
      </c>
      <c r="O57" s="25">
        <f>'[1]Bilan 2030'!$E$53</f>
        <v>13.913274339353899</v>
      </c>
      <c r="P57" s="25">
        <v>0</v>
      </c>
      <c r="Q57" s="25">
        <f>'[1]Bilan 2030'!$S$23+'[1]Bilan 2030'!$S$29+SUM('[1]Bilan 2030'!$S$36:$S$40,'[1]Bilan 2030'!$S$44:$S$45)</f>
        <v>0.36225387249471708</v>
      </c>
      <c r="R57" s="40">
        <f t="shared" si="10"/>
        <v>17.327584534888846</v>
      </c>
      <c r="S57" s="25"/>
      <c r="U57" s="4"/>
      <c r="V57" s="4"/>
      <c r="W57" s="4"/>
      <c r="X57" s="4"/>
      <c r="Y57"/>
    </row>
    <row r="58" spans="2:25" x14ac:dyDescent="0.3">
      <c r="C58" s="80" t="s">
        <v>27</v>
      </c>
      <c r="D58" t="s">
        <v>230</v>
      </c>
      <c r="E58" t="s">
        <v>231</v>
      </c>
      <c r="F58" t="s">
        <v>232</v>
      </c>
      <c r="G58" t="s">
        <v>233</v>
      </c>
      <c r="H58" s="25">
        <f>VLOOKUP(D58,result!$A$2:$AW$476,'primary energy'!S5,FALSE)</f>
        <v>0</v>
      </c>
      <c r="I58" s="25">
        <f>VLOOKUP(E58,result!$A$2:$AW$476,'primary energy'!S5,FALSE)</f>
        <v>2.0667965669999999</v>
      </c>
      <c r="J58" s="25">
        <f>VLOOKUP(F58,result!$A$2:$AW$476,'primary energy'!S5,FALSE)</f>
        <v>0.33041795419999997</v>
      </c>
      <c r="K58" s="25">
        <f>VLOOKUP(G58,result!$A$2:$AW$476,'primary energy'!S5,FALSE)</f>
        <v>0.3142060995</v>
      </c>
      <c r="L58" s="40">
        <f t="shared" si="11"/>
        <v>2.7114206207000002</v>
      </c>
      <c r="N58" s="52">
        <f>'[1]Bilan 2030'!$S$46</f>
        <v>2.2137192704974398E-3</v>
      </c>
      <c r="O58" s="52">
        <f>'[1]Bilan 2030'!$S$41+'[1]Bilan 2030'!$S$42+'[1]Bilan 2030'!$S$43</f>
        <v>3.10854342969155</v>
      </c>
      <c r="P58" s="52">
        <f>'[1]Bilan 2030'!$S$13</f>
        <v>0.67684837562158895</v>
      </c>
      <c r="Q58" s="52">
        <f>'[1]Bilan 2030'!$S$23+'[1]Bilan 2030'!$S$29+'[1]Bilan 2030'!$S$45</f>
        <v>0.19438166256384812</v>
      </c>
      <c r="R58" s="40">
        <f t="shared" si="10"/>
        <v>3.9819871871474848</v>
      </c>
      <c r="S58" s="25"/>
      <c r="U58" s="4"/>
      <c r="V58" s="4"/>
      <c r="W58" s="4"/>
      <c r="X58" s="4"/>
      <c r="Y58"/>
    </row>
    <row r="59" spans="2:25" x14ac:dyDescent="0.3">
      <c r="C59" s="12" t="s">
        <v>28</v>
      </c>
      <c r="H59" s="12">
        <f>SUM(H50,H53:H55)</f>
        <v>4.3469547252999998</v>
      </c>
      <c r="I59" s="12">
        <f>SUM(I50,I53:I55)</f>
        <v>68.049930794000005</v>
      </c>
      <c r="J59" s="12">
        <f>SUM(J50,J53:J55)</f>
        <v>39.724327690499997</v>
      </c>
      <c r="K59" s="12">
        <f>SUM(K50,K53:K55)</f>
        <v>29.015327341807399</v>
      </c>
      <c r="L59" s="41">
        <f>SUM(H59:K59)</f>
        <v>141.1365405516074</v>
      </c>
      <c r="N59" s="53">
        <f>N50+N53+N54+N55</f>
        <v>3.0542700423107294</v>
      </c>
      <c r="O59" s="53">
        <f>O50+O53+O54+O55</f>
        <v>62.586228645569136</v>
      </c>
      <c r="P59" s="53">
        <f>P50+P53+P54+P55</f>
        <v>40.91834502234066</v>
      </c>
      <c r="Q59" s="53">
        <f>Q50+Q53+Q54+Q55</f>
        <v>34.984474611028944</v>
      </c>
      <c r="R59" s="56">
        <f t="shared" si="10"/>
        <v>141.54331832124947</v>
      </c>
      <c r="S59" s="174"/>
      <c r="U59" s="4"/>
      <c r="V59" s="4"/>
      <c r="W59" s="4"/>
      <c r="X59" s="4"/>
      <c r="Y59"/>
    </row>
    <row r="60" spans="2:25" s="4" customFormat="1" x14ac:dyDescent="0.3">
      <c r="N60" s="172">
        <f>N59-'[1]Bilan 2030'!$G$46</f>
        <v>0</v>
      </c>
      <c r="O60" s="172">
        <f>O59-SUM('[1]Bilan 2030'!$S$41:$W$43,'[1]Bilan 2030'!$E$53)</f>
        <v>0</v>
      </c>
      <c r="P60" s="172">
        <f>P59-'[1]Bilan 2030'!$R$13</f>
        <v>0</v>
      </c>
      <c r="Q60" s="173">
        <f>Q59-SUM('[1]Bilan 2030'!$R$23,'[1]Bilan 2030'!$R$29,'[1]Bilan 2030'!$S$36:$W$40,'[1]Bilan 2030'!$S$45:$W$45)</f>
        <v>0.19438166256384903</v>
      </c>
      <c r="R60" s="113"/>
      <c r="S60" s="8"/>
      <c r="T60" s="8"/>
    </row>
    <row r="61" spans="2:25" s="4" customFormat="1" x14ac:dyDescent="0.3">
      <c r="B61" s="169" t="s">
        <v>70</v>
      </c>
      <c r="K61" s="119"/>
      <c r="N61" s="174"/>
      <c r="O61" s="174"/>
      <c r="P61" s="174"/>
      <c r="Q61" s="175"/>
      <c r="R61" s="176"/>
      <c r="S61" s="8"/>
      <c r="T61" s="8"/>
    </row>
    <row r="62" spans="2:25" s="4" customFormat="1" x14ac:dyDescent="0.3">
      <c r="B62" s="170" t="s">
        <v>44</v>
      </c>
      <c r="N62" s="177"/>
      <c r="O62" s="177"/>
      <c r="P62" s="177"/>
      <c r="Q62" s="178"/>
      <c r="R62" s="176"/>
      <c r="S62" s="8"/>
      <c r="T62" s="8"/>
    </row>
    <row r="63" spans="2:25" s="4" customFormat="1" x14ac:dyDescent="0.3">
      <c r="N63" s="8"/>
      <c r="O63" s="8"/>
      <c r="P63" s="8"/>
      <c r="Q63" s="176"/>
      <c r="R63" s="176"/>
      <c r="S63" s="8"/>
      <c r="T63" s="8"/>
    </row>
    <row r="64" spans="2:25" s="4" customFormat="1" x14ac:dyDescent="0.3">
      <c r="N64" s="8"/>
      <c r="O64" s="8"/>
      <c r="P64" s="8"/>
      <c r="Q64" s="176"/>
      <c r="R64" s="176"/>
      <c r="S64" s="8"/>
      <c r="T64" s="8"/>
    </row>
    <row r="65" spans="3:26" ht="30" x14ac:dyDescent="0.4">
      <c r="C65" s="82">
        <v>2035</v>
      </c>
      <c r="H65" s="157" t="s">
        <v>39</v>
      </c>
      <c r="I65" s="157" t="s">
        <v>321</v>
      </c>
      <c r="J65" s="157" t="s">
        <v>41</v>
      </c>
      <c r="K65" s="157" t="s">
        <v>320</v>
      </c>
      <c r="L65" s="38" t="s">
        <v>2</v>
      </c>
      <c r="N65" s="179"/>
      <c r="O65" s="179"/>
      <c r="P65" s="179"/>
      <c r="Q65" s="180"/>
      <c r="R65" s="181"/>
      <c r="S65" s="37"/>
      <c r="U65" s="4"/>
      <c r="V65" s="4"/>
      <c r="W65" s="4"/>
      <c r="X65" s="4"/>
      <c r="Y65" s="4"/>
      <c r="Z65" s="4"/>
    </row>
    <row r="66" spans="3:26" x14ac:dyDescent="0.3">
      <c r="C66" s="81" t="s">
        <v>20</v>
      </c>
      <c r="H66" s="10">
        <f>SUM(H67:H68)</f>
        <v>0</v>
      </c>
      <c r="I66" s="10">
        <f>SUM(I67:I68)</f>
        <v>39.909349460000001</v>
      </c>
      <c r="J66" s="10">
        <f>SUM(J67:J68)</f>
        <v>2.1691555880999998</v>
      </c>
      <c r="K66" s="10">
        <f>SUM(K67:K68)</f>
        <v>0.205906822534</v>
      </c>
      <c r="L66" s="39">
        <f>SUM(H66:K66)</f>
        <v>42.284411870633996</v>
      </c>
      <c r="N66" s="182"/>
      <c r="O66" s="182"/>
      <c r="P66" s="182"/>
      <c r="Q66" s="182"/>
      <c r="R66" s="182"/>
      <c r="S66" s="153"/>
      <c r="U66" s="4"/>
      <c r="V66" s="4"/>
      <c r="W66" s="4"/>
      <c r="X66" s="4"/>
      <c r="Y66" s="4"/>
      <c r="Z66" s="4"/>
    </row>
    <row r="67" spans="3:26" x14ac:dyDescent="0.3">
      <c r="C67" s="79" t="s">
        <v>21</v>
      </c>
      <c r="D67" t="s">
        <v>210</v>
      </c>
      <c r="E67" t="s">
        <v>211</v>
      </c>
      <c r="F67" t="s">
        <v>212</v>
      </c>
      <c r="G67" t="s">
        <v>213</v>
      </c>
      <c r="H67" s="25">
        <f>VLOOKUP(D67,result!$A$2:$AW$476,'primary energy'!T5,FALSE)</f>
        <v>0</v>
      </c>
      <c r="I67" s="25">
        <f>VLOOKUP(E67,result!$A$2:$AW$476,'primary energy'!T5,FALSE)</f>
        <v>20.907028650000001</v>
      </c>
      <c r="J67" s="97">
        <f>VLOOKUP(F67,result!$A$2:$AW$476,'primary energy'!T5,FALSE)</f>
        <v>0.55410049309999998</v>
      </c>
      <c r="K67" s="25">
        <f>VLOOKUP(G67,result!$A$2:$AW$476,'primary energy'!T5,FALSE)</f>
        <v>1.2275443400000001E-4</v>
      </c>
      <c r="L67" s="40">
        <f>SUM(H67:K67)</f>
        <v>21.461251897534002</v>
      </c>
      <c r="N67" s="52"/>
      <c r="O67" s="25"/>
      <c r="P67" s="77"/>
      <c r="Q67" s="52"/>
      <c r="R67" s="52"/>
      <c r="S67" s="25"/>
      <c r="U67" s="4"/>
      <c r="V67" s="4"/>
      <c r="W67" s="4"/>
      <c r="X67" s="4"/>
      <c r="Y67" s="4"/>
      <c r="Z67" s="4"/>
    </row>
    <row r="68" spans="3:26" x14ac:dyDescent="0.3">
      <c r="C68" s="80" t="s">
        <v>22</v>
      </c>
      <c r="D68" t="s">
        <v>214</v>
      </c>
      <c r="E68" t="s">
        <v>215</v>
      </c>
      <c r="F68" t="s">
        <v>216</v>
      </c>
      <c r="G68" t="s">
        <v>217</v>
      </c>
      <c r="H68" s="25">
        <f>VLOOKUP(D68,result!$A$2:$AW$476,'primary energy'!T5,FALSE)</f>
        <v>0</v>
      </c>
      <c r="I68" s="25">
        <f>VLOOKUP(E68,result!$A$2:$AW$476,'primary energy'!T5,FALSE)</f>
        <v>19.002320810000001</v>
      </c>
      <c r="J68" s="25">
        <f>VLOOKUP(F68,result!$A$2:$AW$476,'primary energy'!T5,FALSE)</f>
        <v>1.615055095</v>
      </c>
      <c r="K68" s="25">
        <f>VLOOKUP(G68,result!$A$2:$AW$476,'primary energy'!T5,FALSE)</f>
        <v>0.20578406809999999</v>
      </c>
      <c r="L68" s="40">
        <f t="shared" ref="L68" si="13">SUM(H68:K68)</f>
        <v>20.823159973100001</v>
      </c>
      <c r="N68" s="52"/>
      <c r="O68" s="25"/>
      <c r="P68" s="77"/>
      <c r="Q68" s="52"/>
      <c r="R68" s="52"/>
      <c r="S68" s="25"/>
      <c r="U68" s="4"/>
      <c r="V68" s="4"/>
      <c r="W68" s="4"/>
      <c r="X68" s="4"/>
      <c r="Y68" s="4"/>
      <c r="Z68" s="4"/>
    </row>
    <row r="69" spans="3:26" x14ac:dyDescent="0.3">
      <c r="C69" s="81" t="s">
        <v>23</v>
      </c>
      <c r="D69" t="s">
        <v>218</v>
      </c>
      <c r="E69" t="s">
        <v>219</v>
      </c>
      <c r="F69" t="s">
        <v>220</v>
      </c>
      <c r="G69" t="s">
        <v>221</v>
      </c>
      <c r="H69" s="10">
        <f>VLOOKUP(D69,result!$A$2:$AW$476,'primary energy'!T5,FALSE)</f>
        <v>0.1372859585</v>
      </c>
      <c r="I69" s="10">
        <f>VLOOKUP(E69,result!$A$2:$AW$476,'primary energy'!T5,FALSE)</f>
        <v>4.333003798</v>
      </c>
      <c r="J69" s="10">
        <f>VLOOKUP(F69,result!$A$2:$AW$476,'primary energy'!T5,FALSE)</f>
        <v>12.708069050000001</v>
      </c>
      <c r="K69" s="10">
        <f>VLOOKUP(G69,result!$A$2:$AW$476,'primary energy'!T5,FALSE)</f>
        <v>8.8998520419999902</v>
      </c>
      <c r="L69" s="39">
        <f>SUM(H69:K69)</f>
        <v>26.078210848499992</v>
      </c>
      <c r="N69" s="182"/>
      <c r="O69" s="182"/>
      <c r="P69" s="182"/>
      <c r="Q69" s="182"/>
      <c r="R69" s="182"/>
      <c r="S69" s="153"/>
      <c r="U69" s="4"/>
      <c r="V69" s="4"/>
      <c r="W69" s="4"/>
      <c r="X69" s="4"/>
      <c r="Y69" s="4"/>
      <c r="Z69" s="4"/>
    </row>
    <row r="70" spans="3:26" x14ac:dyDescent="0.3">
      <c r="C70" s="81" t="s">
        <v>24</v>
      </c>
      <c r="D70" t="s">
        <v>222</v>
      </c>
      <c r="E70" t="s">
        <v>223</v>
      </c>
      <c r="F70" t="s">
        <v>224</v>
      </c>
      <c r="G70" t="s">
        <v>225</v>
      </c>
      <c r="H70" s="10">
        <f>VLOOKUP(D70,result!$A$2:$AW$476,'primary energy'!T5,FALSE)</f>
        <v>0</v>
      </c>
      <c r="I70" s="10">
        <f>VLOOKUP(E70,result!$A$2:$AW$476,'primary energy'!T5,FALSE)</f>
        <v>4.159831842</v>
      </c>
      <c r="J70" s="10">
        <f>VLOOKUP(F70,result!$A$2:$AW$476,'primary energy'!T5,FALSE)</f>
        <v>14.308719099999999</v>
      </c>
      <c r="K70" s="10">
        <f>VLOOKUP(G70,result!$A$2:$AW$476,'primary energy'!T5,FALSE)</f>
        <v>6.9072429519999998</v>
      </c>
      <c r="L70" s="39">
        <f t="shared" ref="L70:L74" si="14">SUM(H70:K70)</f>
        <v>25.375793894000001</v>
      </c>
      <c r="N70" s="182"/>
      <c r="O70" s="182"/>
      <c r="P70" s="182"/>
      <c r="Q70" s="182"/>
      <c r="R70" s="182"/>
      <c r="S70" s="153"/>
      <c r="U70" s="4"/>
      <c r="V70" s="4"/>
      <c r="W70" s="4"/>
      <c r="X70" s="4"/>
      <c r="Y70" s="4"/>
      <c r="Z70" s="4"/>
    </row>
    <row r="71" spans="3:26" x14ac:dyDescent="0.3">
      <c r="C71" s="81" t="s">
        <v>25</v>
      </c>
      <c r="H71" s="10">
        <f>SUM(H72:H74)</f>
        <v>4.3865450995000002</v>
      </c>
      <c r="I71" s="10">
        <f>SUM(I72:I74)</f>
        <v>18.671571750999998</v>
      </c>
      <c r="J71" s="10">
        <f>SUM(J72:J74)</f>
        <v>12.4343580006</v>
      </c>
      <c r="K71" s="10">
        <f>SUM(K72:K74)</f>
        <v>12.581987565099999</v>
      </c>
      <c r="L71" s="39">
        <f t="shared" si="14"/>
        <v>48.074462416199999</v>
      </c>
      <c r="N71" s="182"/>
      <c r="O71" s="182"/>
      <c r="P71" s="182"/>
      <c r="Q71" s="182"/>
      <c r="R71" s="182"/>
      <c r="S71" s="153"/>
      <c r="U71" s="4"/>
      <c r="V71" s="4"/>
      <c r="W71" s="4"/>
      <c r="X71" s="4"/>
      <c r="Y71" s="4"/>
      <c r="Z71" s="4"/>
    </row>
    <row r="72" spans="3:26" x14ac:dyDescent="0.3">
      <c r="C72" s="80" t="s">
        <v>26</v>
      </c>
      <c r="D72" t="s">
        <v>226</v>
      </c>
      <c r="E72" t="s">
        <v>227</v>
      </c>
      <c r="F72" t="s">
        <v>228</v>
      </c>
      <c r="G72" t="s">
        <v>229</v>
      </c>
      <c r="H72" s="25">
        <f>VLOOKUP(D72,result!$A$2:$AW$476,'primary energy'!T5,FALSE)</f>
        <v>3.6109526569999999</v>
      </c>
      <c r="I72" s="25">
        <f>VLOOKUP(E72,result!$A$2:$AW$476,'primary energy'!T5,FALSE)</f>
        <v>14.946245559999999</v>
      </c>
      <c r="J72" s="25">
        <f>VLOOKUP(F72,result!$A$2:$AW$476,'primary energy'!T5,FALSE)</f>
        <v>12.07050355</v>
      </c>
      <c r="K72" s="25">
        <f>VLOOKUP(G72,result!$A$2:$AW$476,'primary energy'!T5,FALSE)</f>
        <v>10.78096448</v>
      </c>
      <c r="L72" s="40">
        <f t="shared" si="14"/>
        <v>41.408666246999999</v>
      </c>
      <c r="N72" s="52"/>
      <c r="O72" s="52"/>
      <c r="P72" s="52"/>
      <c r="Q72" s="52"/>
      <c r="R72" s="52"/>
      <c r="S72" s="25"/>
      <c r="U72" s="4"/>
      <c r="V72" s="4"/>
      <c r="W72" s="4"/>
      <c r="X72" s="4"/>
      <c r="Y72" s="4"/>
      <c r="Z72" s="4"/>
    </row>
    <row r="73" spans="3:26" x14ac:dyDescent="0.3">
      <c r="C73" s="80" t="s">
        <v>311</v>
      </c>
      <c r="D73" t="s">
        <v>312</v>
      </c>
      <c r="E73" t="s">
        <v>313</v>
      </c>
      <c r="F73" t="s">
        <v>314</v>
      </c>
      <c r="G73" t="s">
        <v>315</v>
      </c>
      <c r="H73" s="25">
        <f>VLOOKUP(D73,result!$A$2:$AW$476,'primary energy'!T5,FALSE)</f>
        <v>0.77559244250000003</v>
      </c>
      <c r="I73" s="25">
        <f>VLOOKUP(E73,result!$A$2:$AW$476,'primary energy'!T5,FALSE)</f>
        <v>1.5633197889999999</v>
      </c>
      <c r="J73" s="25">
        <f>VLOOKUP(F73,result!$A$2:$AW$476,'primary energy'!T5,FALSE)</f>
        <v>0</v>
      </c>
      <c r="K73" s="25">
        <f>VLOOKUP(G73,result!$A$2:$AW$476,'primary energy'!T5,FALSE)</f>
        <v>1.466667798</v>
      </c>
      <c r="L73" s="40">
        <f t="shared" ref="L73" si="15">SUM(H73:K73)</f>
        <v>3.8055800295000002</v>
      </c>
      <c r="M73" s="113"/>
      <c r="N73" s="25"/>
      <c r="O73" s="25"/>
      <c r="P73" s="25"/>
      <c r="Q73" s="52"/>
      <c r="R73" s="52"/>
      <c r="S73" s="25"/>
      <c r="U73" s="4"/>
      <c r="V73" s="4"/>
      <c r="W73" s="4"/>
      <c r="X73" s="4"/>
      <c r="Y73" s="4"/>
      <c r="Z73" s="4"/>
    </row>
    <row r="74" spans="3:26" x14ac:dyDescent="0.3">
      <c r="C74" s="80" t="s">
        <v>27</v>
      </c>
      <c r="D74" t="s">
        <v>230</v>
      </c>
      <c r="E74" t="s">
        <v>231</v>
      </c>
      <c r="F74" t="s">
        <v>232</v>
      </c>
      <c r="G74" t="s">
        <v>233</v>
      </c>
      <c r="H74" s="25">
        <f>VLOOKUP(D74,result!$A$2:$AW$476,'primary energy'!T5,FALSE)</f>
        <v>0</v>
      </c>
      <c r="I74" s="25">
        <f>VLOOKUP(E74,result!$A$2:$AW$476,'primary energy'!T5,FALSE)</f>
        <v>2.1620064019999998</v>
      </c>
      <c r="J74" s="25">
        <f>VLOOKUP(F74,result!$A$2:$AW$476,'primary energy'!T5,FALSE)</f>
        <v>0.36385445059999999</v>
      </c>
      <c r="K74" s="25">
        <f>VLOOKUP(G74,result!$A$2:$AW$476,'primary energy'!T5,FALSE)</f>
        <v>0.33435528710000001</v>
      </c>
      <c r="L74" s="40">
        <f t="shared" si="14"/>
        <v>2.8602161396999999</v>
      </c>
      <c r="N74" s="52"/>
      <c r="O74" s="52"/>
      <c r="P74" s="52"/>
      <c r="Q74" s="52"/>
      <c r="R74" s="52"/>
      <c r="S74" s="25"/>
      <c r="U74" s="4"/>
      <c r="V74" s="4"/>
      <c r="W74" s="4"/>
      <c r="X74" s="4"/>
      <c r="Y74" s="4"/>
      <c r="Z74" s="4"/>
    </row>
    <row r="75" spans="3:26" x14ac:dyDescent="0.3">
      <c r="C75" s="12" t="s">
        <v>28</v>
      </c>
      <c r="H75" s="12">
        <f>SUM(H66,H69:H71)</f>
        <v>4.5238310579999998</v>
      </c>
      <c r="I75" s="12">
        <f>SUM(I66,I69:I71)</f>
        <v>67.073756850999999</v>
      </c>
      <c r="J75" s="12">
        <f>SUM(J66,J69:J71)</f>
        <v>41.6203017387</v>
      </c>
      <c r="K75" s="12">
        <f>SUM(K66,K69:K71)</f>
        <v>28.594989381633987</v>
      </c>
      <c r="L75" s="41">
        <f>SUM(H75:K75)</f>
        <v>141.81287902933397</v>
      </c>
      <c r="N75" s="4"/>
      <c r="O75" s="4"/>
      <c r="P75" s="4"/>
      <c r="Q75" s="183"/>
      <c r="R75" s="183"/>
      <c r="S75" s="174"/>
      <c r="U75" s="4"/>
      <c r="V75" s="4"/>
      <c r="W75" s="4"/>
      <c r="X75" s="4"/>
      <c r="Y75" s="4"/>
      <c r="Z75" s="4"/>
    </row>
    <row r="76" spans="3:26" s="4" customFormat="1" x14ac:dyDescent="0.3">
      <c r="S76" s="8"/>
      <c r="T76" s="8"/>
    </row>
    <row r="77" spans="3:26" s="4" customFormat="1" x14ac:dyDescent="0.3">
      <c r="S77" s="8"/>
      <c r="T77" s="8"/>
    </row>
    <row r="78" spans="3:26" s="4" customFormat="1" x14ac:dyDescent="0.3">
      <c r="S78" s="8"/>
      <c r="T78" s="8"/>
    </row>
    <row r="79" spans="3:26" s="4" customFormat="1" x14ac:dyDescent="0.3">
      <c r="S79" s="8"/>
      <c r="T79" s="8"/>
    </row>
    <row r="80" spans="3:26" s="4" customFormat="1" x14ac:dyDescent="0.3">
      <c r="S80" s="8"/>
      <c r="T80" s="8"/>
    </row>
    <row r="81" spans="3:25" ht="30" x14ac:dyDescent="0.4">
      <c r="C81" s="82">
        <v>2050</v>
      </c>
      <c r="H81" s="157" t="s">
        <v>39</v>
      </c>
      <c r="I81" s="157" t="s">
        <v>321</v>
      </c>
      <c r="J81" s="157" t="s">
        <v>41</v>
      </c>
      <c r="K81" s="157" t="s">
        <v>320</v>
      </c>
      <c r="L81" s="38" t="s">
        <v>2</v>
      </c>
      <c r="N81" s="157" t="s">
        <v>39</v>
      </c>
      <c r="O81" s="157" t="s">
        <v>321</v>
      </c>
      <c r="P81" s="157" t="s">
        <v>41</v>
      </c>
      <c r="Q81" s="157" t="s">
        <v>320</v>
      </c>
      <c r="R81" s="38" t="s">
        <v>2</v>
      </c>
      <c r="S81" s="37"/>
      <c r="U81" s="4"/>
      <c r="V81" s="4"/>
      <c r="W81" s="4"/>
      <c r="X81" s="4"/>
      <c r="Y81"/>
    </row>
    <row r="82" spans="3:25" x14ac:dyDescent="0.3">
      <c r="C82" s="81" t="s">
        <v>20</v>
      </c>
      <c r="H82" s="10">
        <f>SUM(H83:H84)</f>
        <v>0</v>
      </c>
      <c r="I82" s="10">
        <f>SUM(I83:I84)</f>
        <v>35.081845709999996</v>
      </c>
      <c r="J82" s="10">
        <f>SUM(J83:J84)</f>
        <v>4.3225660210000001</v>
      </c>
      <c r="K82" s="10">
        <f>SUM(K83:K84)</f>
        <v>0.22055749768299998</v>
      </c>
      <c r="L82" s="39">
        <f>SUM(H82:K82)</f>
        <v>39.624969228682993</v>
      </c>
      <c r="N82" s="50">
        <f>'[1]Bilan 2050'!$W$46</f>
        <v>0</v>
      </c>
      <c r="O82" s="50">
        <f>'[1]Bilan 2050'!$W$41+'[1]Bilan 2050'!$W$42+'[1]Bilan 2050'!$W$43</f>
        <v>37.963696176435512</v>
      </c>
      <c r="P82" s="160">
        <f>'[1]Bilan 2050'!$W$13</f>
        <v>4.1345119518486699</v>
      </c>
      <c r="Q82" s="50">
        <f>'[1]Bilan 2050'!$W$23+'[1]Bilan 2050'!$W$29+'[1]Bilan 2050'!$W$45</f>
        <v>0.105274671461417</v>
      </c>
      <c r="R82" s="51">
        <f t="shared" ref="R82:R91" si="16">SUM(N82:Q82)</f>
        <v>42.203482799745601</v>
      </c>
      <c r="S82" s="153"/>
      <c r="U82" s="4"/>
      <c r="V82" s="4"/>
      <c r="W82" s="4"/>
      <c r="X82" s="4"/>
      <c r="Y82"/>
    </row>
    <row r="83" spans="3:25" x14ac:dyDescent="0.3">
      <c r="C83" s="79" t="s">
        <v>21</v>
      </c>
      <c r="D83" t="s">
        <v>210</v>
      </c>
      <c r="E83" t="s">
        <v>211</v>
      </c>
      <c r="F83" t="s">
        <v>212</v>
      </c>
      <c r="G83" t="s">
        <v>213</v>
      </c>
      <c r="H83" s="25">
        <f>VLOOKUP(D83,result!$A$2:$AW$476,'primary energy'!W5,FALSE)</f>
        <v>0</v>
      </c>
      <c r="I83" s="25">
        <f>VLOOKUP(E83,result!$A$2:$AW$476,'primary energy'!W5,FALSE)</f>
        <v>14.4767221</v>
      </c>
      <c r="J83" s="97">
        <f>VLOOKUP(F83,result!$A$2:$AW$476,'primary energy'!W5,FALSE)</f>
        <v>2.1308783760000001</v>
      </c>
      <c r="K83" s="25">
        <f>VLOOKUP(G83,result!$A$2:$AW$476,'primary energy'!W5,FALSE)</f>
        <v>1.4924848300000001E-4</v>
      </c>
      <c r="L83" s="40">
        <f>SUM(H83:K83)</f>
        <v>16.607749724483003</v>
      </c>
      <c r="N83" s="52">
        <v>0</v>
      </c>
      <c r="O83" s="25">
        <f>SUM('[1]Demande Format Medpro'!$G$301:$G$303,'[1]Demande Format Medpro'!$C$324)</f>
        <v>16.511500000000002</v>
      </c>
      <c r="P83" s="77">
        <f>'[1]Demande Format Medpro'!$G$306</f>
        <v>2.5217999999999998</v>
      </c>
      <c r="Q83" s="25">
        <f>SUM('[1]Demande Format Medpro'!$G$303:$G$304)</f>
        <v>-1E-4</v>
      </c>
      <c r="R83" s="40">
        <f t="shared" si="16"/>
        <v>19.033200000000001</v>
      </c>
      <c r="S83" s="25"/>
      <c r="U83" s="4"/>
      <c r="V83" s="4"/>
      <c r="W83" s="4"/>
      <c r="X83" s="4"/>
      <c r="Y83"/>
    </row>
    <row r="84" spans="3:25" x14ac:dyDescent="0.3">
      <c r="C84" s="80" t="s">
        <v>22</v>
      </c>
      <c r="D84" t="s">
        <v>214</v>
      </c>
      <c r="E84" t="s">
        <v>215</v>
      </c>
      <c r="F84" t="s">
        <v>216</v>
      </c>
      <c r="G84" t="s">
        <v>217</v>
      </c>
      <c r="H84" s="25">
        <f>VLOOKUP(D84,result!$A$2:$AW$476,'primary energy'!W5,FALSE)</f>
        <v>0</v>
      </c>
      <c r="I84" s="25">
        <f>VLOOKUP(E84,result!$A$2:$AW$476,'primary energy'!W5,FALSE)</f>
        <v>20.60512361</v>
      </c>
      <c r="J84" s="25">
        <f>VLOOKUP(F84,result!$A$2:$AW$476,'primary energy'!W5,FALSE)</f>
        <v>2.191687645</v>
      </c>
      <c r="K84" s="25">
        <f>VLOOKUP(G84,result!$A$2:$AW$476,'primary energy'!W5,FALSE)</f>
        <v>0.22040824919999999</v>
      </c>
      <c r="L84" s="40">
        <f t="shared" ref="L84" si="17">SUM(H84:K84)</f>
        <v>23.0172195042</v>
      </c>
      <c r="N84" s="52">
        <v>0</v>
      </c>
      <c r="O84" s="25">
        <f>O82-O83</f>
        <v>21.45219617643551</v>
      </c>
      <c r="P84" s="77">
        <f>P82-P83</f>
        <v>1.6127119518486701</v>
      </c>
      <c r="Q84" s="25">
        <f>SUM('[1]Demande Format Medpro'!$G$312:$G$313,'[1]Demande Format Medpro'!$G$320:$G$321)</f>
        <v>0.1215</v>
      </c>
      <c r="R84" s="40">
        <f t="shared" si="16"/>
        <v>23.186408128284182</v>
      </c>
      <c r="S84" s="25"/>
      <c r="U84" s="4"/>
      <c r="V84" s="4"/>
      <c r="W84" s="4"/>
      <c r="X84" s="4"/>
      <c r="Y84"/>
    </row>
    <row r="85" spans="3:25" x14ac:dyDescent="0.3">
      <c r="C85" s="81" t="s">
        <v>23</v>
      </c>
      <c r="D85" t="s">
        <v>218</v>
      </c>
      <c r="E85" t="s">
        <v>219</v>
      </c>
      <c r="F85" t="s">
        <v>220</v>
      </c>
      <c r="G85" t="s">
        <v>221</v>
      </c>
      <c r="H85" s="10">
        <f>VLOOKUP(D85,result!$A$2:$AW$476,'primary energy'!W5,FALSE)</f>
        <v>0.1156123688</v>
      </c>
      <c r="I85" s="10">
        <f>VLOOKUP(E85,result!$A$2:$AW$476,'primary energy'!W5,FALSE)</f>
        <v>3.4199216560000001</v>
      </c>
      <c r="J85" s="10">
        <f>VLOOKUP(F85,result!$A$2:$AW$476,'primary energy'!W5,FALSE)</f>
        <v>13.299199010000001</v>
      </c>
      <c r="K85" s="10">
        <f>VLOOKUP(G85,result!$A$2:$AW$476,'primary energy'!W5,FALSE)</f>
        <v>7.2097013199999997</v>
      </c>
      <c r="L85" s="39">
        <f>SUM(H85:K85)</f>
        <v>24.0444343548</v>
      </c>
      <c r="N85" s="50">
        <f>'[1]Bilan 2050'!$U$46</f>
        <v>0</v>
      </c>
      <c r="O85" s="50">
        <f>'[1]Bilan 2050'!$U$41+'[1]Bilan 2050'!$U$42+'[1]Bilan 2050'!$U$43</f>
        <v>2.9572954110546101</v>
      </c>
      <c r="P85" s="50">
        <f>'[1]Bilan 2050'!$U$13</f>
        <v>13.5983670581426</v>
      </c>
      <c r="Q85" s="50">
        <f>'[1]Bilan 2050'!$U$23+'[1]Bilan 2050'!$U$29+SUM('[1]Bilan 2050'!$U$36:$U$40,'[1]Bilan 2050'!$U$44:$U$45)</f>
        <v>10.19108761252601</v>
      </c>
      <c r="R85" s="51">
        <f t="shared" si="16"/>
        <v>26.746750081723221</v>
      </c>
      <c r="S85" s="153"/>
      <c r="U85" s="4"/>
      <c r="V85" s="4"/>
      <c r="W85" s="4"/>
      <c r="X85" s="4"/>
      <c r="Y85"/>
    </row>
    <row r="86" spans="3:25" x14ac:dyDescent="0.3">
      <c r="C86" s="81" t="s">
        <v>24</v>
      </c>
      <c r="D86" t="s">
        <v>222</v>
      </c>
      <c r="E86" t="s">
        <v>223</v>
      </c>
      <c r="F86" t="s">
        <v>224</v>
      </c>
      <c r="G86" t="s">
        <v>225</v>
      </c>
      <c r="H86" s="10">
        <f>VLOOKUP(D86,result!$A$2:$AW$476,'primary energy'!W5,FALSE)</f>
        <v>0</v>
      </c>
      <c r="I86" s="10">
        <f>VLOOKUP(E86,result!$A$2:$AW$476,'primary energy'!W5,FALSE)</f>
        <v>4.4068025979999996</v>
      </c>
      <c r="J86" s="10">
        <f>VLOOKUP(F86,result!$A$2:$AW$476,'primary energy'!W5,FALSE)</f>
        <v>18.70736806</v>
      </c>
      <c r="K86" s="10">
        <f>VLOOKUP(G86,result!$A$2:$AW$476,'primary energy'!W5,FALSE)</f>
        <v>7.1093145240000002</v>
      </c>
      <c r="L86" s="39">
        <f t="shared" ref="L86:L90" si="18">SUM(H86:K86)</f>
        <v>30.223485181999997</v>
      </c>
      <c r="N86" s="50">
        <f>'[1]Bilan 2050'!$V$46</f>
        <v>0</v>
      </c>
      <c r="O86" s="50">
        <f>'[1]Bilan 2050'!$V$41+'[1]Bilan 2050'!$V$42+'[1]Bilan 2050'!$V$43</f>
        <v>1.3854656446401701</v>
      </c>
      <c r="P86" s="50">
        <f>'[1]Bilan 2050'!$V$13</f>
        <v>17.452965476499799</v>
      </c>
      <c r="Q86" s="50">
        <f>'[1]Bilan 2050'!$V$23+'[1]Bilan 2050'!$V$29+SUM('[1]Bilan 2050'!$V$36:$V$40,'[1]Bilan 2050'!$V$44:$V$45)</f>
        <v>5.4114120453101409</v>
      </c>
      <c r="R86" s="51">
        <f t="shared" si="16"/>
        <v>24.249843166450109</v>
      </c>
      <c r="S86" s="153"/>
      <c r="U86" s="4"/>
      <c r="V86" s="4"/>
      <c r="W86" s="4"/>
      <c r="X86" s="4"/>
      <c r="Y86"/>
    </row>
    <row r="87" spans="3:25" x14ac:dyDescent="0.3">
      <c r="C87" s="81" t="s">
        <v>25</v>
      </c>
      <c r="H87" s="10">
        <f>SUM(H88:H90)</f>
        <v>5.1852558249000005</v>
      </c>
      <c r="I87" s="10">
        <f>SUM(I88:I90)</f>
        <v>19.827062685000001</v>
      </c>
      <c r="J87" s="10">
        <f>SUM(J88:J90)</f>
        <v>16.818005488200001</v>
      </c>
      <c r="K87" s="10">
        <f>SUM(K88:K90)</f>
        <v>14.163432488600002</v>
      </c>
      <c r="L87" s="39">
        <f t="shared" si="18"/>
        <v>55.993756486700001</v>
      </c>
      <c r="N87" s="50">
        <f>SUM(N88:N90)</f>
        <v>2.7686514489725296</v>
      </c>
      <c r="O87" s="50">
        <f>SUM(O88:O90)</f>
        <v>19.754383709807591</v>
      </c>
      <c r="P87" s="50">
        <f>SUM(P88:P90)</f>
        <v>13.421171684451576</v>
      </c>
      <c r="Q87" s="50">
        <f>SUM(Q88:Q90)</f>
        <v>19.125215155423433</v>
      </c>
      <c r="R87" s="51">
        <f t="shared" si="16"/>
        <v>55.06942199865513</v>
      </c>
      <c r="S87" s="153"/>
      <c r="U87" s="4"/>
      <c r="V87" s="4"/>
      <c r="W87" s="4"/>
      <c r="X87" s="4"/>
      <c r="Y87"/>
    </row>
    <row r="88" spans="3:25" x14ac:dyDescent="0.3">
      <c r="C88" s="80" t="s">
        <v>26</v>
      </c>
      <c r="D88" t="s">
        <v>226</v>
      </c>
      <c r="E88" t="s">
        <v>227</v>
      </c>
      <c r="F88" t="s">
        <v>228</v>
      </c>
      <c r="G88" t="s">
        <v>229</v>
      </c>
      <c r="H88" s="25">
        <f>VLOOKUP(D88,result!$A$2:$AW$476,'primary energy'!W5,FALSE)</f>
        <v>4.2552194090000004</v>
      </c>
      <c r="I88" s="25">
        <f>VLOOKUP(E88,result!$A$2:$AW$476,'primary energy'!W5,FALSE)</f>
        <v>15.32897685</v>
      </c>
      <c r="J88" s="25">
        <f>VLOOKUP(F88,result!$A$2:$AW$476,'primary energy'!W5,FALSE)</f>
        <v>16.271658710000001</v>
      </c>
      <c r="K88" s="25">
        <f>VLOOKUP(G88,result!$A$2:$AW$476,'primary energy'!W5,FALSE)</f>
        <v>11.901507390000001</v>
      </c>
      <c r="L88" s="40">
        <f t="shared" si="18"/>
        <v>47.757362359000005</v>
      </c>
      <c r="N88" s="52">
        <f>'[1]Bilan 2050'!$T$46</f>
        <v>0</v>
      </c>
      <c r="O88" s="52">
        <f>'[1]Bilan 2050'!$T$41+'[1]Bilan 2050'!$T$42+'[1]Bilan 2050'!$T$43</f>
        <v>0.35040946047782001</v>
      </c>
      <c r="P88" s="52">
        <f>'[1]Bilan 2050'!$T$13</f>
        <v>12.829852160228</v>
      </c>
      <c r="Q88" s="52">
        <f>'[1]Bilan 2050'!$T$23+'[1]Bilan 2050'!$T$29+SUM('[1]Bilan 2050'!$T$36:$T$40,'[1]Bilan 2050'!$T$44:$T$45)</f>
        <v>18.591424861684107</v>
      </c>
      <c r="R88" s="40">
        <f t="shared" si="16"/>
        <v>31.771686482389928</v>
      </c>
      <c r="S88" s="25"/>
      <c r="U88" s="4"/>
      <c r="V88" s="4"/>
      <c r="W88" s="4"/>
      <c r="X88" s="4"/>
      <c r="Y88"/>
    </row>
    <row r="89" spans="3:25" x14ac:dyDescent="0.3">
      <c r="C89" s="80" t="s">
        <v>311</v>
      </c>
      <c r="D89" t="s">
        <v>312</v>
      </c>
      <c r="E89" t="s">
        <v>313</v>
      </c>
      <c r="F89" t="s">
        <v>314</v>
      </c>
      <c r="G89" t="s">
        <v>315</v>
      </c>
      <c r="H89" s="25">
        <f>VLOOKUP(D89,result!$A$2:$AW$476,'primary energy'!W5,FALSE)</f>
        <v>0.93003641589999997</v>
      </c>
      <c r="I89" s="25">
        <f>VLOOKUP(E89,result!$A$2:$AW$476,'primary energy'!W5,FALSE)</f>
        <v>1.9508204920000001</v>
      </c>
      <c r="J89" s="25">
        <f>VLOOKUP(F89,result!$A$2:$AW$476,'primary energy'!W5,FALSE)</f>
        <v>0</v>
      </c>
      <c r="K89" s="25">
        <f>VLOOKUP(G89,result!$A$2:$AW$476,'primary energy'!W5,FALSE)</f>
        <v>1.845745017</v>
      </c>
      <c r="L89" s="40">
        <f t="shared" ref="L89" si="19">SUM(H89:K89)</f>
        <v>4.7266019249000006</v>
      </c>
      <c r="M89" s="113"/>
      <c r="N89" s="25">
        <f>'[1]Bilan 2050'!$E$51</f>
        <v>2.7664377297020319</v>
      </c>
      <c r="O89" s="25">
        <f>'[1]Bilan 2050'!$E$53</f>
        <v>16.6156285805185</v>
      </c>
      <c r="P89" s="25">
        <v>0</v>
      </c>
      <c r="Q89" s="25">
        <f>'[1]Bilan 2050'!$S$23+'[1]Bilan 2050'!$S$29+SUM('[1]Bilan 2050'!$S$36:$S$40,'[1]Bilan 2050'!$S$44:$S$45)</f>
        <v>0.35264158101881615</v>
      </c>
      <c r="R89" s="40">
        <f t="shared" si="16"/>
        <v>19.734707891239346</v>
      </c>
      <c r="S89" s="25"/>
      <c r="U89" s="4"/>
      <c r="V89" s="4"/>
      <c r="W89" s="4"/>
      <c r="X89" s="4"/>
      <c r="Y89"/>
    </row>
    <row r="90" spans="3:25" x14ac:dyDescent="0.3">
      <c r="C90" s="80" t="s">
        <v>27</v>
      </c>
      <c r="D90" t="s">
        <v>230</v>
      </c>
      <c r="E90" t="s">
        <v>231</v>
      </c>
      <c r="F90" t="s">
        <v>232</v>
      </c>
      <c r="G90" t="s">
        <v>233</v>
      </c>
      <c r="H90" s="25">
        <f>VLOOKUP(D90,result!$A$2:$AW$476,'primary energy'!W5,FALSE)</f>
        <v>0</v>
      </c>
      <c r="I90" s="25">
        <f>VLOOKUP(E90,result!$A$2:$AW$476,'primary energy'!W5,FALSE)</f>
        <v>2.5472653429999998</v>
      </c>
      <c r="J90" s="25">
        <f>VLOOKUP(F90,result!$A$2:$AW$476,'primary energy'!W5,FALSE)</f>
        <v>0.54634677819999999</v>
      </c>
      <c r="K90" s="25">
        <f>VLOOKUP(G90,result!$A$2:$AW$476,'primary energy'!W5,FALSE)</f>
        <v>0.41618008159999997</v>
      </c>
      <c r="L90" s="40">
        <f t="shared" si="18"/>
        <v>3.5097922027999995</v>
      </c>
      <c r="N90" s="52">
        <f>'[1]Bilan 2050'!$S$46</f>
        <v>2.2137192704974398E-3</v>
      </c>
      <c r="O90" s="52">
        <f>'[1]Bilan 2050'!$S$41+'[1]Bilan 2050'!$S$42+'[1]Bilan 2050'!$S$43</f>
        <v>2.78834566881127</v>
      </c>
      <c r="P90" s="52">
        <f>'[1]Bilan 2050'!$S$13</f>
        <v>0.59131952422357603</v>
      </c>
      <c r="Q90" s="52">
        <f>'[1]Bilan 2050'!$S$23+'[1]Bilan 2050'!$S$29+'[1]Bilan 2050'!$S$45</f>
        <v>0.18114871272050914</v>
      </c>
      <c r="R90" s="40">
        <f t="shared" si="16"/>
        <v>3.5630276250258528</v>
      </c>
      <c r="S90" s="25"/>
      <c r="U90" s="4"/>
      <c r="V90" s="4"/>
      <c r="W90" s="4"/>
      <c r="X90" s="4"/>
      <c r="Y90"/>
    </row>
    <row r="91" spans="3:25" x14ac:dyDescent="0.3">
      <c r="C91" s="12" t="s">
        <v>28</v>
      </c>
      <c r="H91" s="12">
        <f>SUM(H82,H85:H87)</f>
        <v>5.3008681937000004</v>
      </c>
      <c r="I91" s="12">
        <f>SUM(I82,I85:I87)</f>
        <v>62.735632648999996</v>
      </c>
      <c r="J91" s="12">
        <f>SUM(J82,J85:J87)</f>
        <v>53.147138579200004</v>
      </c>
      <c r="K91" s="12">
        <f>SUM(K82,K85:K87)</f>
        <v>28.703005830283001</v>
      </c>
      <c r="L91" s="41">
        <f>SUM(H91:K91)</f>
        <v>149.886645252183</v>
      </c>
      <c r="N91" s="53">
        <f>N82+N85+N86+N87</f>
        <v>2.7686514489725296</v>
      </c>
      <c r="O91" s="53">
        <f>O82+O85+O86+O87</f>
        <v>62.060840941937883</v>
      </c>
      <c r="P91" s="53">
        <f>P82+P85+P86+P87</f>
        <v>48.607016170942643</v>
      </c>
      <c r="Q91" s="53">
        <f>Q82+Q85+Q86+Q87</f>
        <v>34.832989484720997</v>
      </c>
      <c r="R91" s="56">
        <f t="shared" si="16"/>
        <v>148.26949804657406</v>
      </c>
      <c r="S91" s="174"/>
      <c r="U91" s="4"/>
      <c r="V91" s="4"/>
      <c r="W91" s="4"/>
      <c r="X91" s="4"/>
      <c r="Y91"/>
    </row>
    <row r="92" spans="3:25" x14ac:dyDescent="0.3">
      <c r="N92" s="161">
        <f>N91-'[1]Bilan 2050'!$G$46</f>
        <v>0</v>
      </c>
      <c r="O92" s="161">
        <f>O91-SUM('[1]Bilan 2050'!$S$41:$W$43,'[1]Bilan 2050'!$E$53)</f>
        <v>0</v>
      </c>
      <c r="P92" s="161">
        <f>P91-'[1]Bilan 2050'!$R$13</f>
        <v>0</v>
      </c>
      <c r="Q92" s="162">
        <f>Q91-SUM('[1]Bilan 2050'!$R$23,'[1]Bilan 2050'!$R$29,'[1]Bilan 2050'!$S$36:$W$40,'[1]Bilan 2050'!$S$45:$W$45)</f>
        <v>0.18114871272049982</v>
      </c>
      <c r="R92" s="3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4"/>
  <sheetViews>
    <sheetView topLeftCell="A70" workbookViewId="0">
      <selection activeCell="I101" sqref="I101"/>
    </sheetView>
  </sheetViews>
  <sheetFormatPr baseColWidth="10" defaultRowHeight="14.4" x14ac:dyDescent="0.3"/>
  <cols>
    <col min="1" max="1" width="29.88671875" customWidth="1"/>
    <col min="3" max="3" width="18.44140625" bestFit="1" customWidth="1"/>
    <col min="5" max="6" width="11.44140625" customWidth="1"/>
    <col min="9" max="9" width="13.109375" style="45" customWidth="1"/>
    <col min="10" max="12" width="11.44140625" style="45"/>
    <col min="13" max="13" width="11.44140625" style="45" customWidth="1"/>
    <col min="14" max="15" width="11.44140625" style="45"/>
    <col min="16" max="16" width="13.44140625" style="45" customWidth="1"/>
    <col min="17" max="19" width="11.44140625" style="45"/>
    <col min="20" max="20" width="11.44140625" style="45" customWidth="1"/>
    <col min="21" max="28" width="11.44140625" style="45"/>
  </cols>
  <sheetData>
    <row r="1" spans="1:28" ht="23.4" x14ac:dyDescent="0.45">
      <c r="H1" s="1"/>
    </row>
    <row r="2" spans="1:28" x14ac:dyDescent="0.3">
      <c r="E2" s="35"/>
      <c r="F2" s="35"/>
    </row>
    <row r="3" spans="1:28" ht="23.4" x14ac:dyDescent="0.45">
      <c r="A3" s="14" t="s">
        <v>74</v>
      </c>
      <c r="B3" s="14" t="s">
        <v>73</v>
      </c>
      <c r="C3" s="15"/>
      <c r="D3" s="15"/>
      <c r="E3" s="15"/>
      <c r="F3" s="15"/>
      <c r="I3" s="74"/>
      <c r="J3" s="14"/>
      <c r="K3" s="15"/>
      <c r="L3" s="15"/>
      <c r="M3" s="15"/>
      <c r="O3" s="73"/>
      <c r="P3" s="15"/>
      <c r="Q3" s="72"/>
      <c r="R3" s="15"/>
      <c r="S3" s="15"/>
      <c r="T3" s="15"/>
    </row>
    <row r="4" spans="1:28" x14ac:dyDescent="0.3">
      <c r="B4" s="22"/>
      <c r="C4" s="22"/>
      <c r="D4" s="22"/>
      <c r="E4" s="22"/>
      <c r="F4" s="59"/>
      <c r="J4" s="59"/>
      <c r="K4" s="59"/>
      <c r="L4" s="59"/>
      <c r="M4" s="59"/>
      <c r="O4" s="15"/>
      <c r="Q4" s="59"/>
      <c r="R4" s="59"/>
      <c r="S4" s="59"/>
      <c r="T4" s="59"/>
      <c r="X4" s="59"/>
      <c r="Y4" s="59"/>
      <c r="Z4" s="59"/>
      <c r="AA4" s="59"/>
    </row>
    <row r="5" spans="1:28" ht="21" x14ac:dyDescent="0.4">
      <c r="A5" s="159">
        <v>2015</v>
      </c>
      <c r="B5" s="5" t="s">
        <v>39</v>
      </c>
      <c r="C5" s="5" t="s">
        <v>40</v>
      </c>
      <c r="D5" s="5" t="s">
        <v>41</v>
      </c>
      <c r="E5" s="5" t="s">
        <v>42</v>
      </c>
      <c r="F5" s="5" t="s">
        <v>75</v>
      </c>
      <c r="G5" s="38" t="s">
        <v>2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x14ac:dyDescent="0.3">
      <c r="A6" s="83" t="s">
        <v>20</v>
      </c>
      <c r="B6" s="84">
        <f>B7+B8</f>
        <v>0</v>
      </c>
      <c r="C6" s="84">
        <f t="shared" ref="C6:F6" si="0">C7+C8</f>
        <v>133.48199155901199</v>
      </c>
      <c r="D6" s="84">
        <f t="shared" si="0"/>
        <v>0.45617241625987054</v>
      </c>
      <c r="E6" s="84">
        <f t="shared" si="0"/>
        <v>0.10438224304825131</v>
      </c>
      <c r="F6" s="84">
        <f t="shared" si="0"/>
        <v>0</v>
      </c>
      <c r="G6" s="85">
        <f>SUM(B6:F6)</f>
        <v>134.04254621832013</v>
      </c>
      <c r="I6" s="68"/>
      <c r="J6" s="68"/>
      <c r="K6" s="68"/>
      <c r="L6" s="68"/>
      <c r="M6" s="68"/>
      <c r="N6" s="75"/>
      <c r="O6" s="76"/>
      <c r="P6" s="76"/>
      <c r="Q6" s="76"/>
      <c r="R6" s="76"/>
      <c r="S6" s="76"/>
      <c r="T6" s="62"/>
      <c r="U6" s="75"/>
      <c r="V6" s="64"/>
      <c r="W6" s="61"/>
      <c r="X6" s="71"/>
      <c r="Y6" s="71"/>
      <c r="Z6" s="71"/>
      <c r="AA6" s="71"/>
      <c r="AB6" s="71"/>
    </row>
    <row r="7" spans="1:28" x14ac:dyDescent="0.3">
      <c r="A7" s="79" t="s">
        <v>21</v>
      </c>
      <c r="B7" s="25">
        <v>0</v>
      </c>
      <c r="C7" s="25">
        <f>'final energy by uses and ENR'!I7*3.2*result!K250</f>
        <v>76.548070969712001</v>
      </c>
      <c r="D7" s="25">
        <f>'final energy by uses and ENR'!J7/'final energy by uses and ENR'!J$14*(result!K$159+result!K$60+result!K$161)/1000000</f>
        <v>3.8151750857552151E-3</v>
      </c>
      <c r="E7" s="25">
        <f>'final energy by uses and ENR'!K7*2.394*result!K251</f>
        <v>5.1817079251297503E-5</v>
      </c>
      <c r="F7" s="25">
        <v>0</v>
      </c>
      <c r="G7" s="40">
        <f>SUM(B7:F7)</f>
        <v>76.551937961877016</v>
      </c>
      <c r="I7" s="68"/>
      <c r="J7" s="68"/>
      <c r="K7" s="68"/>
      <c r="L7" s="68"/>
      <c r="M7" s="68"/>
      <c r="N7" s="75"/>
      <c r="O7" s="76"/>
      <c r="P7" s="76"/>
      <c r="Q7" s="76"/>
      <c r="R7" s="76"/>
      <c r="S7" s="76"/>
      <c r="T7" s="62"/>
      <c r="U7" s="75"/>
      <c r="V7" s="64"/>
      <c r="W7" s="57"/>
      <c r="X7" s="71"/>
      <c r="Y7" s="71"/>
      <c r="Z7" s="71"/>
      <c r="AA7" s="71"/>
      <c r="AB7" s="71"/>
    </row>
    <row r="8" spans="1:28" x14ac:dyDescent="0.3">
      <c r="A8" s="80" t="s">
        <v>22</v>
      </c>
      <c r="B8" s="25">
        <v>0</v>
      </c>
      <c r="C8" s="25">
        <f>(result!K$150+result!K$151+result!K$152+result!K$153+result!K$154)/1000000</f>
        <v>56.933920589300001</v>
      </c>
      <c r="D8" s="25">
        <f>'final energy by uses and ENR'!J8/'final energy by uses and ENR'!J$14*(result!K$159+result!K$160+result!K$161)/1000000</f>
        <v>0.4523572411741153</v>
      </c>
      <c r="E8" s="25">
        <f>(result!K$176+result!K$177+result!K$178+result!K$179+result!K$180)/1000000</f>
        <v>0.10433042596900001</v>
      </c>
      <c r="F8" s="25">
        <v>0</v>
      </c>
      <c r="G8" s="40">
        <f>SUM(B8:F8)</f>
        <v>57.490608256443117</v>
      </c>
      <c r="I8" s="68"/>
      <c r="J8" s="68"/>
      <c r="K8" s="68"/>
      <c r="L8" s="68"/>
      <c r="M8" s="68"/>
      <c r="N8" s="75"/>
      <c r="O8" s="76"/>
      <c r="P8" s="76"/>
      <c r="Q8" s="76"/>
      <c r="R8" s="76"/>
      <c r="S8" s="76"/>
      <c r="T8" s="62"/>
      <c r="U8" s="75"/>
      <c r="V8" s="64"/>
      <c r="W8" s="57"/>
      <c r="X8" s="71"/>
      <c r="Y8" s="71"/>
      <c r="Z8" s="71"/>
      <c r="AA8" s="71"/>
      <c r="AB8" s="71"/>
    </row>
    <row r="9" spans="1:28" x14ac:dyDescent="0.3">
      <c r="A9" s="83" t="s">
        <v>23</v>
      </c>
      <c r="B9" s="84">
        <f>result!K$102/1000000</f>
        <v>0.738857918</v>
      </c>
      <c r="C9" s="84">
        <f>'final energy by uses and ENR'!I9*3.2*result!K250</f>
        <v>20.907298440804723</v>
      </c>
      <c r="D9" s="84">
        <f>'final energy by uses and ENR'!J9/'final energy by uses and ENR'!J$14*(result!K$159+result!K$160+result!K$161)/1000000</f>
        <v>6.0240716716428642</v>
      </c>
      <c r="E9" s="84">
        <f>'final energy by uses and ENR'!K9*2.394*result!K251</f>
        <v>29.136218329372298</v>
      </c>
      <c r="F9" s="84">
        <v>0</v>
      </c>
      <c r="G9" s="85">
        <f t="shared" ref="G9" si="1">SUM(B9:F9)</f>
        <v>56.806446359819887</v>
      </c>
      <c r="I9" s="68"/>
      <c r="J9" s="68"/>
      <c r="K9" s="68"/>
      <c r="L9" s="68"/>
      <c r="M9" s="68"/>
      <c r="N9" s="75"/>
      <c r="O9" s="76"/>
      <c r="P9" s="76"/>
      <c r="Q9" s="76"/>
      <c r="R9" s="76"/>
      <c r="S9" s="76"/>
      <c r="T9" s="62"/>
      <c r="U9" s="75"/>
      <c r="V9" s="64"/>
      <c r="W9" s="61"/>
      <c r="X9" s="71"/>
      <c r="Y9" s="71"/>
      <c r="Z9" s="71"/>
      <c r="AA9" s="71"/>
      <c r="AB9" s="71"/>
    </row>
    <row r="10" spans="1:28" x14ac:dyDescent="0.3">
      <c r="A10" s="83" t="s">
        <v>24</v>
      </c>
      <c r="B10" s="84">
        <f>(result!K$135+result!K$136)/1000000</f>
        <v>0</v>
      </c>
      <c r="C10" s="84">
        <f>(result!K$155+result!K$156)/1000000</f>
        <v>11.751326044900001</v>
      </c>
      <c r="D10" s="84">
        <f>'final energy by uses and ENR'!J10/'final energy by uses and ENR'!J$14*(result!K$159+result!K$160+result!K$161)/1000000</f>
        <v>6.2008025368704764</v>
      </c>
      <c r="E10" s="84">
        <f>(result!K$181+result!K$182)/1000000</f>
        <v>18.253601802000002</v>
      </c>
      <c r="F10" s="84">
        <v>0</v>
      </c>
      <c r="G10" s="85">
        <f t="shared" ref="G10:G14" si="2">SUM(B10:F10)</f>
        <v>36.205730383770479</v>
      </c>
      <c r="I10" s="68"/>
      <c r="J10" s="68"/>
      <c r="K10" s="68"/>
      <c r="L10" s="68"/>
      <c r="M10" s="68"/>
      <c r="N10" s="75"/>
      <c r="O10" s="76"/>
      <c r="P10" s="76"/>
      <c r="Q10" s="76"/>
      <c r="R10" s="76"/>
      <c r="S10" s="76"/>
      <c r="T10" s="62"/>
      <c r="U10" s="75"/>
      <c r="V10" s="64"/>
      <c r="W10" s="61"/>
      <c r="X10" s="71"/>
      <c r="Y10" s="71"/>
      <c r="Z10" s="71"/>
      <c r="AA10" s="71"/>
      <c r="AB10" s="71"/>
    </row>
    <row r="11" spans="1:28" x14ac:dyDescent="0.3">
      <c r="A11" s="83" t="s">
        <v>25</v>
      </c>
      <c r="B11" s="84">
        <f t="shared" ref="B11:D11" si="3">B12+B13</f>
        <v>20.867760954399998</v>
      </c>
      <c r="C11" s="84">
        <f t="shared" si="3"/>
        <v>64.784260454589003</v>
      </c>
      <c r="D11" s="84">
        <f t="shared" si="3"/>
        <v>5.4279709302214272</v>
      </c>
      <c r="E11" s="84">
        <f>E12+E13</f>
        <v>29.855920357339745</v>
      </c>
      <c r="F11" s="84">
        <f>F12+F13</f>
        <v>12.099488490000001</v>
      </c>
      <c r="G11" s="85">
        <f t="shared" si="2"/>
        <v>133.03540118655019</v>
      </c>
      <c r="I11" s="68"/>
      <c r="J11" s="68"/>
      <c r="K11" s="68"/>
      <c r="L11" s="68"/>
      <c r="M11" s="68"/>
      <c r="N11" s="75"/>
      <c r="O11" s="76"/>
      <c r="P11" s="76"/>
      <c r="Q11" s="76"/>
      <c r="R11" s="76"/>
      <c r="S11" s="76"/>
      <c r="T11" s="62"/>
      <c r="U11" s="75"/>
      <c r="V11" s="64"/>
      <c r="W11" s="61"/>
      <c r="X11" s="71"/>
      <c r="Y11" s="71"/>
      <c r="Z11" s="71"/>
      <c r="AA11" s="71"/>
      <c r="AB11" s="71"/>
    </row>
    <row r="12" spans="1:28" x14ac:dyDescent="0.3">
      <c r="A12" s="80" t="s">
        <v>26</v>
      </c>
      <c r="B12" s="25">
        <f>(result!K$129+result!K$130+result!K$131+result!K$132+result!K$133+result!K$134)/1000000</f>
        <v>20.867760954399998</v>
      </c>
      <c r="C12" s="25">
        <f>(result!K$138+result!K$140+result!K$141+result!K$142+result!K$143+result!K$144+result!K$145+result!K$146+result!K$147+result!K$148+result!K$149)/1000000</f>
        <v>58.299385349588995</v>
      </c>
      <c r="D12" s="25">
        <f>'final energy by uses and ENR'!J12/'final energy by uses and ENR'!J$14*(result!K$159+result!K$160+result!K$161)/1000000</f>
        <v>5.280186343649107</v>
      </c>
      <c r="E12" s="25">
        <f>(result!K$164+result!K$165+result!K$166+result!K$167+result!K$168+result!K$169+result!K$170+result!K$171+result!K$172+result!K$173+result!K$174+result!K$175+result!K$183+result!K$185)/1000000</f>
        <v>29.136038385439743</v>
      </c>
      <c r="F12" s="25">
        <f>result!K$100/1000000</f>
        <v>12.099488490000001</v>
      </c>
      <c r="G12" s="40">
        <f t="shared" si="2"/>
        <v>125.68285952307785</v>
      </c>
      <c r="I12" s="68"/>
      <c r="J12" s="68"/>
      <c r="K12" s="68"/>
      <c r="L12" s="68"/>
      <c r="M12" s="68"/>
      <c r="N12" s="75"/>
      <c r="O12" s="76"/>
      <c r="P12" s="76"/>
      <c r="Q12" s="76"/>
      <c r="R12" s="76"/>
      <c r="S12" s="76"/>
      <c r="T12" s="62"/>
      <c r="U12" s="75"/>
      <c r="V12" s="64"/>
      <c r="W12" s="57"/>
      <c r="X12" s="71"/>
      <c r="Y12" s="71"/>
      <c r="Z12" s="71"/>
      <c r="AA12" s="71"/>
      <c r="AB12" s="71"/>
    </row>
    <row r="13" spans="1:28" x14ac:dyDescent="0.3">
      <c r="A13" s="80" t="s">
        <v>27</v>
      </c>
      <c r="B13" s="25">
        <v>0</v>
      </c>
      <c r="C13" s="25">
        <f>(result!K$139)/1000000</f>
        <v>6.4848751050000004</v>
      </c>
      <c r="D13" s="25">
        <f>'final energy by uses and ENR'!J13/'final energy by uses and ENR'!J$14*(result!K$159+result!K$160+result!K$161)/1000000</f>
        <v>0.14778458657231985</v>
      </c>
      <c r="E13" s="25">
        <f>(result!K$163)/1000000</f>
        <v>0.71988197190000003</v>
      </c>
      <c r="F13" s="25">
        <v>0</v>
      </c>
      <c r="G13" s="40">
        <f t="shared" si="2"/>
        <v>7.3525416634723211</v>
      </c>
      <c r="I13" s="68"/>
      <c r="J13" s="68"/>
      <c r="K13" s="68"/>
      <c r="L13" s="68"/>
      <c r="M13" s="68"/>
      <c r="N13" s="75"/>
      <c r="O13" s="76"/>
      <c r="P13" s="76"/>
      <c r="Q13" s="76"/>
      <c r="R13" s="76"/>
      <c r="S13" s="76"/>
      <c r="T13" s="62"/>
      <c r="U13" s="75"/>
      <c r="V13" s="64"/>
      <c r="W13" s="57"/>
      <c r="X13" s="71"/>
      <c r="Y13" s="71"/>
      <c r="Z13" s="71"/>
      <c r="AA13" s="71"/>
      <c r="AB13" s="71"/>
    </row>
    <row r="14" spans="1:28" x14ac:dyDescent="0.3">
      <c r="A14" s="86" t="s">
        <v>76</v>
      </c>
      <c r="B14" s="86">
        <f>SUM(B9:B11)+B6</f>
        <v>21.606618872399999</v>
      </c>
      <c r="C14" s="86">
        <f>SUM(C9:C11)+C6</f>
        <v>230.9248764993057</v>
      </c>
      <c r="D14" s="86">
        <f>SUM(D9:D11)+D6</f>
        <v>18.10901755499464</v>
      </c>
      <c r="E14" s="86">
        <f>SUM(E9:E11)+E6</f>
        <v>77.350122731760294</v>
      </c>
      <c r="F14" s="86">
        <f>SUM(F9:F11)+F6</f>
        <v>12.099488490000001</v>
      </c>
      <c r="G14" s="96">
        <f t="shared" si="2"/>
        <v>360.09012414846063</v>
      </c>
      <c r="I14" s="68"/>
      <c r="J14" s="68"/>
      <c r="K14" s="68"/>
      <c r="L14" s="68"/>
      <c r="M14" s="68"/>
      <c r="N14" s="75"/>
      <c r="O14" s="76"/>
      <c r="P14" s="76"/>
      <c r="Q14" s="76"/>
      <c r="R14" s="76"/>
      <c r="S14" s="76"/>
      <c r="T14" s="62"/>
      <c r="U14" s="75"/>
      <c r="V14" s="64"/>
      <c r="W14" s="63"/>
      <c r="X14" s="71"/>
      <c r="Y14" s="71"/>
      <c r="Z14" s="71"/>
      <c r="AA14" s="71"/>
      <c r="AB14" s="71"/>
    </row>
    <row r="15" spans="1:28" x14ac:dyDescent="0.3">
      <c r="A15" s="101" t="s">
        <v>90</v>
      </c>
      <c r="B15" s="102">
        <f>(result!K$102+result!K$129+result!K$130+result!K$131+result!K$132+result!K$133+result!K$134+result!K$135+result!K$136)/1000000</f>
        <v>21.606618872400002</v>
      </c>
      <c r="C15" s="35">
        <f>(result!K$104+result!K$138+result!K$139+result!K$140+result!K$141+result!K$142+result!K$143+result!K$144+result!K$145+result!K$146+result!K$147+result!K$148+result!K$149+result!K$150+result!K$151+result!K$152+result!K$153+result!K$154+result!K$155+result!K$156)/1000000</f>
        <v>230.98376896878901</v>
      </c>
      <c r="D15" s="35">
        <f>(result!K$159+result!K$160+result!K$161)/1000000</f>
        <v>18.110614377000001</v>
      </c>
      <c r="E15" s="102">
        <f>(result!K$106+result!K$163+result!K$164+result!K$165+result!K$166+result!K$167+result!K$168+result!K$169+result!K$170+result!K$171+result!K$172+result!K$173+result!K$174+result!K$175+result!K$176+result!K$177+result!K$178+result!K$179+result!K$180+result!K$181+result!K$182+result!K$183+result!K$185)/1000000</f>
        <v>77.555805715308765</v>
      </c>
      <c r="F15" s="35">
        <f>result!K$100/1000000</f>
        <v>12.099488490000001</v>
      </c>
      <c r="G15" s="99">
        <f>SUM(B15:F15)</f>
        <v>360.35629642349772</v>
      </c>
      <c r="I15" s="68"/>
      <c r="J15" s="68"/>
      <c r="K15" s="68"/>
      <c r="L15" s="68"/>
      <c r="M15" s="62"/>
      <c r="N15" s="64"/>
      <c r="O15" s="68"/>
      <c r="P15" s="68"/>
      <c r="Q15" s="68"/>
      <c r="R15" s="68"/>
      <c r="S15" s="62"/>
      <c r="T15" s="62"/>
      <c r="U15" s="64"/>
      <c r="V15" s="64"/>
      <c r="W15" s="65"/>
      <c r="X15" s="71"/>
      <c r="Y15" s="71"/>
      <c r="Z15" s="71"/>
      <c r="AA15" s="71"/>
      <c r="AB15" s="71"/>
    </row>
    <row r="16" spans="1:28" x14ac:dyDescent="0.3">
      <c r="B16" s="62"/>
      <c r="C16" s="62"/>
      <c r="D16" s="62"/>
      <c r="E16" s="62"/>
      <c r="F16" s="62"/>
      <c r="G16" s="103">
        <f>result!K$194/1000000</f>
        <v>360.35629560000001</v>
      </c>
      <c r="I16" s="68"/>
      <c r="J16" s="68"/>
      <c r="K16" s="68"/>
      <c r="L16" s="68"/>
      <c r="M16" s="62"/>
      <c r="N16" s="67"/>
      <c r="O16" s="68"/>
      <c r="P16" s="68"/>
      <c r="Q16" s="68"/>
      <c r="R16" s="68"/>
      <c r="S16" s="62"/>
      <c r="T16" s="62"/>
      <c r="U16" s="67"/>
      <c r="V16" s="67"/>
      <c r="W16" s="66"/>
      <c r="X16" s="71"/>
      <c r="Y16" s="71"/>
      <c r="Z16" s="71"/>
      <c r="AA16" s="71"/>
      <c r="AB16" s="71"/>
    </row>
    <row r="17" spans="1:28" x14ac:dyDescent="0.3">
      <c r="B17" s="62"/>
      <c r="C17" s="62"/>
      <c r="D17" s="62"/>
      <c r="E17" s="62"/>
      <c r="F17" s="62"/>
      <c r="G17" s="70"/>
      <c r="I17" s="68"/>
      <c r="J17" s="68"/>
      <c r="K17" s="68"/>
      <c r="L17" s="68"/>
      <c r="M17" s="62"/>
      <c r="O17" s="68"/>
      <c r="P17" s="68"/>
      <c r="Q17" s="68"/>
      <c r="R17" s="68"/>
      <c r="S17" s="62"/>
      <c r="T17" s="62"/>
      <c r="X17" s="71"/>
      <c r="Y17" s="71"/>
      <c r="Z17" s="71"/>
      <c r="AA17" s="71"/>
      <c r="AB17" s="71"/>
    </row>
    <row r="18" spans="1:28" ht="21" x14ac:dyDescent="0.4">
      <c r="A18" s="159">
        <v>2020</v>
      </c>
      <c r="B18" s="5" t="s">
        <v>39</v>
      </c>
      <c r="C18" s="5" t="s">
        <v>40</v>
      </c>
      <c r="D18" s="5" t="s">
        <v>41</v>
      </c>
      <c r="E18" s="5" t="s">
        <v>42</v>
      </c>
      <c r="F18" s="5" t="s">
        <v>75</v>
      </c>
      <c r="G18" s="38" t="s">
        <v>2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W18" s="60"/>
      <c r="X18" s="60"/>
      <c r="Y18" s="60"/>
      <c r="Z18" s="60"/>
      <c r="AA18" s="60"/>
      <c r="AB18" s="71"/>
    </row>
    <row r="19" spans="1:28" x14ac:dyDescent="0.3">
      <c r="A19" s="83" t="s">
        <v>20</v>
      </c>
      <c r="B19" s="84">
        <f>B20+B21</f>
        <v>0</v>
      </c>
      <c r="C19" s="84">
        <f t="shared" ref="C19:F19" si="4">C20+C21</f>
        <v>124.57222902108609</v>
      </c>
      <c r="D19" s="84">
        <f t="shared" si="4"/>
        <v>0.55098755189384441</v>
      </c>
      <c r="E19" s="100">
        <f t="shared" si="4"/>
        <v>0.38346826706730192</v>
      </c>
      <c r="F19" s="84">
        <f t="shared" si="4"/>
        <v>0</v>
      </c>
      <c r="G19" s="85">
        <f>SUM(B19:F19)</f>
        <v>125.50668484004723</v>
      </c>
      <c r="I19" s="68"/>
      <c r="J19" s="68"/>
      <c r="K19" s="68"/>
      <c r="L19" s="68"/>
      <c r="M19" s="68"/>
      <c r="N19" s="75"/>
      <c r="O19" s="76"/>
      <c r="P19" s="76"/>
      <c r="Q19" s="76"/>
      <c r="R19" s="76"/>
      <c r="S19" s="76"/>
      <c r="T19" s="62"/>
      <c r="U19" s="49"/>
      <c r="W19" s="61"/>
      <c r="X19" s="71"/>
      <c r="Y19" s="71"/>
      <c r="Z19" s="71"/>
      <c r="AA19" s="71"/>
      <c r="AB19" s="71"/>
    </row>
    <row r="20" spans="1:28" x14ac:dyDescent="0.3">
      <c r="A20" s="79" t="s">
        <v>21</v>
      </c>
      <c r="B20" s="25">
        <v>0</v>
      </c>
      <c r="C20" s="25">
        <f>'final energy by uses and ENR'!I20*3.2*result!P250</f>
        <v>71.567989579386094</v>
      </c>
      <c r="D20" s="25">
        <f>'final energy by uses and ENR'!J20/'final energy by uses and ENR'!J$27*(result!P$159+result!P$160+result!P$161)/1000000</f>
        <v>1.6307130851572111E-2</v>
      </c>
      <c r="E20" s="77">
        <f>'final energy by uses and ENR'!K20*2.394*result!P251</f>
        <v>8.6527158301907776E-5</v>
      </c>
      <c r="F20" s="25">
        <v>0</v>
      </c>
      <c r="G20" s="40">
        <f>SUM(B20:F20)</f>
        <v>71.584383237395969</v>
      </c>
      <c r="I20" s="68"/>
      <c r="J20" s="68"/>
      <c r="K20" s="68"/>
      <c r="L20" s="68"/>
      <c r="M20" s="68"/>
      <c r="N20" s="75"/>
      <c r="O20" s="76"/>
      <c r="P20" s="76"/>
      <c r="Q20" s="76"/>
      <c r="R20" s="76"/>
      <c r="S20" s="76"/>
      <c r="T20" s="62"/>
      <c r="U20" s="58"/>
      <c r="W20" s="57"/>
      <c r="X20" s="71"/>
      <c r="Y20" s="71"/>
      <c r="Z20" s="71"/>
      <c r="AA20" s="71"/>
      <c r="AB20" s="71"/>
    </row>
    <row r="21" spans="1:28" x14ac:dyDescent="0.3">
      <c r="A21" s="80" t="s">
        <v>22</v>
      </c>
      <c r="B21" s="25">
        <v>0</v>
      </c>
      <c r="C21" s="25">
        <f>(result!P$150+result!P$151+result!P$152+result!P$153+result!P$154)/1000000</f>
        <v>53.004239441699994</v>
      </c>
      <c r="D21" s="25">
        <f>'final energy by uses and ENR'!J21/'final energy by uses and ENR'!J$27*(result!P$159+result!P$160+result!P$161)/1000000</f>
        <v>0.53468042104227231</v>
      </c>
      <c r="E21" s="77">
        <f>(result!P$176+result!P$177+result!P$178+result!P$179+result!P$180)/1000000</f>
        <v>0.38338173990899999</v>
      </c>
      <c r="F21" s="25">
        <v>0</v>
      </c>
      <c r="G21" s="40">
        <f>SUM(B21:F21)</f>
        <v>53.922301602651267</v>
      </c>
      <c r="I21" s="68"/>
      <c r="J21" s="68"/>
      <c r="K21" s="68"/>
      <c r="L21" s="68"/>
      <c r="M21" s="68"/>
      <c r="N21" s="75"/>
      <c r="O21" s="76"/>
      <c r="P21" s="76"/>
      <c r="Q21" s="76"/>
      <c r="R21" s="76"/>
      <c r="S21" s="76"/>
      <c r="T21" s="62"/>
      <c r="U21" s="58"/>
      <c r="W21" s="57"/>
      <c r="X21" s="71"/>
      <c r="Y21" s="71"/>
      <c r="Z21" s="71"/>
      <c r="AA21" s="71"/>
      <c r="AB21" s="71"/>
    </row>
    <row r="22" spans="1:28" x14ac:dyDescent="0.3">
      <c r="A22" s="83" t="s">
        <v>23</v>
      </c>
      <c r="B22" s="84">
        <f>result!P$102/1000000</f>
        <v>0.62713195330000004</v>
      </c>
      <c r="C22" s="84">
        <f>'final energy by uses and ENR'!I22*3.2*result!P250</f>
        <v>17.678666342017287</v>
      </c>
      <c r="D22" s="84">
        <f>'final energy by uses and ENR'!J22/'final energy by uses and ENR'!J$27*(result!P$159+result!P$160+result!P$161)/1000000</f>
        <v>5.3124694809546495</v>
      </c>
      <c r="E22" s="84">
        <f>'final energy by uses and ENR'!K22*2.394*result!P251</f>
        <v>24.46264857220989</v>
      </c>
      <c r="F22" s="84">
        <v>0</v>
      </c>
      <c r="G22" s="85">
        <f t="shared" ref="G22" si="5">SUM(B22:F22)</f>
        <v>48.080916348481828</v>
      </c>
      <c r="I22" s="68"/>
      <c r="J22" s="68"/>
      <c r="K22" s="68"/>
      <c r="L22" s="68"/>
      <c r="M22" s="68"/>
      <c r="N22" s="75"/>
      <c r="O22" s="76"/>
      <c r="P22" s="76"/>
      <c r="Q22" s="76"/>
      <c r="R22" s="76"/>
      <c r="S22" s="76"/>
      <c r="T22" s="62"/>
      <c r="U22" s="49"/>
      <c r="W22" s="61"/>
      <c r="X22" s="71"/>
      <c r="Y22" s="71"/>
      <c r="Z22" s="71"/>
      <c r="AA22" s="71"/>
      <c r="AB22" s="71"/>
    </row>
    <row r="23" spans="1:28" x14ac:dyDescent="0.3">
      <c r="A23" s="83" t="s">
        <v>24</v>
      </c>
      <c r="B23" s="84">
        <f>(result!P$135+result!P$136)/1000000</f>
        <v>0</v>
      </c>
      <c r="C23" s="84">
        <f>(result!P$155+result!P$156)/1000000</f>
        <v>12.256525894299999</v>
      </c>
      <c r="D23" s="84">
        <f>'final energy by uses and ENR'!J23/'final energy by uses and ENR'!J$27*(result!P$159+result!P$160+result!P$161)/1000000</f>
        <v>5.7789498538455648</v>
      </c>
      <c r="E23" s="84">
        <f>(result!P$181+result!P$182)/1000000</f>
        <v>16.999166484</v>
      </c>
      <c r="F23" s="84">
        <v>0</v>
      </c>
      <c r="G23" s="85">
        <f t="shared" ref="G23:G28" si="6">SUM(B23:F23)</f>
        <v>35.034642232145565</v>
      </c>
      <c r="I23" s="68"/>
      <c r="J23" s="68"/>
      <c r="K23" s="68"/>
      <c r="L23" s="68"/>
      <c r="M23" s="68"/>
      <c r="N23" s="75"/>
      <c r="O23" s="76"/>
      <c r="P23" s="76"/>
      <c r="Q23" s="76"/>
      <c r="R23" s="76"/>
      <c r="S23" s="76"/>
      <c r="T23" s="62"/>
      <c r="U23" s="49"/>
      <c r="W23" s="61"/>
      <c r="X23" s="71"/>
      <c r="Y23" s="71"/>
      <c r="Z23" s="71"/>
      <c r="AA23" s="71"/>
      <c r="AB23" s="71"/>
    </row>
    <row r="24" spans="1:28" x14ac:dyDescent="0.3">
      <c r="A24" s="83" t="s">
        <v>25</v>
      </c>
      <c r="B24" s="84">
        <f t="shared" ref="B24:D24" si="7">B25+B26</f>
        <v>16.639929444500002</v>
      </c>
      <c r="C24" s="84">
        <f t="shared" si="7"/>
        <v>62.720993493783922</v>
      </c>
      <c r="D24" s="84">
        <f t="shared" si="7"/>
        <v>4.5692715353059405</v>
      </c>
      <c r="E24" s="84">
        <f>E25+E26</f>
        <v>26.248576367007196</v>
      </c>
      <c r="F24" s="84">
        <f>F25+F26</f>
        <v>14.644140779999999</v>
      </c>
      <c r="G24" s="85">
        <f t="shared" si="6"/>
        <v>124.82291162059705</v>
      </c>
      <c r="I24" s="68"/>
      <c r="J24" s="68"/>
      <c r="K24" s="68"/>
      <c r="L24" s="68"/>
      <c r="M24" s="68"/>
      <c r="N24" s="75"/>
      <c r="O24" s="76"/>
      <c r="P24" s="76"/>
      <c r="Q24" s="76"/>
      <c r="R24" s="76"/>
      <c r="S24" s="76"/>
      <c r="T24" s="62"/>
      <c r="U24" s="49"/>
      <c r="W24" s="61"/>
      <c r="X24" s="71"/>
      <c r="Y24" s="71"/>
      <c r="Z24" s="71"/>
      <c r="AA24" s="71"/>
      <c r="AB24" s="71"/>
    </row>
    <row r="25" spans="1:28" x14ac:dyDescent="0.3">
      <c r="A25" s="80" t="s">
        <v>26</v>
      </c>
      <c r="B25" s="25">
        <f>(result!P$129+result!P$130+result!P$131+result!P$132+result!P$133+result!P$134)/1000000</f>
        <v>16.639929444500002</v>
      </c>
      <c r="C25" s="25">
        <f>(result!P$138+result!P$140+result!P$141+result!P$142+result!P$143+result!P$144+result!P$145+result!P$146+result!P$147+result!P$148+result!U$149)/1000000</f>
        <v>56.685194049783924</v>
      </c>
      <c r="D25" s="25">
        <f>'final energy by uses and ENR'!J25/'final energy by uses and ENR'!J$27*(result!P$159+result!P$160+result!P$161)/1000000</f>
        <v>4.442455114117454</v>
      </c>
      <c r="E25" s="25">
        <f>(result!P$164+result!P$165+result!P$166+result!P$167+result!P$168+result!P$169+result!P$170+result!P$171+result!P$172+result!P$173+result!P$174+result!P$175+result!P$183+result!P$185)/1000000</f>
        <v>25.605633773207195</v>
      </c>
      <c r="F25" s="25">
        <f>result!P$100/1000000</f>
        <v>14.644140779999999</v>
      </c>
      <c r="G25" s="40">
        <f t="shared" si="6"/>
        <v>118.01735316160857</v>
      </c>
      <c r="I25" s="68"/>
      <c r="J25" s="68"/>
      <c r="K25" s="68"/>
      <c r="L25" s="68"/>
      <c r="M25" s="68"/>
      <c r="N25" s="75"/>
      <c r="O25" s="76"/>
      <c r="P25" s="76"/>
      <c r="Q25" s="76"/>
      <c r="R25" s="76"/>
      <c r="S25" s="76"/>
      <c r="T25" s="62"/>
      <c r="U25" s="58"/>
      <c r="W25" s="57"/>
      <c r="X25" s="71"/>
      <c r="Y25" s="71"/>
      <c r="Z25" s="71"/>
      <c r="AA25" s="71"/>
      <c r="AB25" s="71"/>
    </row>
    <row r="26" spans="1:28" x14ac:dyDescent="0.3">
      <c r="A26" s="80" t="s">
        <v>27</v>
      </c>
      <c r="B26" s="25">
        <v>0</v>
      </c>
      <c r="C26" s="25">
        <f>(result!P$139)/1000000</f>
        <v>6.0357994440000002</v>
      </c>
      <c r="D26" s="25">
        <f>'final energy by uses and ENR'!J26/'final energy by uses and ENR'!J$27*(result!P$159+result!P$160+result!P$161)/1000000</f>
        <v>0.12681642118848613</v>
      </c>
      <c r="E26" s="25">
        <f>(result!P$163)/1000000</f>
        <v>0.64294259380000007</v>
      </c>
      <c r="F26" s="25">
        <v>0</v>
      </c>
      <c r="G26" s="40">
        <f t="shared" si="6"/>
        <v>6.8055584589884868</v>
      </c>
      <c r="I26" s="68"/>
      <c r="J26" s="68"/>
      <c r="K26" s="68"/>
      <c r="L26" s="68"/>
      <c r="M26" s="68"/>
      <c r="N26" s="75"/>
      <c r="O26" s="76"/>
      <c r="P26" s="76"/>
      <c r="Q26" s="76"/>
      <c r="R26" s="76"/>
      <c r="S26" s="76"/>
      <c r="T26" s="62"/>
      <c r="U26" s="58"/>
      <c r="W26" s="57"/>
      <c r="X26" s="71"/>
      <c r="Y26" s="71"/>
      <c r="Z26" s="71"/>
      <c r="AA26" s="71"/>
      <c r="AB26" s="71"/>
    </row>
    <row r="27" spans="1:28" x14ac:dyDescent="0.3">
      <c r="A27" s="86" t="s">
        <v>76</v>
      </c>
      <c r="B27" s="86">
        <f>SUM(B22:B24)+B19</f>
        <v>17.267061397800003</v>
      </c>
      <c r="C27" s="86">
        <f>SUM(C22:C24)+C19</f>
        <v>217.2284147511873</v>
      </c>
      <c r="D27" s="86">
        <f t="shared" ref="D27" si="8">SUM(D22:D24)+D19</f>
        <v>16.211678421999999</v>
      </c>
      <c r="E27" s="86">
        <f>SUM(E22:E24)+E19</f>
        <v>68.09385969028439</v>
      </c>
      <c r="F27" s="86">
        <f>SUM(F22:F24)+F19</f>
        <v>14.644140779999999</v>
      </c>
      <c r="G27" s="96">
        <f t="shared" si="6"/>
        <v>333.44515504127168</v>
      </c>
      <c r="I27" s="68"/>
      <c r="J27" s="68"/>
      <c r="K27" s="68"/>
      <c r="L27" s="68"/>
      <c r="M27" s="68"/>
      <c r="N27" s="75"/>
      <c r="O27" s="76"/>
      <c r="P27" s="76"/>
      <c r="Q27" s="76"/>
      <c r="R27" s="76"/>
      <c r="S27" s="76"/>
      <c r="T27" s="62"/>
      <c r="U27" s="65"/>
      <c r="W27" s="63"/>
      <c r="X27" s="71"/>
      <c r="Y27" s="71"/>
      <c r="Z27" s="71"/>
      <c r="AA27" s="71"/>
      <c r="AB27" s="71"/>
    </row>
    <row r="28" spans="1:28" x14ac:dyDescent="0.3">
      <c r="A28" s="101" t="s">
        <v>90</v>
      </c>
      <c r="B28" s="102">
        <f>(result!P$102+result!P$129+result!P$130+result!P$131+result!P$132+result!P$133+result!P$134+result!P$135+result!P$136)/1000000</f>
        <v>17.267061397799999</v>
      </c>
      <c r="C28" s="35">
        <f>(result!P$104+result!P$138+result!P$139+result!P$140+result!P$141+result!P$142+result!P$143+result!P$144+result!P$145+result!P$146+result!P$147+result!P$148+result!P$149+result!P$150+result!P$151+result!P$152+result!P$153+result!P$154+result!P$155+result!P$156)/1000000</f>
        <v>217.28234651125109</v>
      </c>
      <c r="D28" s="35">
        <f>(result!P$159+result!P$160+result!P$161)/1000000</f>
        <v>16.211678421999999</v>
      </c>
      <c r="E28" s="103">
        <f>(result!P$106+result!P$163+result!P$164+result!P$165+result!P$166+result!P$167+result!P$168+result!P$169+result!P$170+result!P$171+result!P$172+result!P$173+result!P$174+result!P$175+result!P$176+result!P$177+result!P$178+result!P$179+result!P$180+result!P$181+result!P$182)/1000000</f>
        <v>67.319926674409004</v>
      </c>
      <c r="F28" s="35">
        <f>result!P$100/1000000</f>
        <v>14.644140779999999</v>
      </c>
      <c r="G28" s="99">
        <f t="shared" si="6"/>
        <v>332.72515378546012</v>
      </c>
      <c r="I28" s="68"/>
      <c r="J28" s="68"/>
      <c r="K28" s="68"/>
      <c r="L28" s="68"/>
      <c r="M28" s="68"/>
      <c r="N28" s="64"/>
      <c r="O28" s="68"/>
      <c r="P28" s="68"/>
      <c r="Q28" s="68"/>
      <c r="R28" s="68"/>
      <c r="S28" s="68"/>
      <c r="T28" s="62"/>
      <c r="U28" s="64"/>
      <c r="V28" s="64"/>
      <c r="W28" s="64"/>
      <c r="X28" s="71"/>
      <c r="Y28" s="71"/>
      <c r="Z28" s="71"/>
      <c r="AA28" s="71"/>
      <c r="AB28" s="71"/>
    </row>
    <row r="29" spans="1:28" x14ac:dyDescent="0.3">
      <c r="B29" s="62"/>
      <c r="C29" s="62"/>
      <c r="D29" s="62"/>
      <c r="E29" s="62"/>
      <c r="F29" s="62"/>
      <c r="G29" s="103">
        <f>result!P$194/1000000</f>
        <v>333.67177700000002</v>
      </c>
      <c r="I29" s="68"/>
      <c r="J29" s="68"/>
      <c r="K29" s="68"/>
      <c r="L29" s="68"/>
      <c r="M29" s="68"/>
      <c r="N29" s="64"/>
      <c r="O29" s="68"/>
      <c r="P29" s="68"/>
      <c r="Q29" s="68"/>
      <c r="R29" s="68"/>
      <c r="S29" s="68"/>
      <c r="T29" s="62"/>
      <c r="U29" s="64"/>
      <c r="V29" s="64"/>
      <c r="W29" s="64"/>
      <c r="X29" s="71"/>
      <c r="Y29" s="71"/>
      <c r="Z29" s="71"/>
      <c r="AA29" s="71"/>
      <c r="AB29" s="71"/>
    </row>
    <row r="30" spans="1:28" x14ac:dyDescent="0.3">
      <c r="B30" s="69"/>
      <c r="C30" s="69"/>
      <c r="D30" s="69"/>
      <c r="E30" s="69"/>
      <c r="F30" s="62"/>
      <c r="G30" s="35"/>
      <c r="I30" s="68"/>
      <c r="J30" s="68"/>
      <c r="K30" s="68"/>
      <c r="L30" s="68"/>
      <c r="N30" s="64"/>
      <c r="O30" s="68"/>
      <c r="P30" s="68"/>
      <c r="Q30" s="68"/>
      <c r="R30" s="68"/>
      <c r="S30" s="68"/>
      <c r="T30" s="62"/>
      <c r="U30" s="64"/>
      <c r="V30" s="64"/>
      <c r="W30" s="64"/>
      <c r="X30" s="71"/>
      <c r="Y30" s="71"/>
      <c r="Z30" s="71"/>
      <c r="AA30" s="71"/>
      <c r="AB30" s="71"/>
    </row>
    <row r="31" spans="1:28" ht="21" x14ac:dyDescent="0.4">
      <c r="A31" s="159">
        <v>2025</v>
      </c>
      <c r="B31" s="5" t="s">
        <v>39</v>
      </c>
      <c r="C31" s="5" t="s">
        <v>40</v>
      </c>
      <c r="D31" s="5" t="s">
        <v>41</v>
      </c>
      <c r="E31" s="5" t="s">
        <v>42</v>
      </c>
      <c r="F31" s="5" t="s">
        <v>75</v>
      </c>
      <c r="G31" s="38" t="s">
        <v>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4"/>
      <c r="W31" s="60"/>
      <c r="X31" s="60"/>
      <c r="Y31" s="60"/>
      <c r="Z31" s="60"/>
      <c r="AA31" s="60"/>
      <c r="AB31" s="71"/>
    </row>
    <row r="32" spans="1:28" x14ac:dyDescent="0.3">
      <c r="A32" s="83" t="s">
        <v>20</v>
      </c>
      <c r="B32" s="84">
        <f>B33+B34</f>
        <v>0</v>
      </c>
      <c r="C32" s="84">
        <f t="shared" ref="C32:F32" si="9">C33+C34</f>
        <v>120.94908137911378</v>
      </c>
      <c r="D32" s="84">
        <f t="shared" si="9"/>
        <v>0.6488193283682494</v>
      </c>
      <c r="E32" s="100">
        <f t="shared" si="9"/>
        <v>0.36507541878666561</v>
      </c>
      <c r="F32" s="84">
        <f t="shared" si="9"/>
        <v>0</v>
      </c>
      <c r="G32" s="85">
        <f>SUM(B32:F32)</f>
        <v>121.96297612626869</v>
      </c>
      <c r="I32" s="68"/>
      <c r="J32" s="68"/>
      <c r="K32" s="68"/>
      <c r="L32" s="68"/>
      <c r="M32" s="68"/>
      <c r="N32" s="75"/>
      <c r="O32" s="76"/>
      <c r="P32" s="76"/>
      <c r="Q32" s="76"/>
      <c r="R32" s="76"/>
      <c r="S32" s="76"/>
      <c r="T32" s="62"/>
      <c r="U32" s="49"/>
      <c r="V32" s="64"/>
      <c r="W32" s="61"/>
      <c r="X32" s="71"/>
      <c r="Y32" s="71"/>
      <c r="Z32" s="71"/>
      <c r="AA32" s="71"/>
      <c r="AB32" s="71"/>
    </row>
    <row r="33" spans="1:28" x14ac:dyDescent="0.3">
      <c r="A33" s="79" t="s">
        <v>21</v>
      </c>
      <c r="B33" s="25">
        <v>0</v>
      </c>
      <c r="C33" s="25">
        <f>'final energy by uses and ENR'!I33*3.2*result!U250</f>
        <v>69.327952747013782</v>
      </c>
      <c r="D33" s="25">
        <f>'final energy by uses and ENR'!J33/'final energy by uses and ENR'!J$40*(result!U$159+result!U$160+result!U$161)/1000000</f>
        <v>5.1318439688449242E-2</v>
      </c>
      <c r="E33" s="77">
        <f>'final energy by uses and ENR'!K33*2.394*result!U251</f>
        <v>1.3386880166553573E-4</v>
      </c>
      <c r="F33" s="25">
        <v>0</v>
      </c>
      <c r="G33" s="40">
        <f>SUM(B33:F33)</f>
        <v>69.379405055503895</v>
      </c>
      <c r="I33" s="68"/>
      <c r="J33" s="68"/>
      <c r="K33" s="68"/>
      <c r="L33" s="68"/>
      <c r="M33" s="68"/>
      <c r="N33" s="75"/>
      <c r="O33" s="76"/>
      <c r="P33" s="76"/>
      <c r="Q33" s="76"/>
      <c r="R33" s="76"/>
      <c r="S33" s="76"/>
      <c r="T33" s="62"/>
      <c r="U33" s="58"/>
      <c r="V33" s="64"/>
      <c r="W33" s="57"/>
      <c r="X33" s="71"/>
      <c r="Y33" s="71"/>
      <c r="Z33" s="71"/>
      <c r="AA33" s="71"/>
      <c r="AB33" s="71"/>
    </row>
    <row r="34" spans="1:28" x14ac:dyDescent="0.3">
      <c r="A34" s="80" t="s">
        <v>22</v>
      </c>
      <c r="B34" s="25">
        <v>0</v>
      </c>
      <c r="C34" s="25">
        <f>(result!U$150+result!U$151+result!U$152+result!U$153+result!U$154)/1000000</f>
        <v>51.621128632100003</v>
      </c>
      <c r="D34" s="25">
        <f>'final energy by uses and ENR'!J34/'final energy by uses and ENR'!J$40*(result!U$159+result!U$160+result!U$161)/1000000</f>
        <v>0.59750088867980011</v>
      </c>
      <c r="E34" s="77">
        <f>(result!U$176+result!U$177+result!U$178+result!U$179+result!U$180)/1000000</f>
        <v>0.36494154998500006</v>
      </c>
      <c r="F34" s="25">
        <v>0</v>
      </c>
      <c r="G34" s="40">
        <f>SUM(B34:F34)</f>
        <v>52.583571070764798</v>
      </c>
      <c r="I34" s="68"/>
      <c r="J34" s="68"/>
      <c r="K34" s="68"/>
      <c r="L34" s="68"/>
      <c r="M34" s="68"/>
      <c r="N34" s="75"/>
      <c r="O34" s="76"/>
      <c r="P34" s="76"/>
      <c r="Q34" s="76"/>
      <c r="R34" s="76"/>
      <c r="S34" s="76"/>
      <c r="T34" s="62"/>
      <c r="U34" s="58"/>
      <c r="V34" s="64"/>
      <c r="W34" s="57"/>
      <c r="X34" s="71"/>
      <c r="Y34" s="71"/>
      <c r="Z34" s="71"/>
      <c r="AA34" s="71"/>
      <c r="AB34" s="71"/>
    </row>
    <row r="35" spans="1:28" x14ac:dyDescent="0.3">
      <c r="A35" s="83" t="s">
        <v>23</v>
      </c>
      <c r="B35" s="84">
        <f>result!U$102/1000000</f>
        <v>0.54233189159999995</v>
      </c>
      <c r="C35" s="84">
        <f>'final energy by uses and ENR'!I35*3.2*result!U250</f>
        <v>16.068920340198499</v>
      </c>
      <c r="D35" s="84">
        <f>'final energy by uses and ENR'!J35/'final energy by uses and ENR'!J$40*(result!U$159+result!U$160+result!U$161)/1000000</f>
        <v>5.5317507112409325</v>
      </c>
      <c r="E35" s="84">
        <f>'final energy by uses and ENR'!K35*2.394*result!U251</f>
        <v>20.587250448801502</v>
      </c>
      <c r="F35" s="84">
        <v>0</v>
      </c>
      <c r="G35" s="85">
        <f t="shared" ref="G35" si="10">SUM(B35:F35)</f>
        <v>42.730253391840932</v>
      </c>
      <c r="I35" s="68"/>
      <c r="J35" s="68"/>
      <c r="K35" s="68"/>
      <c r="L35" s="68"/>
      <c r="M35" s="68"/>
      <c r="N35" s="75"/>
      <c r="O35" s="76"/>
      <c r="P35" s="76"/>
      <c r="Q35" s="76"/>
      <c r="R35" s="76"/>
      <c r="S35" s="76"/>
      <c r="T35" s="62"/>
      <c r="U35" s="49"/>
      <c r="V35" s="64"/>
      <c r="W35" s="61"/>
      <c r="X35" s="71"/>
      <c r="Y35" s="71"/>
      <c r="Z35" s="71"/>
      <c r="AA35" s="71"/>
      <c r="AB35" s="71"/>
    </row>
    <row r="36" spans="1:28" x14ac:dyDescent="0.3">
      <c r="A36" s="83" t="s">
        <v>24</v>
      </c>
      <c r="B36" s="84">
        <f>(result!U$135+result!U$136)/1000000</f>
        <v>0</v>
      </c>
      <c r="C36" s="84">
        <f>(result!U$155+result!U$156)/1000000</f>
        <v>11.664360687999999</v>
      </c>
      <c r="D36" s="84">
        <f>'final energy by uses and ENR'!J36/'final energy by uses and ENR'!J$40*(result!U$159+result!U$160+result!U$161)/1000000</f>
        <v>5.7828999771498131</v>
      </c>
      <c r="E36" s="84">
        <f>(result!U$181+result!U$182)/1000000</f>
        <v>13.794051764000001</v>
      </c>
      <c r="F36" s="84">
        <v>0</v>
      </c>
      <c r="G36" s="85">
        <f t="shared" ref="G36:G41" si="11">SUM(B36:F36)</f>
        <v>31.241312429149815</v>
      </c>
      <c r="I36" s="68"/>
      <c r="J36" s="68"/>
      <c r="K36" s="68"/>
      <c r="L36" s="68"/>
      <c r="M36" s="68"/>
      <c r="N36" s="75"/>
      <c r="O36" s="76"/>
      <c r="P36" s="76"/>
      <c r="Q36" s="76"/>
      <c r="R36" s="76"/>
      <c r="S36" s="76"/>
      <c r="T36" s="62"/>
      <c r="U36" s="49"/>
      <c r="V36" s="64"/>
      <c r="W36" s="61"/>
      <c r="X36" s="71"/>
      <c r="Y36" s="71"/>
      <c r="Z36" s="71"/>
      <c r="AA36" s="71"/>
      <c r="AB36" s="71"/>
    </row>
    <row r="37" spans="1:28" x14ac:dyDescent="0.3">
      <c r="A37" s="83" t="s">
        <v>25</v>
      </c>
      <c r="B37" s="84">
        <f t="shared" ref="B37:D37" si="12">B38+B39</f>
        <v>16.8624812535</v>
      </c>
      <c r="C37" s="84">
        <f t="shared" si="12"/>
        <v>61.15935531318393</v>
      </c>
      <c r="D37" s="84">
        <f t="shared" si="12"/>
        <v>4.8379353652410053</v>
      </c>
      <c r="E37" s="84">
        <f>E38+E39</f>
        <v>23.954400905772868</v>
      </c>
      <c r="F37" s="84">
        <f>F38+F39</f>
        <v>15.42122193</v>
      </c>
      <c r="G37" s="85">
        <f t="shared" si="11"/>
        <v>122.23539476769781</v>
      </c>
      <c r="I37" s="68"/>
      <c r="J37" s="68"/>
      <c r="K37" s="68"/>
      <c r="L37" s="68"/>
      <c r="M37" s="68"/>
      <c r="N37" s="75"/>
      <c r="O37" s="76"/>
      <c r="P37" s="76"/>
      <c r="Q37" s="76"/>
      <c r="R37" s="76"/>
      <c r="S37" s="76"/>
      <c r="T37" s="62"/>
      <c r="U37" s="49"/>
      <c r="V37" s="64"/>
      <c r="W37" s="61"/>
      <c r="X37" s="71"/>
      <c r="Y37" s="71"/>
      <c r="Z37" s="71"/>
      <c r="AA37" s="71"/>
      <c r="AB37" s="71"/>
    </row>
    <row r="38" spans="1:28" x14ac:dyDescent="0.3">
      <c r="A38" s="80" t="s">
        <v>26</v>
      </c>
      <c r="B38" s="25">
        <f>(result!U$129+result!U$130+result!U$131+result!U$132+result!U$133+result!U$134)/1000000</f>
        <v>16.8624812535</v>
      </c>
      <c r="C38" s="25">
        <f>(result!U$138+result!U$140+result!U$141+result!U$142+result!U$143+result!U$144+result!U$145+result!U$146+result!U$147+result!U$148+result!U149)/1000000</f>
        <v>55.352308615183929</v>
      </c>
      <c r="D38" s="25">
        <f>'final energy by uses and ENR'!J38/'final energy by uses and ENR'!J$40*(result!U$159+result!U$160+result!U$161)/1000000</f>
        <v>4.7032995921136562</v>
      </c>
      <c r="E38" s="25">
        <f>(result!U$164+result!U$165+result!U$166+result!U$167+result!U$168+result!U$169+result!U$170+result!U$171+result!U$172+result!U$173+result!U$174+result!U$175+result!U$183+result!U$185)/1000000</f>
        <v>23.372172608272869</v>
      </c>
      <c r="F38" s="25">
        <f>result!U$100/1000000</f>
        <v>15.42122193</v>
      </c>
      <c r="G38" s="40">
        <f t="shared" si="11"/>
        <v>115.71148399907045</v>
      </c>
      <c r="I38" s="68"/>
      <c r="J38" s="68"/>
      <c r="K38" s="68"/>
      <c r="L38" s="68"/>
      <c r="M38" s="68"/>
      <c r="N38" s="75"/>
      <c r="O38" s="76"/>
      <c r="P38" s="76"/>
      <c r="Q38" s="76"/>
      <c r="R38" s="76"/>
      <c r="S38" s="76"/>
      <c r="T38" s="62"/>
      <c r="U38" s="58"/>
      <c r="V38" s="64"/>
      <c r="W38" s="57"/>
      <c r="X38" s="71"/>
      <c r="Y38" s="71"/>
      <c r="Z38" s="71"/>
      <c r="AA38" s="71"/>
      <c r="AB38" s="71"/>
    </row>
    <row r="39" spans="1:28" x14ac:dyDescent="0.3">
      <c r="A39" s="80" t="s">
        <v>27</v>
      </c>
      <c r="B39" s="25">
        <v>0</v>
      </c>
      <c r="C39" s="25">
        <f>(result!U$139)/1000000</f>
        <v>5.8070466979999997</v>
      </c>
      <c r="D39" s="25">
        <f>'final energy by uses and ENR'!J39/'final energy by uses and ENR'!J$40*(result!U$159+result!U$160+result!U$161)/1000000</f>
        <v>0.1346357731273494</v>
      </c>
      <c r="E39" s="25">
        <f>(result!U$163)/1000000</f>
        <v>0.58222829749999994</v>
      </c>
      <c r="F39" s="25">
        <v>0</v>
      </c>
      <c r="G39" s="40">
        <f t="shared" si="11"/>
        <v>6.5239107686273492</v>
      </c>
      <c r="I39" s="68"/>
      <c r="J39" s="68"/>
      <c r="K39" s="68"/>
      <c r="L39" s="68"/>
      <c r="M39" s="68"/>
      <c r="N39" s="75"/>
      <c r="O39" s="76"/>
      <c r="P39" s="76"/>
      <c r="Q39" s="76"/>
      <c r="R39" s="76"/>
      <c r="S39" s="76"/>
      <c r="T39" s="62"/>
      <c r="U39" s="58"/>
      <c r="V39" s="64"/>
      <c r="W39" s="57"/>
      <c r="X39" s="71"/>
      <c r="Y39" s="71"/>
      <c r="Z39" s="71"/>
      <c r="AA39" s="71"/>
      <c r="AB39" s="71"/>
    </row>
    <row r="40" spans="1:28" x14ac:dyDescent="0.3">
      <c r="A40" s="86" t="s">
        <v>76</v>
      </c>
      <c r="B40" s="86">
        <f>SUM(B35:B37)+B32</f>
        <v>17.4048131451</v>
      </c>
      <c r="C40" s="86">
        <f>SUM(C35:C37)+C32</f>
        <v>209.84171772049621</v>
      </c>
      <c r="D40" s="86">
        <f t="shared" ref="D40" si="13">SUM(D35:D37)+D32</f>
        <v>16.801405381999999</v>
      </c>
      <c r="E40" s="86">
        <f>SUM(E35:E37)+E32</f>
        <v>58.700778537361039</v>
      </c>
      <c r="F40" s="86">
        <f>SUM(F35:F37)+F32</f>
        <v>15.42122193</v>
      </c>
      <c r="G40" s="96">
        <f t="shared" si="11"/>
        <v>318.16993671495726</v>
      </c>
      <c r="I40" s="68"/>
      <c r="J40" s="68"/>
      <c r="K40" s="68"/>
      <c r="L40" s="68"/>
      <c r="M40" s="68"/>
      <c r="N40" s="75"/>
      <c r="O40" s="76"/>
      <c r="P40" s="76"/>
      <c r="Q40" s="76"/>
      <c r="R40" s="76"/>
      <c r="S40" s="76"/>
      <c r="T40" s="62"/>
      <c r="U40" s="65"/>
      <c r="V40" s="64"/>
      <c r="W40" s="63"/>
      <c r="X40" s="71"/>
      <c r="Y40" s="71"/>
      <c r="Z40" s="71"/>
      <c r="AA40" s="71"/>
      <c r="AB40" s="71"/>
    </row>
    <row r="41" spans="1:28" x14ac:dyDescent="0.3">
      <c r="A41" s="101" t="s">
        <v>90</v>
      </c>
      <c r="B41" s="102">
        <f>(result!U$102+result!U$129+result!U$130+result!U$131+result!U$132+result!U$133+result!U$134+result!U$135+result!U$136)/1000000</f>
        <v>17.404813145099997</v>
      </c>
      <c r="C41" s="35">
        <f>(result!U$104+result!U$139+result!U$140+result!U$141+result!U$142+result!U$143+result!U$144+result!U$145+result!U$146+result!U$147+result!U$148+result!U$149+result!U$150+result!U$151+result!U$152+result!U$153+result!U$154+result!U$155+result!U$156++result!U$157)/1000000</f>
        <v>209.89332251728385</v>
      </c>
      <c r="D41" s="35">
        <f>(result!U$159+result!U$160+result!U$161)/1000000</f>
        <v>16.801405381999999</v>
      </c>
      <c r="E41" s="103">
        <f>(result!U$106+result!U$163+result!U$164+result!U$165+result!U$166+result!U$167+result!U$168+result!U$169+result!U$170+result!U$171+result!U$172+result!U$173+result!U$174+result!U$175+result!U$176+result!U$177+result!U$178+result!U$179+result!U$180+result!U$181+result!U$182)/1000000</f>
        <v>57.995664095684994</v>
      </c>
      <c r="F41" s="35">
        <f>result!U$100/1000000</f>
        <v>15.42122193</v>
      </c>
      <c r="G41" s="99">
        <f t="shared" si="11"/>
        <v>317.51642707006886</v>
      </c>
      <c r="I41" s="68"/>
      <c r="J41" s="68"/>
      <c r="K41" s="68"/>
      <c r="L41" s="68"/>
      <c r="M41" s="62"/>
      <c r="N41" s="64"/>
      <c r="O41" s="68"/>
      <c r="P41" s="68"/>
      <c r="Q41" s="68"/>
      <c r="R41" s="68"/>
      <c r="S41" s="62"/>
      <c r="T41" s="62"/>
      <c r="U41" s="64"/>
      <c r="V41" s="64"/>
      <c r="W41" s="64"/>
      <c r="X41" s="71"/>
      <c r="Y41" s="71"/>
      <c r="Z41" s="71"/>
      <c r="AA41" s="71"/>
      <c r="AB41" s="71"/>
    </row>
    <row r="42" spans="1:28" x14ac:dyDescent="0.3">
      <c r="B42" s="62"/>
      <c r="C42" s="62"/>
      <c r="D42" s="62"/>
      <c r="E42" s="62"/>
      <c r="F42" s="62"/>
      <c r="G42" s="103">
        <f>result!U$194/1000000</f>
        <v>318.36687499999999</v>
      </c>
      <c r="I42" s="68"/>
      <c r="J42" s="68"/>
      <c r="K42" s="68"/>
      <c r="L42" s="68"/>
      <c r="M42" s="62"/>
      <c r="N42" s="64"/>
      <c r="O42" s="68"/>
      <c r="P42" s="68"/>
      <c r="Q42" s="68"/>
      <c r="R42" s="68"/>
      <c r="S42" s="62"/>
      <c r="T42" s="62"/>
      <c r="U42" s="64"/>
      <c r="V42" s="64"/>
      <c r="W42" s="64"/>
      <c r="X42" s="71"/>
      <c r="Y42" s="71"/>
      <c r="Z42" s="71"/>
      <c r="AA42" s="71"/>
      <c r="AB42" s="71"/>
    </row>
    <row r="43" spans="1:28" x14ac:dyDescent="0.3">
      <c r="B43" s="62"/>
      <c r="C43" s="62"/>
      <c r="D43" s="62"/>
      <c r="E43" s="62"/>
      <c r="F43" s="62"/>
      <c r="G43" s="35"/>
      <c r="I43" s="68"/>
      <c r="J43" s="68"/>
      <c r="K43" s="68"/>
      <c r="L43" s="68"/>
      <c r="M43" s="62"/>
      <c r="N43" s="64"/>
      <c r="O43" s="68"/>
      <c r="P43" s="68"/>
      <c r="Q43" s="68"/>
      <c r="R43" s="68"/>
      <c r="S43" s="62"/>
      <c r="T43" s="62"/>
      <c r="U43" s="64"/>
      <c r="V43" s="64"/>
      <c r="W43" s="65"/>
      <c r="X43" s="71"/>
      <c r="Y43" s="71"/>
      <c r="Z43" s="71"/>
      <c r="AA43" s="71"/>
      <c r="AB43" s="71"/>
    </row>
    <row r="44" spans="1:28" x14ac:dyDescent="0.3">
      <c r="A44" s="33"/>
      <c r="B44" s="62"/>
      <c r="C44" s="62"/>
      <c r="D44" s="62"/>
      <c r="E44" s="62"/>
      <c r="F44" s="62"/>
      <c r="G44" s="36"/>
      <c r="I44" s="68"/>
      <c r="J44" s="68"/>
      <c r="K44" s="68"/>
      <c r="L44" s="68"/>
      <c r="M44" s="62"/>
      <c r="N44" s="67"/>
      <c r="O44" s="68"/>
      <c r="P44" s="68"/>
      <c r="Q44" s="68"/>
      <c r="R44" s="68"/>
      <c r="S44" s="62"/>
      <c r="T44" s="62"/>
      <c r="U44" s="67"/>
      <c r="V44" s="67"/>
      <c r="W44" s="66"/>
      <c r="X44" s="71"/>
      <c r="Y44" s="71"/>
      <c r="Z44" s="71"/>
      <c r="AA44" s="71"/>
      <c r="AB44" s="71"/>
    </row>
    <row r="45" spans="1:28" x14ac:dyDescent="0.3">
      <c r="B45" s="69"/>
      <c r="C45" s="69"/>
      <c r="D45" s="69"/>
      <c r="E45" s="69"/>
      <c r="F45" s="62"/>
      <c r="I45" s="68"/>
      <c r="J45" s="68"/>
      <c r="K45" s="68"/>
      <c r="L45" s="68"/>
      <c r="M45" s="62"/>
      <c r="O45" s="68"/>
      <c r="P45" s="68"/>
      <c r="Q45" s="68"/>
      <c r="R45" s="68"/>
      <c r="S45" s="62"/>
      <c r="T45" s="62"/>
      <c r="X45" s="71"/>
      <c r="Y45" s="71"/>
      <c r="Z45" s="71"/>
      <c r="AA45" s="71"/>
      <c r="AB45" s="71"/>
    </row>
    <row r="46" spans="1:28" ht="21" x14ac:dyDescent="0.4">
      <c r="A46" s="159">
        <v>2030</v>
      </c>
      <c r="B46" s="5" t="s">
        <v>39</v>
      </c>
      <c r="C46" s="5" t="s">
        <v>40</v>
      </c>
      <c r="D46" s="5" t="s">
        <v>41</v>
      </c>
      <c r="E46" s="5" t="s">
        <v>42</v>
      </c>
      <c r="F46" s="5" t="s">
        <v>75</v>
      </c>
      <c r="G46" s="38" t="s">
        <v>2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W46" s="60"/>
      <c r="X46" s="60"/>
      <c r="Y46" s="60"/>
      <c r="Z46" s="60"/>
      <c r="AA46" s="60"/>
      <c r="AB46" s="71"/>
    </row>
    <row r="47" spans="1:28" x14ac:dyDescent="0.3">
      <c r="A47" s="83" t="s">
        <v>20</v>
      </c>
      <c r="B47" s="84">
        <f>B48+B49</f>
        <v>0</v>
      </c>
      <c r="C47" s="84">
        <f t="shared" ref="C47:F47" si="14">C48+C49</f>
        <v>119.69756629243219</v>
      </c>
      <c r="D47" s="84">
        <f t="shared" si="14"/>
        <v>0.7342431916000467</v>
      </c>
      <c r="E47" s="100">
        <f t="shared" si="14"/>
        <v>0.36601202388617965</v>
      </c>
      <c r="F47" s="84">
        <f t="shared" si="14"/>
        <v>0</v>
      </c>
      <c r="G47" s="85">
        <f>SUM(B47:F47)</f>
        <v>120.79782150791841</v>
      </c>
      <c r="I47" s="68"/>
      <c r="J47" s="68"/>
      <c r="K47" s="68"/>
      <c r="L47" s="68"/>
      <c r="M47" s="68"/>
      <c r="N47" s="75"/>
      <c r="O47" s="76"/>
      <c r="P47" s="76"/>
      <c r="Q47" s="76"/>
      <c r="R47" s="76"/>
      <c r="S47" s="76"/>
      <c r="T47" s="62"/>
      <c r="U47" s="49"/>
      <c r="W47" s="61"/>
      <c r="X47" s="71"/>
      <c r="Y47" s="71"/>
      <c r="Z47" s="71"/>
      <c r="AA47" s="71"/>
      <c r="AB47" s="71"/>
    </row>
    <row r="48" spans="1:28" x14ac:dyDescent="0.3">
      <c r="A48" s="79" t="s">
        <v>21</v>
      </c>
      <c r="B48" s="25">
        <v>0</v>
      </c>
      <c r="C48" s="25">
        <f>'final energy by uses and ENR'!I48*3.2*result!Z250</f>
        <v>66.623283498732178</v>
      </c>
      <c r="D48" s="25">
        <f>'final energy by uses and ENR'!J48/'final energy by uses and ENR'!J$55*(result!Z$159+result!Z$160+result!Z$161)/1000000</f>
        <v>0.1155709139496225</v>
      </c>
      <c r="E48" s="77">
        <f>'final energy by uses and ENR'!K48*2.394*result!Z251</f>
        <v>1.7999234917968703E-4</v>
      </c>
      <c r="F48" s="25">
        <v>0</v>
      </c>
      <c r="G48" s="40">
        <f>SUM(B48:F48)</f>
        <v>66.739034405030978</v>
      </c>
      <c r="I48" s="68"/>
      <c r="J48" s="68"/>
      <c r="K48" s="68"/>
      <c r="L48" s="68"/>
      <c r="M48" s="68"/>
      <c r="N48" s="75"/>
      <c r="O48" s="76"/>
      <c r="P48" s="76"/>
      <c r="Q48" s="76"/>
      <c r="R48" s="76"/>
      <c r="S48" s="76"/>
      <c r="T48" s="62"/>
      <c r="U48" s="58"/>
      <c r="W48" s="57"/>
      <c r="X48" s="71"/>
      <c r="Y48" s="71"/>
      <c r="Z48" s="71"/>
      <c r="AA48" s="71"/>
      <c r="AB48" s="71"/>
    </row>
    <row r="49" spans="1:28" x14ac:dyDescent="0.3">
      <c r="A49" s="80" t="s">
        <v>22</v>
      </c>
      <c r="B49" s="25">
        <v>0</v>
      </c>
      <c r="C49" s="25">
        <f>(result!Z$150+result!Z$151+result!Z$152+result!Z$153+result!Z$154)/1000000</f>
        <v>53.0742827937</v>
      </c>
      <c r="D49" s="25">
        <f>'final energy by uses and ENR'!J49/'final energy by uses and ENR'!J$55*(result!Z$159+result!Z$160+result!Z$161)/1000000</f>
        <v>0.61867227765042421</v>
      </c>
      <c r="E49" s="77">
        <f>(result!Z$176+result!Z$177+result!Z$178+result!Z$179+result!Z$180)/1000000</f>
        <v>0.36583203153699995</v>
      </c>
      <c r="F49" s="25">
        <v>0</v>
      </c>
      <c r="G49" s="40">
        <f>SUM(B49:F49)</f>
        <v>54.058787102887429</v>
      </c>
      <c r="I49" s="68"/>
      <c r="J49" s="68"/>
      <c r="K49" s="68"/>
      <c r="L49" s="68"/>
      <c r="M49" s="68"/>
      <c r="N49" s="75"/>
      <c r="O49" s="76"/>
      <c r="P49" s="76"/>
      <c r="Q49" s="76"/>
      <c r="R49" s="76"/>
      <c r="S49" s="76"/>
      <c r="T49" s="62"/>
      <c r="U49" s="58"/>
      <c r="W49" s="57"/>
      <c r="X49" s="71"/>
      <c r="Y49" s="71"/>
      <c r="Z49" s="71"/>
      <c r="AA49" s="71"/>
      <c r="AB49" s="71"/>
    </row>
    <row r="50" spans="1:28" x14ac:dyDescent="0.3">
      <c r="A50" s="83" t="s">
        <v>23</v>
      </c>
      <c r="B50" s="84">
        <f>result!Z$102/1000000</f>
        <v>0.4663514003</v>
      </c>
      <c r="C50" s="84">
        <f>'final energy by uses and ENR'!I50*3.2*result!Z250</f>
        <v>14.347524774682686</v>
      </c>
      <c r="D50" s="84">
        <f>'final energy by uses and ENR'!J50/'final energy by uses and ENR'!J$55*(result!Z$159+result!Z$160+result!Z$161)/1000000</f>
        <v>5.2670905371314856</v>
      </c>
      <c r="E50" s="84">
        <f>'final energy by uses and ENR'!K50*2.394*result!Z251</f>
        <v>17.60542550379051</v>
      </c>
      <c r="F50" s="84">
        <v>0</v>
      </c>
      <c r="G50" s="85">
        <f t="shared" ref="G50" si="15">SUM(B50:F50)</f>
        <v>37.686392215904682</v>
      </c>
      <c r="I50" s="68"/>
      <c r="J50" s="68"/>
      <c r="K50" s="68"/>
      <c r="L50" s="68"/>
      <c r="M50" s="68"/>
      <c r="N50" s="75"/>
      <c r="O50" s="76"/>
      <c r="P50" s="76"/>
      <c r="Q50" s="76"/>
      <c r="R50" s="76"/>
      <c r="S50" s="76"/>
      <c r="T50" s="62"/>
      <c r="U50" s="49"/>
      <c r="W50" s="61"/>
      <c r="X50" s="71"/>
      <c r="Y50" s="71"/>
      <c r="Z50" s="71"/>
      <c r="AA50" s="71"/>
      <c r="AB50" s="71"/>
    </row>
    <row r="51" spans="1:28" x14ac:dyDescent="0.3">
      <c r="A51" s="83" t="s">
        <v>24</v>
      </c>
      <c r="B51" s="84">
        <f>(result!Z$135+result!Z$136)/1000000</f>
        <v>0</v>
      </c>
      <c r="C51" s="84">
        <f>(result!Z$155+result!Z$156)/1000000</f>
        <v>11.742040429500001</v>
      </c>
      <c r="D51" s="84">
        <f>'final energy by uses and ENR'!J51/'final energy by uses and ENR'!J$55*(result!Z$159+result!Z$160+result!Z$161)/1000000</f>
        <v>5.6352942485782584</v>
      </c>
      <c r="E51" s="84">
        <f>(result!Z$181+result!Z$182)/1000000</f>
        <v>12.605778971000001</v>
      </c>
      <c r="F51" s="84">
        <v>0</v>
      </c>
      <c r="G51" s="85">
        <f t="shared" ref="G51:G56" si="16">SUM(B51:F51)</f>
        <v>29.983113649078263</v>
      </c>
      <c r="I51" s="68"/>
      <c r="J51" s="68"/>
      <c r="K51" s="68"/>
      <c r="L51" s="68"/>
      <c r="M51" s="68"/>
      <c r="N51" s="75"/>
      <c r="O51" s="76"/>
      <c r="P51" s="76"/>
      <c r="Q51" s="76"/>
      <c r="R51" s="76"/>
      <c r="S51" s="76"/>
      <c r="T51" s="62"/>
      <c r="U51" s="49"/>
      <c r="W51" s="61"/>
      <c r="X51" s="71"/>
      <c r="Y51" s="71"/>
      <c r="Z51" s="71"/>
      <c r="AA51" s="71"/>
      <c r="AB51" s="71"/>
    </row>
    <row r="52" spans="1:28" x14ac:dyDescent="0.3">
      <c r="A52" s="83" t="s">
        <v>25</v>
      </c>
      <c r="B52" s="84">
        <f t="shared" ref="B52:D52" si="17">B53+B54</f>
        <v>16.7794021964</v>
      </c>
      <c r="C52" s="84">
        <f t="shared" si="17"/>
        <v>61.301277248441039</v>
      </c>
      <c r="D52" s="84">
        <f t="shared" si="17"/>
        <v>4.8026653426902106</v>
      </c>
      <c r="E52" s="84">
        <f>E53+E54</f>
        <v>23.072181321227095</v>
      </c>
      <c r="F52" s="84">
        <f>F53+F54</f>
        <v>16.277952819999999</v>
      </c>
      <c r="G52" s="85">
        <f t="shared" si="16"/>
        <v>122.23347892875833</v>
      </c>
      <c r="I52" s="68"/>
      <c r="J52" s="68"/>
      <c r="K52" s="68"/>
      <c r="L52" s="68"/>
      <c r="M52" s="68"/>
      <c r="N52" s="75"/>
      <c r="O52" s="76"/>
      <c r="P52" s="76"/>
      <c r="Q52" s="76"/>
      <c r="R52" s="76"/>
      <c r="S52" s="76"/>
      <c r="T52" s="62"/>
      <c r="U52" s="49"/>
      <c r="W52" s="61"/>
      <c r="X52" s="71"/>
      <c r="Y52" s="71"/>
      <c r="Z52" s="71"/>
      <c r="AA52" s="71"/>
      <c r="AB52" s="71"/>
    </row>
    <row r="53" spans="1:28" x14ac:dyDescent="0.3">
      <c r="A53" s="80" t="s">
        <v>26</v>
      </c>
      <c r="B53" s="25">
        <f>(result!Z$129+result!Z$130+result!Z$131+result!Z$132+result!Z$133+result!Z$134)/1000000</f>
        <v>16.7794021964</v>
      </c>
      <c r="C53" s="25">
        <f>(result!Z$138+result!Z$140+result!Z$141+result!Z$142+result!Z$143+result!Z$144+result!Z$145+result!Z$146+result!Z$147+result!Z$148+result!Z$149)/1000000</f>
        <v>55.393564265441043</v>
      </c>
      <c r="D53" s="25">
        <f>'final energy by uses and ENR'!J53/'final energy by uses and ENR'!J$55*(result!Z$159+result!Z$160+result!Z$161)/1000000</f>
        <v>4.6659270268247131</v>
      </c>
      <c r="E53" s="25">
        <f>(result!Z$164+result!Z$165+result!Z$166+result!Z$167+result!Z$168+result!Z$169+result!Z$170+result!Z$171+result!Z$172+result!Z$173+result!Z$174+result!Z$175+result!Z$183+result!Z$185)/1000000</f>
        <v>22.501741895827095</v>
      </c>
      <c r="F53" s="25">
        <f>result!Z$100/1000000</f>
        <v>16.277952819999999</v>
      </c>
      <c r="G53" s="40">
        <f t="shared" si="16"/>
        <v>115.61858820449285</v>
      </c>
      <c r="I53" s="68"/>
      <c r="J53" s="68"/>
      <c r="K53" s="68"/>
      <c r="L53" s="68"/>
      <c r="M53" s="68"/>
      <c r="N53" s="75"/>
      <c r="O53" s="76"/>
      <c r="P53" s="76"/>
      <c r="Q53" s="76"/>
      <c r="R53" s="76"/>
      <c r="S53" s="76"/>
      <c r="T53" s="62"/>
      <c r="U53" s="58"/>
      <c r="W53" s="57"/>
      <c r="X53" s="71"/>
      <c r="Y53" s="71"/>
      <c r="Z53" s="71"/>
      <c r="AA53" s="71"/>
      <c r="AB53" s="71"/>
    </row>
    <row r="54" spans="1:28" x14ac:dyDescent="0.3">
      <c r="A54" s="80" t="s">
        <v>27</v>
      </c>
      <c r="B54" s="25">
        <v>0</v>
      </c>
      <c r="C54" s="25">
        <f>(result!Z$139)/1000000</f>
        <v>5.9077129829999997</v>
      </c>
      <c r="D54" s="25">
        <f>'final energy by uses and ENR'!J54/'final energy by uses and ENR'!J$55*(result!Z$159+result!Z$160+result!Z$161)/1000000</f>
        <v>0.1367383158654977</v>
      </c>
      <c r="E54" s="25">
        <f>(result!Z$163)/1000000</f>
        <v>0.57043942539999992</v>
      </c>
      <c r="F54" s="25">
        <v>0</v>
      </c>
      <c r="G54" s="40">
        <f t="shared" si="16"/>
        <v>6.6148907242654973</v>
      </c>
      <c r="I54" s="68"/>
      <c r="J54" s="68"/>
      <c r="K54" s="68"/>
      <c r="L54" s="68"/>
      <c r="M54" s="68"/>
      <c r="N54" s="75"/>
      <c r="O54" s="76"/>
      <c r="P54" s="76"/>
      <c r="Q54" s="76"/>
      <c r="R54" s="76"/>
      <c r="S54" s="76"/>
      <c r="T54" s="62"/>
      <c r="U54" s="58"/>
      <c r="W54" s="57"/>
      <c r="X54" s="71"/>
      <c r="Y54" s="71"/>
      <c r="Z54" s="71"/>
      <c r="AA54" s="71"/>
      <c r="AB54" s="71"/>
    </row>
    <row r="55" spans="1:28" x14ac:dyDescent="0.3">
      <c r="A55" s="86" t="s">
        <v>76</v>
      </c>
      <c r="B55" s="86">
        <f>SUM(B50:B52)+B47</f>
        <v>17.245753596699998</v>
      </c>
      <c r="C55" s="86">
        <f>SUM(C50:C52)+C47</f>
        <v>207.08840874505592</v>
      </c>
      <c r="D55" s="86">
        <f t="shared" ref="D55" si="18">SUM(D50:D52)+D47</f>
        <v>16.439293320000001</v>
      </c>
      <c r="E55" s="86">
        <f>SUM(E50:E52)+E47</f>
        <v>53.64939781990379</v>
      </c>
      <c r="F55" s="86">
        <f>SUM(F50:F52)+F47</f>
        <v>16.277952819999999</v>
      </c>
      <c r="G55" s="96">
        <f t="shared" si="16"/>
        <v>310.70080630165972</v>
      </c>
      <c r="I55" s="68"/>
      <c r="J55" s="68"/>
      <c r="K55" s="68"/>
      <c r="L55" s="68"/>
      <c r="M55" s="68"/>
      <c r="N55" s="75"/>
      <c r="O55" s="76"/>
      <c r="P55" s="76"/>
      <c r="Q55" s="76"/>
      <c r="R55" s="76"/>
      <c r="S55" s="76"/>
      <c r="T55" s="62"/>
      <c r="U55" s="65"/>
      <c r="W55" s="63"/>
      <c r="X55" s="71"/>
      <c r="Y55" s="71"/>
      <c r="Z55" s="71"/>
      <c r="AA55" s="71"/>
      <c r="AB55" s="71"/>
    </row>
    <row r="56" spans="1:28" x14ac:dyDescent="0.3">
      <c r="A56" s="101" t="s">
        <v>90</v>
      </c>
      <c r="B56" s="102">
        <f>(result!Z$102+result!Z$129+result!Z$130+result!Z$131+result!Z$132+result!Z$133+result!Z$134+result!Z$135+result!Z$136)/1000000</f>
        <v>17.245753596699998</v>
      </c>
      <c r="C56" s="35">
        <f>(result!Z$104+result!Z$138+result!Z$139+result!Z$140+result!Z$141+result!Z$142+result!Z$143+result!Z$144+result!Z$145+result!Z$146+result!Z$147+result!Z$148+result!Z$149+result!Z$150+result!Z$151+result!Z$152+result!Z$153+result!Z$154+result!Z$155+result!Z$156)/1000000</f>
        <v>207.13733956164106</v>
      </c>
      <c r="D56" s="35">
        <f>(result!Z$159+result!Z$160+result!Z$161)/1000000</f>
        <v>16.439293320000001</v>
      </c>
      <c r="E56" s="103">
        <f>(result!Z$106+result!Z$163+result!Z$164+result!Z$165+result!Z$166+result!Z$167+result!Z$168+result!Z$169+result!Z$170+result!Z$171+result!Z$172+result!Z$173+result!Z$174+result!Z$175+result!Z$176+result!Z$177+result!Z$178+result!Z$179+result!Z$180+result!Z$181+result!Z$182)/1000000</f>
        <v>52.965925126436986</v>
      </c>
      <c r="F56" s="35">
        <f>result!Z$100/1000000</f>
        <v>16.277952819999999</v>
      </c>
      <c r="G56" s="99">
        <f t="shared" si="16"/>
        <v>310.06626442477807</v>
      </c>
      <c r="I56" s="68"/>
      <c r="J56" s="68"/>
      <c r="K56" s="68"/>
      <c r="L56" s="68"/>
      <c r="M56" s="62"/>
      <c r="O56" s="68"/>
      <c r="P56" s="68"/>
      <c r="Q56" s="68"/>
      <c r="R56" s="68"/>
      <c r="S56" s="62"/>
      <c r="T56" s="62"/>
      <c r="X56" s="71"/>
      <c r="Y56" s="71"/>
      <c r="Z56" s="71"/>
      <c r="AA56" s="71"/>
      <c r="AB56" s="71"/>
    </row>
    <row r="57" spans="1:28" x14ac:dyDescent="0.3">
      <c r="B57" s="62"/>
      <c r="C57" s="62"/>
      <c r="D57" s="62"/>
      <c r="E57" s="62"/>
      <c r="F57" s="62"/>
      <c r="G57" s="103">
        <f>result!Z$194/1000000</f>
        <v>310.87402049999997</v>
      </c>
      <c r="I57" s="68"/>
      <c r="J57" s="68"/>
      <c r="K57" s="68"/>
      <c r="L57" s="68"/>
      <c r="M57" s="62"/>
      <c r="O57" s="68"/>
      <c r="P57" s="68"/>
      <c r="Q57" s="68"/>
      <c r="R57" s="68"/>
      <c r="S57" s="62"/>
      <c r="T57" s="62"/>
      <c r="W57" s="65"/>
      <c r="X57" s="71"/>
      <c r="Y57" s="71"/>
      <c r="Z57" s="71"/>
      <c r="AA57" s="71"/>
      <c r="AB57" s="71"/>
    </row>
    <row r="58" spans="1:28" x14ac:dyDescent="0.3">
      <c r="B58" s="62"/>
      <c r="C58" s="62"/>
      <c r="D58" s="62"/>
      <c r="E58" s="62"/>
      <c r="F58" s="62"/>
      <c r="I58" s="68"/>
      <c r="J58" s="68"/>
      <c r="K58" s="68"/>
      <c r="L58" s="68"/>
      <c r="M58" s="62"/>
      <c r="O58" s="68"/>
      <c r="P58" s="68"/>
      <c r="Q58" s="68"/>
      <c r="R58" s="68"/>
      <c r="S58" s="62"/>
      <c r="T58" s="62"/>
      <c r="W58" s="66"/>
      <c r="X58" s="71"/>
      <c r="Y58" s="71"/>
      <c r="Z58" s="71"/>
      <c r="AA58" s="71"/>
      <c r="AB58" s="71"/>
    </row>
    <row r="59" spans="1:28" x14ac:dyDescent="0.3">
      <c r="B59" s="62"/>
      <c r="C59" s="62"/>
      <c r="D59" s="62"/>
      <c r="E59" s="62"/>
      <c r="F59" s="62"/>
      <c r="I59" s="68"/>
      <c r="J59" s="68"/>
      <c r="K59" s="68"/>
      <c r="L59" s="68"/>
      <c r="M59" s="62"/>
      <c r="O59" s="68"/>
      <c r="P59" s="68"/>
      <c r="Q59" s="68"/>
      <c r="R59" s="68"/>
      <c r="S59" s="62"/>
      <c r="T59" s="62"/>
      <c r="X59" s="71"/>
      <c r="Y59" s="71"/>
      <c r="Z59" s="71"/>
      <c r="AA59" s="71"/>
      <c r="AB59" s="71"/>
    </row>
    <row r="60" spans="1:28" x14ac:dyDescent="0.3">
      <c r="B60" s="69"/>
      <c r="C60" s="69"/>
      <c r="D60" s="69"/>
      <c r="E60" s="69"/>
      <c r="F60" s="62"/>
      <c r="I60" s="68"/>
      <c r="J60" s="68"/>
      <c r="K60" s="68"/>
      <c r="L60" s="68"/>
      <c r="M60" s="62"/>
      <c r="O60" s="68"/>
      <c r="P60" s="68"/>
      <c r="Q60" s="68"/>
      <c r="R60" s="68"/>
      <c r="S60" s="62"/>
      <c r="T60" s="62"/>
      <c r="X60" s="71"/>
      <c r="Y60" s="71"/>
      <c r="Z60" s="71"/>
      <c r="AA60" s="71"/>
      <c r="AB60" s="71"/>
    </row>
    <row r="61" spans="1:28" ht="21" x14ac:dyDescent="0.4">
      <c r="A61" s="159">
        <v>2035</v>
      </c>
      <c r="B61" s="5" t="s">
        <v>39</v>
      </c>
      <c r="C61" s="5" t="s">
        <v>40</v>
      </c>
      <c r="D61" s="5" t="s">
        <v>41</v>
      </c>
      <c r="E61" s="5" t="s">
        <v>42</v>
      </c>
      <c r="F61" s="5" t="s">
        <v>75</v>
      </c>
      <c r="G61" s="38" t="s">
        <v>2</v>
      </c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W61" s="60"/>
      <c r="X61" s="60"/>
      <c r="Y61" s="60"/>
      <c r="Z61" s="60"/>
      <c r="AA61" s="60"/>
      <c r="AB61" s="71"/>
    </row>
    <row r="62" spans="1:28" x14ac:dyDescent="0.3">
      <c r="A62" s="83" t="s">
        <v>20</v>
      </c>
      <c r="B62" s="84">
        <f>B63+B64</f>
        <v>0</v>
      </c>
      <c r="C62" s="84">
        <f t="shared" ref="C62:F62" si="19">C63+C64</f>
        <v>117.26187837726289</v>
      </c>
      <c r="D62" s="84">
        <f t="shared" si="19"/>
        <v>0.969883911644979</v>
      </c>
      <c r="E62" s="100">
        <f t="shared" si="19"/>
        <v>0.3687285686199564</v>
      </c>
      <c r="F62" s="84">
        <f t="shared" si="19"/>
        <v>0</v>
      </c>
      <c r="G62" s="85">
        <f>SUM(B62:F62)</f>
        <v>118.60049085752783</v>
      </c>
      <c r="I62" s="68"/>
      <c r="J62" s="68"/>
      <c r="K62" s="68"/>
      <c r="L62" s="68"/>
      <c r="M62" s="68"/>
      <c r="N62" s="75"/>
      <c r="O62" s="68"/>
      <c r="P62" s="68"/>
      <c r="Q62" s="68"/>
      <c r="R62" s="68"/>
      <c r="S62" s="68"/>
      <c r="T62" s="62"/>
      <c r="U62" s="49"/>
      <c r="W62" s="61"/>
      <c r="X62" s="71"/>
      <c r="Y62" s="71"/>
      <c r="Z62" s="71"/>
      <c r="AA62" s="71"/>
      <c r="AB62" s="71"/>
    </row>
    <row r="63" spans="1:28" x14ac:dyDescent="0.3">
      <c r="A63" s="79" t="s">
        <v>21</v>
      </c>
      <c r="B63" s="25">
        <v>0</v>
      </c>
      <c r="C63" s="25">
        <f>'final energy by uses and ENR'!I63*3.2*result!AE250</f>
        <v>62.831482065962895</v>
      </c>
      <c r="D63" s="25">
        <f>'final energy by uses and ENR'!J63/'final energy by uses and ENR'!J$70*(result!AE$159+result!AE$160+result!AE$161)/1000000</f>
        <v>0.24775223900050847</v>
      </c>
      <c r="E63" s="77">
        <f>'final energy by uses and ENR'!K63*2.394*result!AE251</f>
        <v>2.1927382395648526E-4</v>
      </c>
      <c r="F63" s="25">
        <v>0</v>
      </c>
      <c r="G63" s="40">
        <f>SUM(B63:F63)</f>
        <v>63.079453578787366</v>
      </c>
      <c r="I63" s="68"/>
      <c r="J63" s="68"/>
      <c r="K63" s="68"/>
      <c r="L63" s="68"/>
      <c r="M63" s="68"/>
      <c r="N63" s="75"/>
      <c r="O63" s="68"/>
      <c r="P63" s="68"/>
      <c r="Q63" s="68"/>
      <c r="R63" s="68"/>
      <c r="S63" s="68"/>
      <c r="T63" s="62"/>
      <c r="U63" s="58"/>
      <c r="W63" s="57"/>
      <c r="X63" s="71"/>
      <c r="Y63" s="71"/>
      <c r="Z63" s="71"/>
      <c r="AA63" s="71"/>
      <c r="AB63" s="71"/>
    </row>
    <row r="64" spans="1:28" x14ac:dyDescent="0.3">
      <c r="A64" s="80" t="s">
        <v>22</v>
      </c>
      <c r="B64" s="25">
        <v>0</v>
      </c>
      <c r="C64" s="25">
        <f>(result!AE$150+result!AE$151+result!AE$152+result!AE$153+result!AE$154)/1000000</f>
        <v>54.430396311299994</v>
      </c>
      <c r="D64" s="25">
        <f>'final energy by uses and ENR'!J64/'final energy by uses and ENR'!J$70*(result!AE$159+result!AE$160+result!AE$161)/1000000</f>
        <v>0.72213167264447053</v>
      </c>
      <c r="E64" s="77">
        <f>(result!AE$176+result!AE$177+result!AE$178+result!AE$179+result!AE$180)/1000000</f>
        <v>0.36850929479599992</v>
      </c>
      <c r="F64" s="25">
        <v>0</v>
      </c>
      <c r="G64" s="40">
        <f>SUM(B64:F64)</f>
        <v>55.521037278740465</v>
      </c>
      <c r="I64" s="68"/>
      <c r="J64" s="68"/>
      <c r="K64" s="68"/>
      <c r="L64" s="68"/>
      <c r="M64" s="68"/>
      <c r="N64" s="75"/>
      <c r="O64" s="68"/>
      <c r="P64" s="68"/>
      <c r="Q64" s="68"/>
      <c r="R64" s="68"/>
      <c r="S64" s="68"/>
      <c r="T64" s="62"/>
      <c r="U64" s="58"/>
      <c r="W64" s="57"/>
      <c r="X64" s="71"/>
      <c r="Y64" s="71"/>
      <c r="Z64" s="71"/>
      <c r="AA64" s="71"/>
      <c r="AB64" s="71"/>
    </row>
    <row r="65" spans="1:28" x14ac:dyDescent="0.3">
      <c r="A65" s="83" t="s">
        <v>23</v>
      </c>
      <c r="B65" s="84">
        <f>result!AE$102/1000000</f>
        <v>0.42091874870000001</v>
      </c>
      <c r="C65" s="84">
        <f>'final energy by uses and ENR'!I65*3.2*result!AE250</f>
        <v>13.021891105783034</v>
      </c>
      <c r="D65" s="84">
        <f>'final energy by uses and ENR'!J65/'final energy by uses and ENR'!J$70*(result!AE$159+result!AE$160+result!AE$161)/1000000</f>
        <v>5.6820966588498516</v>
      </c>
      <c r="E65" s="84">
        <f>'final energy by uses and ENR'!K65*2.394*result!AE251</f>
        <v>15.897630140971296</v>
      </c>
      <c r="F65" s="84">
        <v>0</v>
      </c>
      <c r="G65" s="85">
        <f t="shared" ref="G65" si="20">SUM(B65:F65)</f>
        <v>35.022536654304183</v>
      </c>
      <c r="I65" s="68"/>
      <c r="J65" s="68"/>
      <c r="K65" s="68"/>
      <c r="L65" s="68"/>
      <c r="M65" s="68"/>
      <c r="N65" s="75"/>
      <c r="O65" s="68"/>
      <c r="P65" s="68"/>
      <c r="Q65" s="68"/>
      <c r="R65" s="68"/>
      <c r="S65" s="68"/>
      <c r="T65" s="62"/>
      <c r="U65" s="49"/>
      <c r="W65" s="61"/>
      <c r="X65" s="71"/>
      <c r="Y65" s="71"/>
      <c r="Z65" s="71"/>
      <c r="AA65" s="71"/>
      <c r="AB65" s="71"/>
    </row>
    <row r="66" spans="1:28" x14ac:dyDescent="0.3">
      <c r="A66" s="83" t="s">
        <v>24</v>
      </c>
      <c r="B66" s="84">
        <f>(result!AE$135+result!AE$136)/1000000</f>
        <v>0</v>
      </c>
      <c r="C66" s="84">
        <f>(result!AE$155+result!AE$156)/1000000</f>
        <v>11.915454855999998</v>
      </c>
      <c r="D66" s="84">
        <f>'final energy by uses and ENR'!J66/'final energy by uses and ENR'!J$70*(result!AE$159+result!AE$160+result!AE$161)/1000000</f>
        <v>6.3977874742922518</v>
      </c>
      <c r="E66" s="84">
        <f>(result!AE$181+result!AE$182)/1000000</f>
        <v>12.369194819000001</v>
      </c>
      <c r="F66" s="84">
        <v>0</v>
      </c>
      <c r="G66" s="85">
        <f t="shared" ref="G66:G69" si="21">SUM(B66:F66)</f>
        <v>30.682437149292252</v>
      </c>
      <c r="I66" s="68"/>
      <c r="J66" s="68"/>
      <c r="K66" s="68"/>
      <c r="L66" s="68"/>
      <c r="M66" s="68"/>
      <c r="N66" s="75"/>
      <c r="O66" s="68"/>
      <c r="P66" s="68"/>
      <c r="Q66" s="68"/>
      <c r="R66" s="68"/>
      <c r="S66" s="68"/>
      <c r="T66" s="62"/>
      <c r="U66" s="49"/>
      <c r="W66" s="61"/>
      <c r="X66" s="71"/>
      <c r="Y66" s="71"/>
      <c r="Z66" s="71"/>
      <c r="AA66" s="71"/>
      <c r="AB66" s="71"/>
    </row>
    <row r="67" spans="1:28" x14ac:dyDescent="0.3">
      <c r="A67" s="83" t="s">
        <v>25</v>
      </c>
      <c r="B67" s="84">
        <f>B68+B69</f>
        <v>17.546180400599997</v>
      </c>
      <c r="C67" s="84">
        <f t="shared" ref="C67" si="22">C68+C69</f>
        <v>62.291092559847783</v>
      </c>
      <c r="D67" s="84">
        <f>D68+D69</f>
        <v>5.5597135782129046</v>
      </c>
      <c r="E67" s="84">
        <f>E68+E69</f>
        <v>23.548679156544154</v>
      </c>
      <c r="F67" s="84">
        <f>F68+F69</f>
        <v>17.46874584</v>
      </c>
      <c r="G67" s="85">
        <f t="shared" si="21"/>
        <v>126.41441153520483</v>
      </c>
      <c r="I67" s="68"/>
      <c r="J67" s="68"/>
      <c r="K67" s="68"/>
      <c r="L67" s="68"/>
      <c r="M67" s="68"/>
      <c r="N67" s="75"/>
      <c r="O67" s="68"/>
      <c r="P67" s="68"/>
      <c r="Q67" s="68"/>
      <c r="R67" s="68"/>
      <c r="S67" s="68"/>
      <c r="T67" s="62"/>
      <c r="U67" s="49"/>
      <c r="W67" s="61"/>
      <c r="X67" s="71"/>
      <c r="Y67" s="71"/>
      <c r="Z67" s="71"/>
      <c r="AA67" s="71"/>
      <c r="AB67" s="71"/>
    </row>
    <row r="68" spans="1:28" x14ac:dyDescent="0.3">
      <c r="A68" s="80" t="s">
        <v>26</v>
      </c>
      <c r="B68" s="153">
        <f>(result!AE$129+result!AE$130+result!AE$131+result!AE$132+result!AE$133+result!AE$134)/1000000</f>
        <v>17.546180400599997</v>
      </c>
      <c r="C68" s="25">
        <f>(result!AE$138+result!AE$140+result!AE$141+result!AE$142+result!AE$143+result!AE$144+result!AE$145+result!AE$146+result!AE$147+result!AE$148+result!AE$149)/1000000</f>
        <v>56.098224516847786</v>
      </c>
      <c r="D68" s="25">
        <f>'final energy by uses and ENR'!J68/'final energy by uses and ENR'!J$70*(result!AE$159+result!AE$160+result!AE$161)/1000000</f>
        <v>5.3970251202003237</v>
      </c>
      <c r="E68" s="25">
        <f>(result!AE$164+result!AE$165+result!AE$166+result!AE$167+result!AE$168+result!AE$169+result!AE$170+result!AE$171+result!AE$172+result!AE$173+result!AE$174+result!AE$175+result!AE$183+result!AE$185)/1000000</f>
        <v>22.949930029944152</v>
      </c>
      <c r="F68" s="25">
        <f>result!AE$100/1000000</f>
        <v>17.46874584</v>
      </c>
      <c r="G68" s="40">
        <f t="shared" si="21"/>
        <v>119.46010590759226</v>
      </c>
      <c r="I68" s="68"/>
      <c r="K68" s="68"/>
      <c r="L68" s="68"/>
      <c r="M68" s="68"/>
      <c r="N68" s="75"/>
      <c r="O68" s="68"/>
      <c r="P68" s="68"/>
      <c r="Q68" s="68"/>
      <c r="R68" s="68"/>
      <c r="S68" s="68"/>
      <c r="T68" s="62"/>
      <c r="U68" s="58"/>
      <c r="W68" s="57"/>
      <c r="X68" s="71"/>
      <c r="Y68" s="71"/>
      <c r="Z68" s="71"/>
      <c r="AA68" s="71"/>
      <c r="AB68" s="71"/>
    </row>
    <row r="69" spans="1:28" x14ac:dyDescent="0.3">
      <c r="A69" s="80" t="s">
        <v>27</v>
      </c>
      <c r="B69" s="25">
        <v>0</v>
      </c>
      <c r="C69" s="25">
        <f>(result!AE$139)/1000000</f>
        <v>6.1928680429999998</v>
      </c>
      <c r="D69" s="25">
        <f>'final energy by uses and ENR'!J69/'final energy by uses and ENR'!J$70*(result!AE$159+result!AE$160+result!AE$161)/1000000</f>
        <v>0.16268845801258125</v>
      </c>
      <c r="E69" s="25">
        <f>(result!AE$163)/1000000</f>
        <v>0.59874912660000001</v>
      </c>
      <c r="F69" s="25">
        <v>0</v>
      </c>
      <c r="G69" s="40">
        <f t="shared" si="21"/>
        <v>6.9543056276125803</v>
      </c>
      <c r="I69" s="68"/>
      <c r="K69" s="68"/>
      <c r="L69" s="68"/>
      <c r="M69" s="68"/>
      <c r="N69" s="75"/>
      <c r="O69" s="68"/>
      <c r="P69" s="68"/>
      <c r="Q69" s="68"/>
      <c r="R69" s="68"/>
      <c r="S69" s="68"/>
      <c r="T69" s="62"/>
      <c r="U69" s="58"/>
      <c r="W69" s="57"/>
      <c r="X69" s="71"/>
      <c r="Y69" s="71"/>
      <c r="Z69" s="71"/>
      <c r="AA69" s="71"/>
      <c r="AB69" s="71"/>
    </row>
    <row r="70" spans="1:28" x14ac:dyDescent="0.3">
      <c r="A70" s="86" t="s">
        <v>76</v>
      </c>
      <c r="B70" s="86">
        <f>SUM(B65:B67)+B62</f>
        <v>17.967099149299997</v>
      </c>
      <c r="C70" s="86">
        <f>SUM(C65:C67)+C62</f>
        <v>204.4903168988937</v>
      </c>
      <c r="D70" s="86">
        <f>SUM(D65:D67)+D62</f>
        <v>18.609481622999986</v>
      </c>
      <c r="E70" s="86">
        <f>SUM(E65:E67)+E62</f>
        <v>52.184232685135406</v>
      </c>
      <c r="F70" s="86">
        <f>SUM(F65:F67)+F62</f>
        <v>17.46874584</v>
      </c>
      <c r="G70" s="120">
        <f>SUM(B70:F70)</f>
        <v>310.7198761963291</v>
      </c>
      <c r="I70" s="65"/>
      <c r="J70" s="155"/>
      <c r="K70" s="68"/>
      <c r="L70" s="68"/>
      <c r="M70" s="68"/>
      <c r="N70" s="75"/>
      <c r="O70" s="68"/>
      <c r="P70" s="68"/>
      <c r="Q70" s="68"/>
      <c r="R70" s="68"/>
      <c r="S70" s="68"/>
      <c r="T70" s="62"/>
      <c r="U70" s="65"/>
      <c r="W70" s="63"/>
      <c r="X70" s="71"/>
      <c r="Y70" s="71"/>
      <c r="Z70" s="71"/>
      <c r="AA70" s="71"/>
      <c r="AB70" s="71"/>
    </row>
    <row r="71" spans="1:28" x14ac:dyDescent="0.3">
      <c r="A71" s="101" t="s">
        <v>90</v>
      </c>
      <c r="B71" s="102">
        <f>(result!AE$102+result!AE$129+result!AE$130+result!AE$131+result!AE$132+result!AE$133+result!AE$134+result!AE$135+result!AE$136)/1000000</f>
        <v>17.967099149299997</v>
      </c>
      <c r="C71" s="35">
        <f>(result!AE$104+result!AE$138+result!AE$139+result!AE$140+result!AE$141+result!AE$142+result!AE$143+result!AE$144+result!AE$145+result!AE$146+result!AE$147+result!AE$148+result!AE$149+result!AE$150+result!AE$151+result!AE$152+result!AE$153+result!AE$154+result!AE$155+result!AE$156)/1000000</f>
        <v>204.53615523714777</v>
      </c>
      <c r="D71" s="102">
        <f>(result!AE$159+result!AE$160+result!AE$161)/1000000</f>
        <v>18.60948162299999</v>
      </c>
      <c r="E71" s="103">
        <f>(result!AE$106+result!AE$163+result!AE$164+result!AE$165+result!AE$166+result!AE$167+result!AE$168+result!AE$169+result!AE$170+result!AE$171+result!AE$172+result!AE$173+result!AE$174+result!AE$175+result!AE$176+result!AE$177+result!AE$178+result!AE$179+result!AE$180+result!AE$181+result!AE$182)/1000000</f>
        <v>51.500915799895999</v>
      </c>
      <c r="F71" s="102">
        <f>result!AE$100/1000000</f>
        <v>17.46874584</v>
      </c>
      <c r="G71" s="104">
        <f>SUM(B71:F71)</f>
        <v>310.08239764934376</v>
      </c>
      <c r="I71" s="64"/>
      <c r="K71" s="64"/>
      <c r="L71" s="68"/>
    </row>
    <row r="72" spans="1:28" x14ac:dyDescent="0.3">
      <c r="A72" s="101"/>
      <c r="B72" s="101"/>
      <c r="C72" s="101"/>
      <c r="D72" s="101"/>
      <c r="E72" s="101"/>
      <c r="F72" s="101"/>
      <c r="G72" s="103">
        <f>result!AE$194/1000000</f>
        <v>310.87794230000003</v>
      </c>
      <c r="I72" s="64"/>
      <c r="K72" s="64"/>
      <c r="L72" s="68"/>
    </row>
    <row r="73" spans="1:28" x14ac:dyDescent="0.3">
      <c r="I73" s="64"/>
      <c r="K73" s="64"/>
      <c r="L73" s="68"/>
    </row>
    <row r="74" spans="1:28" x14ac:dyDescent="0.3">
      <c r="I74" s="64"/>
      <c r="K74" s="64"/>
      <c r="L74" s="68"/>
    </row>
    <row r="75" spans="1:28" x14ac:dyDescent="0.3">
      <c r="I75" s="64"/>
      <c r="K75" s="64"/>
      <c r="L75" s="68"/>
    </row>
    <row r="76" spans="1:28" ht="21" x14ac:dyDescent="0.4">
      <c r="A76" s="159">
        <v>2050</v>
      </c>
      <c r="B76" s="5" t="s">
        <v>39</v>
      </c>
      <c r="C76" s="5" t="s">
        <v>40</v>
      </c>
      <c r="D76" s="5" t="s">
        <v>41</v>
      </c>
      <c r="E76" s="5" t="s">
        <v>42</v>
      </c>
      <c r="F76" s="5" t="s">
        <v>75</v>
      </c>
      <c r="G76" s="38" t="s">
        <v>2</v>
      </c>
    </row>
    <row r="77" spans="1:28" x14ac:dyDescent="0.3">
      <c r="A77" s="83" t="s">
        <v>20</v>
      </c>
      <c r="B77" s="84">
        <f>B78+B79</f>
        <v>0.30710961839999995</v>
      </c>
      <c r="C77" s="84">
        <f t="shared" ref="C77:F77" si="23">C78+C79</f>
        <v>103.13678030865319</v>
      </c>
      <c r="D77" s="84">
        <f t="shared" si="23"/>
        <v>1.429044225171618</v>
      </c>
      <c r="E77" s="84">
        <f t="shared" si="23"/>
        <v>0.37734478627572382</v>
      </c>
      <c r="F77" s="84">
        <f t="shared" si="23"/>
        <v>0</v>
      </c>
      <c r="G77" s="85">
        <f>SUM(B77:F77)</f>
        <v>105.25027893850054</v>
      </c>
    </row>
    <row r="78" spans="1:28" x14ac:dyDescent="0.3">
      <c r="A78" s="79" t="s">
        <v>21</v>
      </c>
      <c r="B78" s="25">
        <f>result!AE$118/1000000</f>
        <v>0.30710961839999995</v>
      </c>
      <c r="C78" s="25">
        <f>'final energy by uses and ENR'!I78*3.2*result!AT250</f>
        <v>43.764900876353188</v>
      </c>
      <c r="D78" s="25">
        <f>'final energy by uses and ENR'!J78/'final energy by uses and ENR'!J$85*(result!AT$159+result!AT$160+result!AT$161)/1000000</f>
        <v>0.70447031299741847</v>
      </c>
      <c r="E78" s="25">
        <f>'final energy by uses and ENR'!K78*2.394*result!AT251</f>
        <v>2.5470653772373294E-4</v>
      </c>
      <c r="F78" s="25">
        <v>0</v>
      </c>
      <c r="G78" s="40">
        <f>SUM(B78:F78)</f>
        <v>44.776735514288326</v>
      </c>
    </row>
    <row r="79" spans="1:28" x14ac:dyDescent="0.3">
      <c r="A79" s="80" t="s">
        <v>22</v>
      </c>
      <c r="B79" s="25">
        <v>0</v>
      </c>
      <c r="C79" s="25">
        <f>(result!AT$150+result!AT$151+result!AT$152+result!AT$153+result!AT$154)/1000000</f>
        <v>59.371879432299998</v>
      </c>
      <c r="D79" s="25">
        <f>'final energy by uses and ENR'!J79/'final energy by uses and ENR'!J$85*(result!AT$159+result!AT$160+result!AT$161)/1000000</f>
        <v>0.72457391217419964</v>
      </c>
      <c r="E79" s="25">
        <f>(result!AT$176+result!AT$177+result!AT$178+result!AT$179+result!AT$180)/1000000</f>
        <v>0.37709007973800007</v>
      </c>
      <c r="F79" s="25">
        <v>0</v>
      </c>
      <c r="G79" s="40">
        <f>SUM(B79:F79)</f>
        <v>60.473543424212195</v>
      </c>
    </row>
    <row r="80" spans="1:28" x14ac:dyDescent="0.3">
      <c r="A80" s="83" t="s">
        <v>23</v>
      </c>
      <c r="B80" s="84">
        <f>result!AT$102/1000000</f>
        <v>0.35446752260000003</v>
      </c>
      <c r="C80" s="84">
        <f>'final energy by uses and ENR'!I80*3.2*result!AT250</f>
        <v>10.338841296106224</v>
      </c>
      <c r="D80" s="84">
        <f>'final energy by uses and ENR'!J80/'final energy by uses and ENR'!J$85*(result!AT$159+result!AT$160+result!AT$161)/1000000</f>
        <v>4.3967271875819431</v>
      </c>
      <c r="E80" s="84">
        <f>'final energy by uses and ENR'!K80*2.394*result!AT251</f>
        <v>12.304031668043333</v>
      </c>
      <c r="F80" s="84">
        <v>0</v>
      </c>
      <c r="G80" s="85">
        <f t="shared" ref="G80" si="24">SUM(B80:F80)</f>
        <v>27.394067674331502</v>
      </c>
    </row>
    <row r="81" spans="1:9" x14ac:dyDescent="0.3">
      <c r="A81" s="83" t="s">
        <v>24</v>
      </c>
      <c r="B81" s="84">
        <f>(result!AT$135+result!AT$136)/1000000</f>
        <v>0</v>
      </c>
      <c r="C81" s="84">
        <f>(result!AT$155+result!AT$156)/1000000</f>
        <v>12.697820082999998</v>
      </c>
      <c r="D81" s="84">
        <f>'final energy by uses and ENR'!J81/'final energy by uses and ENR'!J$85*(result!AT$159+result!AT$160+result!AT$161)/1000000</f>
        <v>6.1846727532731363</v>
      </c>
      <c r="E81" s="84">
        <f>(result!AT$181+result!AT$182)/1000000</f>
        <v>12.163119984000001</v>
      </c>
      <c r="F81" s="84">
        <v>0</v>
      </c>
      <c r="G81" s="85">
        <f t="shared" ref="G81:G84" si="25">SUM(B81:F81)</f>
        <v>31.045612820273135</v>
      </c>
    </row>
    <row r="82" spans="1:9" x14ac:dyDescent="0.3">
      <c r="A82" s="83" t="s">
        <v>25</v>
      </c>
      <c r="B82" s="84">
        <f t="shared" ref="B82:D82" si="26">B83+B84</f>
        <v>20.7410233021</v>
      </c>
      <c r="C82" s="84">
        <f t="shared" si="26"/>
        <v>65.802324682009726</v>
      </c>
      <c r="D82" s="84">
        <f t="shared" si="26"/>
        <v>5.5600477829733039</v>
      </c>
      <c r="E82" s="84">
        <f>E83+E84</f>
        <v>25.290641223937843</v>
      </c>
      <c r="F82" s="84">
        <f>F83+F84</f>
        <v>21.78894313</v>
      </c>
      <c r="G82" s="85">
        <f t="shared" si="25"/>
        <v>139.18298012102088</v>
      </c>
    </row>
    <row r="83" spans="1:9" x14ac:dyDescent="0.3">
      <c r="A83" s="80" t="s">
        <v>26</v>
      </c>
      <c r="B83" s="25">
        <f>(result!AT$129+result!AT$130+result!AT$131+result!AT$132+result!AT$133+result!AT$134)/1000000</f>
        <v>20.7410233021</v>
      </c>
      <c r="C83" s="25">
        <f>(result!AT$138+result!AT$140+result!AT$141+result!AT$142+result!AT$143+result!AT$144+result!AT$145+result!AT$146+result!AT$147+result!AT$148+result!AT$149)/1000000</f>
        <v>58.462600171009719</v>
      </c>
      <c r="D83" s="25">
        <f>'final energy by uses and ENR'!J83/'final energy by uses and ENR'!J$85*(result!AT$159+result!AT$160+result!AT$161)/1000000</f>
        <v>5.3794250453367356</v>
      </c>
      <c r="E83" s="25">
        <f>(result!AT162+result!AT$164+result!AT$165+result!AT$166+result!AT$167+result!AT$168+result!AT$169+result!AT$170+result!AT$171+result!AT$172+result!AT$173+result!AT$174+result!AT$175+result!AT$183)/1000000</f>
        <v>24.578610795437843</v>
      </c>
      <c r="F83" s="25">
        <f>result!AT$100/1000000</f>
        <v>21.78894313</v>
      </c>
      <c r="G83" s="40">
        <f t="shared" si="25"/>
        <v>130.95060244388429</v>
      </c>
    </row>
    <row r="84" spans="1:9" x14ac:dyDescent="0.3">
      <c r="A84" s="80" t="s">
        <v>27</v>
      </c>
      <c r="B84" s="25">
        <v>0</v>
      </c>
      <c r="C84" s="25">
        <f>(result!AT$139)/1000000</f>
        <v>7.339724511</v>
      </c>
      <c r="D84" s="25">
        <f>'final energy by uses and ENR'!J84/'final energy by uses and ENR'!J$85*(result!AT$159+result!AT$160+result!AT$161)/1000000</f>
        <v>0.18062273763656847</v>
      </c>
      <c r="E84" s="25">
        <f>(result!AT$163)/1000000</f>
        <v>0.71203042850000009</v>
      </c>
      <c r="F84" s="25">
        <v>0</v>
      </c>
      <c r="G84" s="40">
        <f t="shared" si="25"/>
        <v>8.2323776771365686</v>
      </c>
    </row>
    <row r="85" spans="1:9" x14ac:dyDescent="0.3">
      <c r="A85" s="86" t="s">
        <v>76</v>
      </c>
      <c r="B85" s="86">
        <f>SUM(B80:B82)+B77</f>
        <v>21.402600443099999</v>
      </c>
      <c r="C85" s="98">
        <f>SUM(C80:C82)+C77</f>
        <v>191.97576636976913</v>
      </c>
      <c r="D85" s="86">
        <f t="shared" ref="D85" si="27">SUM(D80:D82)+D77</f>
        <v>17.570491949000001</v>
      </c>
      <c r="E85" s="98">
        <f>SUM(E80:E82)+E77</f>
        <v>50.135137662256902</v>
      </c>
      <c r="F85" s="86">
        <f>SUM(F80:F82)+F77</f>
        <v>21.78894313</v>
      </c>
      <c r="G85" s="96">
        <f>SUM(B85:F85)</f>
        <v>302.87293955412605</v>
      </c>
    </row>
    <row r="86" spans="1:9" x14ac:dyDescent="0.3">
      <c r="A86" s="101" t="s">
        <v>90</v>
      </c>
      <c r="B86" s="102">
        <f>(result!AT$102+result!AT$129+result!AT$130+result!AT$131+result!AT$132+result!AT$133+result!AT$134+result!AT$135+result!AT$136)/1000000</f>
        <v>21.095490824699997</v>
      </c>
      <c r="C86" s="35">
        <f>(result!AT$104+result!AT$138+result!AT$139+result!AT$140+result!AT$141+result!AT$142+result!AT$143+result!AT$144+result!AT$145+result!AT$146+result!AT$147+result!AT$148+result!AT$149+result!AT$150+result!AT$151+result!AT$152+result!AT$153+result!AT$154+result!AT$155+result!AT$156)/1000000</f>
        <v>192.00846133730977</v>
      </c>
      <c r="D86" s="102">
        <f>(result!AT$159+result!AT$160+result!AT$161)/1000000</f>
        <v>17.570491949000001</v>
      </c>
      <c r="E86" s="103">
        <f>(result!AT$106+result!AT162+result!AT$163+result!AT$164+result!AT$165+result!AT$166+result!AT$167+result!AT$168+result!AT$169+result!AT$170+result!AT$171+result!AT$172+result!AT$173+result!AT$174+result!AT$175+result!AT$176+result!AT$177+result!AT$178+result!AT$179+result!AT$180+result!AT181)/1000000</f>
        <v>45.917578592237994</v>
      </c>
      <c r="F86" s="102">
        <f>result!AT100/1000000</f>
        <v>21.78894313</v>
      </c>
      <c r="G86" s="104">
        <f>SUM(B86:F86)</f>
        <v>298.38096583324779</v>
      </c>
      <c r="I86" s="156"/>
    </row>
    <row r="87" spans="1:9" x14ac:dyDescent="0.3">
      <c r="B87" s="35"/>
      <c r="C87" s="35"/>
      <c r="D87" s="35"/>
      <c r="G87" s="55">
        <f>result!AT194/1000000</f>
        <v>302.6853845</v>
      </c>
    </row>
    <row r="88" spans="1:9" x14ac:dyDescent="0.3">
      <c r="C88" s="154"/>
    </row>
    <row r="91" spans="1:9" x14ac:dyDescent="0.3">
      <c r="F91" s="35"/>
    </row>
    <row r="92" spans="1:9" x14ac:dyDescent="0.3">
      <c r="G92" s="55"/>
    </row>
    <row r="93" spans="1:9" x14ac:dyDescent="0.3">
      <c r="B93" s="35"/>
      <c r="G93" s="55"/>
    </row>
    <row r="94" spans="1:9" x14ac:dyDescent="0.3">
      <c r="B94" s="35"/>
      <c r="G94" s="55"/>
    </row>
    <row r="95" spans="1:9" x14ac:dyDescent="0.3">
      <c r="B95" s="35"/>
      <c r="G95" s="55"/>
    </row>
    <row r="96" spans="1:9" x14ac:dyDescent="0.3">
      <c r="B96" s="35"/>
      <c r="G96" s="55"/>
    </row>
    <row r="97" spans="1:28" x14ac:dyDescent="0.3">
      <c r="B97" s="35"/>
      <c r="D97" s="45"/>
      <c r="G97" s="55"/>
    </row>
    <row r="98" spans="1:28" x14ac:dyDescent="0.3">
      <c r="B98" s="35"/>
    </row>
    <row r="99" spans="1:28" x14ac:dyDescent="0.3">
      <c r="B99" s="35"/>
    </row>
    <row r="100" spans="1:28" x14ac:dyDescent="0.3">
      <c r="B100" s="35"/>
    </row>
    <row r="101" spans="1:28" x14ac:dyDescent="0.3">
      <c r="B101" s="35"/>
    </row>
    <row r="102" spans="1:28" x14ac:dyDescent="0.3">
      <c r="B102" s="35"/>
    </row>
    <row r="103" spans="1:28" x14ac:dyDescent="0.3">
      <c r="B103" s="35"/>
    </row>
    <row r="104" spans="1:28" x14ac:dyDescent="0.3">
      <c r="B104" s="35"/>
    </row>
    <row r="105" spans="1:28" x14ac:dyDescent="0.3">
      <c r="B105" s="35"/>
    </row>
    <row r="106" spans="1:28" x14ac:dyDescent="0.3">
      <c r="B106" s="35"/>
    </row>
    <row r="107" spans="1:28" x14ac:dyDescent="0.3">
      <c r="B107" s="35"/>
    </row>
    <row r="108" spans="1:28" x14ac:dyDescent="0.3">
      <c r="B108" s="35"/>
    </row>
    <row r="111" spans="1:28" x14ac:dyDescent="0.3">
      <c r="A111" s="87" t="s">
        <v>77</v>
      </c>
      <c r="B111" s="88">
        <v>2050</v>
      </c>
      <c r="W111"/>
      <c r="X111"/>
      <c r="Y111"/>
      <c r="Z111"/>
      <c r="AA111"/>
      <c r="AB111"/>
    </row>
    <row r="112" spans="1:28" x14ac:dyDescent="0.3">
      <c r="A112" s="89" t="s">
        <v>2</v>
      </c>
      <c r="B112" s="90">
        <v>97385776.430000007</v>
      </c>
      <c r="W112"/>
      <c r="X112"/>
      <c r="Y112"/>
      <c r="Z112"/>
      <c r="AA112"/>
      <c r="AB112"/>
    </row>
    <row r="113" spans="1:28" x14ac:dyDescent="0.3">
      <c r="A113" s="91" t="s">
        <v>78</v>
      </c>
      <c r="B113" s="92">
        <v>53320426.361049801</v>
      </c>
      <c r="W113"/>
      <c r="X113"/>
      <c r="Y113"/>
      <c r="Z113"/>
      <c r="AA113"/>
      <c r="AB113"/>
    </row>
    <row r="114" spans="1:28" x14ac:dyDescent="0.3">
      <c r="A114" s="91" t="s">
        <v>79</v>
      </c>
      <c r="B114" s="92">
        <v>8543368.3062699996</v>
      </c>
      <c r="W114"/>
      <c r="X114"/>
      <c r="Y114"/>
      <c r="Z114"/>
      <c r="AA114"/>
      <c r="AB114"/>
    </row>
    <row r="115" spans="1:28" x14ac:dyDescent="0.3">
      <c r="A115" s="91" t="s">
        <v>80</v>
      </c>
      <c r="B115" s="92">
        <v>10023238.605</v>
      </c>
      <c r="W115"/>
      <c r="X115"/>
      <c r="Y115"/>
      <c r="Z115"/>
      <c r="AA115"/>
      <c r="AB115"/>
    </row>
    <row r="116" spans="1:28" x14ac:dyDescent="0.3">
      <c r="A116" s="91" t="s">
        <v>81</v>
      </c>
      <c r="B116" s="92">
        <v>6083057.16787</v>
      </c>
      <c r="W116"/>
      <c r="X116"/>
      <c r="Y116"/>
      <c r="Z116"/>
      <c r="AA116"/>
      <c r="AB116"/>
    </row>
    <row r="117" spans="1:28" x14ac:dyDescent="0.3">
      <c r="A117" s="93" t="s">
        <v>82</v>
      </c>
      <c r="B117" s="94">
        <v>12995543.7041</v>
      </c>
      <c r="C117" s="29">
        <f>B117+B116+B115+B114+B113</f>
        <v>90965634.144289792</v>
      </c>
      <c r="W117"/>
      <c r="X117"/>
      <c r="Y117"/>
      <c r="Z117"/>
      <c r="AA117"/>
      <c r="AB117"/>
    </row>
    <row r="118" spans="1:28" x14ac:dyDescent="0.3">
      <c r="A118" s="89" t="s">
        <v>83</v>
      </c>
      <c r="B118" s="90">
        <v>13541948.88084689</v>
      </c>
      <c r="D118" s="29"/>
      <c r="W118"/>
      <c r="X118"/>
      <c r="Y118"/>
      <c r="Z118"/>
      <c r="AA118"/>
      <c r="AB118"/>
    </row>
    <row r="119" spans="1:28" x14ac:dyDescent="0.3">
      <c r="A119" s="91" t="s">
        <v>84</v>
      </c>
      <c r="B119" s="92">
        <v>1576800.75914019</v>
      </c>
      <c r="W119"/>
      <c r="X119"/>
      <c r="Y119"/>
      <c r="Z119"/>
      <c r="AA119"/>
      <c r="AB119"/>
    </row>
    <row r="120" spans="1:28" x14ac:dyDescent="0.3">
      <c r="A120" s="93" t="s">
        <v>85</v>
      </c>
      <c r="B120" s="94">
        <v>11965148.1217067</v>
      </c>
      <c r="W120"/>
      <c r="X120"/>
      <c r="Y120"/>
      <c r="Z120"/>
      <c r="AA120"/>
      <c r="AB120"/>
    </row>
    <row r="121" spans="1:28" x14ac:dyDescent="0.3">
      <c r="A121" s="89" t="s">
        <v>86</v>
      </c>
      <c r="B121" s="90">
        <v>83885592.592830002</v>
      </c>
      <c r="W121"/>
      <c r="X121"/>
      <c r="Y121"/>
      <c r="Z121"/>
      <c r="AA121"/>
      <c r="AB121"/>
    </row>
    <row r="122" spans="1:28" x14ac:dyDescent="0.3">
      <c r="A122" s="95" t="s">
        <v>87</v>
      </c>
      <c r="B122" s="92">
        <v>50430653.475340001</v>
      </c>
      <c r="W122"/>
      <c r="X122"/>
      <c r="Y122"/>
      <c r="Z122"/>
      <c r="AA122"/>
      <c r="AB122"/>
    </row>
    <row r="123" spans="1:28" x14ac:dyDescent="0.3">
      <c r="A123" s="91" t="s">
        <v>88</v>
      </c>
      <c r="B123" s="92">
        <v>9709601.9753900003</v>
      </c>
      <c r="W123"/>
      <c r="X123"/>
      <c r="Y123"/>
      <c r="Z123"/>
      <c r="AA123"/>
      <c r="AB123"/>
    </row>
    <row r="124" spans="1:28" x14ac:dyDescent="0.3">
      <c r="A124" s="93" t="s">
        <v>89</v>
      </c>
      <c r="B124" s="94">
        <v>23745337.142099999</v>
      </c>
      <c r="W124"/>
      <c r="X124"/>
      <c r="Y124"/>
      <c r="Z124"/>
      <c r="AA124"/>
      <c r="AB12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workbookViewId="0">
      <selection activeCell="N27" sqref="N27"/>
    </sheetView>
  </sheetViews>
  <sheetFormatPr baseColWidth="10" defaultRowHeight="14.4" x14ac:dyDescent="0.3"/>
  <cols>
    <col min="3" max="3" width="15.6640625" customWidth="1"/>
    <col min="4" max="4" width="15.6640625" hidden="1" customWidth="1"/>
    <col min="5" max="5" width="16.109375" hidden="1" customWidth="1"/>
    <col min="6" max="7" width="15.6640625" hidden="1" customWidth="1"/>
    <col min="8" max="8" width="15.6640625" customWidth="1"/>
    <col min="9" max="9" width="14" customWidth="1"/>
    <col min="11" max="11" width="11.44140625" customWidth="1"/>
  </cols>
  <sheetData>
    <row r="1" spans="1:24" ht="23.4" x14ac:dyDescent="0.45">
      <c r="A1" s="1" t="s">
        <v>43</v>
      </c>
    </row>
    <row r="3" spans="1:24" ht="23.4" x14ac:dyDescent="0.45">
      <c r="B3" s="1" t="s">
        <v>71</v>
      </c>
      <c r="C3" s="15"/>
      <c r="E3" s="15"/>
      <c r="F3" s="15"/>
      <c r="G3" s="15"/>
      <c r="H3" s="15" t="s">
        <v>323</v>
      </c>
      <c r="I3" s="15"/>
      <c r="J3" s="15"/>
      <c r="K3" s="15"/>
    </row>
    <row r="4" spans="1:24" x14ac:dyDescent="0.3">
      <c r="B4" s="15"/>
      <c r="H4" s="22"/>
      <c r="I4" s="22"/>
      <c r="J4" s="22"/>
      <c r="K4" s="22"/>
      <c r="T4" s="22"/>
      <c r="U4" s="22"/>
      <c r="V4" s="22"/>
      <c r="W4" s="22"/>
    </row>
    <row r="5" spans="1:24" ht="30" x14ac:dyDescent="0.4">
      <c r="B5" s="15"/>
      <c r="C5" s="82">
        <v>2015</v>
      </c>
      <c r="H5" s="157" t="s">
        <v>39</v>
      </c>
      <c r="I5" s="157" t="s">
        <v>321</v>
      </c>
      <c r="J5" s="157" t="s">
        <v>41</v>
      </c>
      <c r="K5" s="157" t="s">
        <v>320</v>
      </c>
      <c r="L5" s="38" t="s">
        <v>2</v>
      </c>
      <c r="M5" s="37"/>
      <c r="T5" s="157" t="s">
        <v>39</v>
      </c>
      <c r="U5" s="157" t="s">
        <v>321</v>
      </c>
      <c r="V5" s="157" t="s">
        <v>41</v>
      </c>
      <c r="W5" s="157" t="s">
        <v>320</v>
      </c>
      <c r="X5" s="38" t="s">
        <v>2</v>
      </c>
    </row>
    <row r="6" spans="1:24" x14ac:dyDescent="0.3">
      <c r="C6" s="81" t="s">
        <v>20</v>
      </c>
      <c r="H6" s="10">
        <f>SUM(H7:H8)</f>
        <v>0</v>
      </c>
      <c r="I6" s="10">
        <f>SUM(I7:I8)</f>
        <v>44.861659469999999</v>
      </c>
      <c r="J6" s="10">
        <f>SUM(J7:J8)</f>
        <v>0.92197733739999999</v>
      </c>
      <c r="K6" s="10">
        <f>SUM(K7:K8)</f>
        <v>5.0846897374199999E-2</v>
      </c>
      <c r="L6" s="39">
        <f>SUM(H6:K6)</f>
        <v>45.8344837047742</v>
      </c>
      <c r="M6" s="35"/>
      <c r="T6" s="10">
        <v>0</v>
      </c>
      <c r="U6" s="10">
        <v>44.46306775</v>
      </c>
      <c r="V6" s="10">
        <v>1.3378161748999999</v>
      </c>
      <c r="W6" s="10">
        <v>2.6844987953160002</v>
      </c>
      <c r="X6" s="39">
        <v>48.485382720216002</v>
      </c>
    </row>
    <row r="7" spans="1:24" x14ac:dyDescent="0.3">
      <c r="C7" s="79" t="s">
        <v>21</v>
      </c>
      <c r="D7" t="s">
        <v>210</v>
      </c>
      <c r="E7" t="s">
        <v>211</v>
      </c>
      <c r="F7" t="s">
        <v>212</v>
      </c>
      <c r="G7" t="s">
        <v>213</v>
      </c>
      <c r="H7" s="25">
        <f>VLOOKUP(D7,result!$A$2:$AW$476,'primary energy'!F5,FALSE)</f>
        <v>0</v>
      </c>
      <c r="I7" s="25">
        <f>VLOOKUP(E7,result!$A$2:$AW$476,'primary energy'!F5,FALSE)</f>
        <v>25.19828721</v>
      </c>
      <c r="J7" s="25">
        <f>VLOOKUP(F7,result!$A$2:$AW$476,'primary energy'!F5,FALSE)</f>
        <v>1.0900117900000001E-2</v>
      </c>
      <c r="K7" s="25">
        <f>VLOOKUP(G7,result!$A$2:$AW$476,'primary energy'!F5,FALSE)</f>
        <v>2.53044742E-5</v>
      </c>
      <c r="L7" s="40">
        <f t="shared" ref="L7:L14" si="0">SUM(H7:K7)</f>
        <v>25.2092126323742</v>
      </c>
      <c r="M7" s="35"/>
      <c r="T7" s="25">
        <v>0</v>
      </c>
      <c r="U7" s="25">
        <v>25.891736680000001</v>
      </c>
      <c r="V7" s="25">
        <v>0.18873162290000001</v>
      </c>
      <c r="W7" s="25">
        <v>8.0408531599999999E-4</v>
      </c>
      <c r="X7" s="40">
        <v>26.081272388216</v>
      </c>
    </row>
    <row r="8" spans="1:24" x14ac:dyDescent="0.3">
      <c r="C8" s="80" t="s">
        <v>22</v>
      </c>
      <c r="D8" t="s">
        <v>214</v>
      </c>
      <c r="E8" t="s">
        <v>215</v>
      </c>
      <c r="F8" t="s">
        <v>216</v>
      </c>
      <c r="G8" t="s">
        <v>217</v>
      </c>
      <c r="H8" s="25">
        <f>VLOOKUP(D8,result!$A$2:$AW$476,'primary energy'!F5,FALSE)</f>
        <v>0</v>
      </c>
      <c r="I8" s="25">
        <f>VLOOKUP(E8,result!$A$2:$AW$476,'primary energy'!F5,FALSE)</f>
        <v>19.663372259999999</v>
      </c>
      <c r="J8" s="25">
        <f>VLOOKUP(F8,result!$A$2:$AW$476,'primary energy'!F5,FALSE)</f>
        <v>0.91107721949999998</v>
      </c>
      <c r="K8" s="25">
        <f>VLOOKUP(G8,result!$A$2:$AW$476,'primary energy'!F5,FALSE)</f>
        <v>5.0821592899999997E-2</v>
      </c>
      <c r="L8" s="40">
        <f t="shared" si="0"/>
        <v>20.6252710724</v>
      </c>
      <c r="M8" s="35"/>
      <c r="T8" s="25">
        <v>0</v>
      </c>
      <c r="U8" s="25">
        <v>18.571331069999999</v>
      </c>
      <c r="V8" s="25">
        <v>1.1490845519999999</v>
      </c>
      <c r="W8" s="25">
        <v>2.6836947100000001</v>
      </c>
      <c r="X8" s="40">
        <v>22.404110332000002</v>
      </c>
    </row>
    <row r="9" spans="1:24" x14ac:dyDescent="0.3">
      <c r="C9" s="81" t="s">
        <v>23</v>
      </c>
      <c r="D9" t="s">
        <v>218</v>
      </c>
      <c r="E9" t="s">
        <v>219</v>
      </c>
      <c r="F9" t="s">
        <v>220</v>
      </c>
      <c r="G9" t="s">
        <v>221</v>
      </c>
      <c r="H9" s="10">
        <f>VLOOKUP(D9,result!$A$2:$AW$476,'primary energy'!F5,FALSE)</f>
        <v>0.24098431770000001</v>
      </c>
      <c r="I9" s="10">
        <f>VLOOKUP(E9,result!$A$2:$AW$476,'primary energy'!F5,FALSE)</f>
        <v>6.8823172709999998</v>
      </c>
      <c r="J9" s="10">
        <f>VLOOKUP(F9,result!$A$2:$AW$476,'primary energy'!F5,FALSE)</f>
        <v>12.132876339999999</v>
      </c>
      <c r="K9" s="10">
        <f>VLOOKUP(G9,result!$A$2:$AW$476,'primary energy'!F5,FALSE)</f>
        <v>14.228449299999999</v>
      </c>
      <c r="L9" s="39">
        <f>SUM(H9:K9)</f>
        <v>33.484627228699999</v>
      </c>
      <c r="M9" s="35"/>
      <c r="T9" s="10">
        <v>0.25741075660000001</v>
      </c>
      <c r="U9" s="10">
        <v>6.2879484640000003</v>
      </c>
      <c r="V9" s="10">
        <v>14.2324799</v>
      </c>
      <c r="W9" s="10">
        <v>14.940034499999999</v>
      </c>
      <c r="X9" s="39">
        <v>35.717873620600002</v>
      </c>
    </row>
    <row r="10" spans="1:24" x14ac:dyDescent="0.3">
      <c r="C10" s="81" t="s">
        <v>24</v>
      </c>
      <c r="D10" t="s">
        <v>222</v>
      </c>
      <c r="E10" t="s">
        <v>223</v>
      </c>
      <c r="F10" t="s">
        <v>224</v>
      </c>
      <c r="G10" t="s">
        <v>225</v>
      </c>
      <c r="H10" s="10">
        <f>VLOOKUP(D10,result!$A$2:$AW$476,'primary energy'!F5,FALSE)</f>
        <v>0</v>
      </c>
      <c r="I10" s="10">
        <f>VLOOKUP(E10,result!$A$2:$AW$476,'primary energy'!F5,FALSE)</f>
        <v>4.0585769620000001</v>
      </c>
      <c r="J10" s="10">
        <f>VLOOKUP(F10,result!$A$2:$AW$476,'primary energy'!F5,FALSE)</f>
        <v>12.48882392</v>
      </c>
      <c r="K10" s="10">
        <f>VLOOKUP(G10,result!$A$2:$AW$476,'primary energy'!F5,FALSE)</f>
        <v>8.8917217659999999</v>
      </c>
      <c r="L10" s="39">
        <f t="shared" si="0"/>
        <v>25.439122647999998</v>
      </c>
      <c r="M10" s="35"/>
      <c r="T10" s="10">
        <v>0</v>
      </c>
      <c r="U10" s="10">
        <v>3.3984081700000002</v>
      </c>
      <c r="V10" s="10">
        <v>11.177583</v>
      </c>
      <c r="W10" s="10">
        <v>6.2119654510000002</v>
      </c>
      <c r="X10" s="39">
        <v>20.787956620999999</v>
      </c>
    </row>
    <row r="11" spans="1:24" x14ac:dyDescent="0.3">
      <c r="C11" s="81" t="s">
        <v>25</v>
      </c>
      <c r="H11" s="10">
        <f>SUM(H12:H13)</f>
        <v>4.3669282540000003</v>
      </c>
      <c r="I11" s="10">
        <f>SUM(I12:I13)</f>
        <v>17.766706532000001</v>
      </c>
      <c r="J11" s="10">
        <f>SUM(J12:J13)</f>
        <v>10.932290262</v>
      </c>
      <c r="K11" s="10">
        <f>SUM(K12:K13)</f>
        <v>12.358695840999999</v>
      </c>
      <c r="L11" s="39">
        <f>SUM(H11:K11)</f>
        <v>45.424620889000003</v>
      </c>
      <c r="M11" s="35"/>
      <c r="T11" s="10">
        <v>3.7960836100000002</v>
      </c>
      <c r="U11" s="10">
        <v>6.9258019980000007</v>
      </c>
      <c r="V11" s="10">
        <v>10.7983746544</v>
      </c>
      <c r="W11" s="10">
        <v>12.230754921199999</v>
      </c>
      <c r="X11" s="39">
        <v>33.751015183600003</v>
      </c>
    </row>
    <row r="12" spans="1:24" x14ac:dyDescent="0.3">
      <c r="C12" s="80" t="s">
        <v>26</v>
      </c>
      <c r="D12" t="s">
        <v>226</v>
      </c>
      <c r="E12" t="s">
        <v>227</v>
      </c>
      <c r="F12" t="s">
        <v>228</v>
      </c>
      <c r="G12" t="s">
        <v>229</v>
      </c>
      <c r="H12" s="25">
        <f>VLOOKUP(D12,result!$A$2:$AW$476,'primary energy'!F5,FALSE)</f>
        <v>4.3669282540000003</v>
      </c>
      <c r="I12" s="25">
        <f>VLOOKUP(E12,result!$A$2:$AW$476,'primary energy'!F5,FALSE)</f>
        <v>15.52701336</v>
      </c>
      <c r="J12" s="25">
        <f>VLOOKUP(F12,result!$A$2:$AW$476,'primary energy'!F5,FALSE)</f>
        <v>10.63464239</v>
      </c>
      <c r="K12" s="25">
        <f>VLOOKUP(G12,result!$A$2:$AW$476,'primary energy'!F5,FALSE)</f>
        <v>12.00802586</v>
      </c>
      <c r="L12" s="40">
        <f t="shared" si="0"/>
        <v>42.536609863999999</v>
      </c>
      <c r="M12" s="35"/>
      <c r="T12" s="25">
        <v>3.7960836100000002</v>
      </c>
      <c r="U12" s="25">
        <v>4.6683743480000004</v>
      </c>
      <c r="V12" s="25">
        <v>10.445612669999999</v>
      </c>
      <c r="W12" s="25">
        <v>11.86946777</v>
      </c>
      <c r="X12" s="40">
        <v>30.779538398</v>
      </c>
    </row>
    <row r="13" spans="1:24" x14ac:dyDescent="0.3">
      <c r="C13" s="80" t="s">
        <v>27</v>
      </c>
      <c r="D13" t="s">
        <v>230</v>
      </c>
      <c r="E13" t="s">
        <v>231</v>
      </c>
      <c r="F13" t="s">
        <v>232</v>
      </c>
      <c r="G13" t="s">
        <v>233</v>
      </c>
      <c r="H13" s="25">
        <f>VLOOKUP(D13,result!$A$2:$AW$476,'primary energy'!F5,FALSE)</f>
        <v>0</v>
      </c>
      <c r="I13" s="25">
        <f>VLOOKUP(E13,result!$A$2:$AW$476,'primary energy'!F5,FALSE)</f>
        <v>2.239693172</v>
      </c>
      <c r="J13" s="25">
        <f>VLOOKUP(F13,result!$A$2:$AW$476,'primary energy'!F5,FALSE)</f>
        <v>0.29764787199999998</v>
      </c>
      <c r="K13" s="25">
        <f>VLOOKUP(G13,result!$A$2:$AW$476,'primary energy'!F5,FALSE)</f>
        <v>0.35066998100000002</v>
      </c>
      <c r="L13" s="40">
        <f t="shared" si="0"/>
        <v>2.888011025</v>
      </c>
      <c r="M13" s="35"/>
      <c r="T13" s="25">
        <v>0</v>
      </c>
      <c r="U13" s="25">
        <v>2.2574276499999999</v>
      </c>
      <c r="V13" s="25">
        <v>0.35276198440000001</v>
      </c>
      <c r="W13" s="25">
        <v>0.36128715119999999</v>
      </c>
      <c r="X13" s="40">
        <v>2.9714767855999997</v>
      </c>
    </row>
    <row r="14" spans="1:24" x14ac:dyDescent="0.3">
      <c r="C14" s="12" t="s">
        <v>28</v>
      </c>
      <c r="H14" s="12">
        <f>SUM(H6,H9:H11)</f>
        <v>4.6079125717</v>
      </c>
      <c r="I14" s="12">
        <f>SUM(I6,I9:I11)</f>
        <v>73.569260235000002</v>
      </c>
      <c r="J14" s="12">
        <f>SUM(J6,J9:J11)</f>
        <v>36.475967859400001</v>
      </c>
      <c r="K14" s="12">
        <f>SUM(K6,K9:K11)</f>
        <v>35.529713804374197</v>
      </c>
      <c r="L14" s="41">
        <f t="shared" si="0"/>
        <v>150.18285447047418</v>
      </c>
      <c r="M14" s="35"/>
      <c r="S14" s="35"/>
      <c r="T14" s="12">
        <v>4.0534943665999998</v>
      </c>
      <c r="U14" s="12">
        <v>61.075226382000011</v>
      </c>
      <c r="V14" s="12">
        <v>37.546253729299998</v>
      </c>
      <c r="W14" s="12">
        <v>36.067253667515999</v>
      </c>
      <c r="X14" s="41">
        <v>138.74222814541599</v>
      </c>
    </row>
    <row r="15" spans="1:24" x14ac:dyDescent="0.3">
      <c r="B15" s="34" t="s">
        <v>70</v>
      </c>
      <c r="H15" s="35"/>
      <c r="I15" s="35"/>
      <c r="J15" s="35"/>
      <c r="K15" s="35"/>
      <c r="L15" s="35"/>
      <c r="M15" s="35"/>
      <c r="T15" s="35"/>
      <c r="U15" s="35"/>
      <c r="V15" s="35"/>
      <c r="W15" s="35"/>
      <c r="X15" s="35"/>
    </row>
    <row r="16" spans="1:24" x14ac:dyDescent="0.3">
      <c r="B16" s="33" t="s">
        <v>44</v>
      </c>
      <c r="C16" s="33"/>
      <c r="D16" s="33"/>
      <c r="E16" s="33"/>
      <c r="F16" s="33"/>
      <c r="G16" s="33"/>
      <c r="H16" s="36"/>
      <c r="I16" s="36"/>
      <c r="J16" s="36"/>
      <c r="K16" s="36"/>
      <c r="L16" s="36"/>
      <c r="M16" s="36"/>
      <c r="T16" s="36"/>
      <c r="U16" s="36"/>
      <c r="V16" s="36"/>
      <c r="W16" s="36"/>
      <c r="X16" s="36"/>
    </row>
    <row r="17" spans="3:24" x14ac:dyDescent="0.3">
      <c r="I17" s="35"/>
      <c r="J17" s="35"/>
      <c r="K17" s="35"/>
      <c r="U17" s="35"/>
      <c r="V17" s="35"/>
      <c r="W17" s="35"/>
    </row>
    <row r="18" spans="3:24" ht="30" x14ac:dyDescent="0.4">
      <c r="C18" s="82">
        <v>2020</v>
      </c>
      <c r="H18" s="157" t="s">
        <v>39</v>
      </c>
      <c r="I18" s="157" t="s">
        <v>321</v>
      </c>
      <c r="J18" s="157" t="s">
        <v>41</v>
      </c>
      <c r="K18" s="157" t="s">
        <v>320</v>
      </c>
      <c r="L18" s="38" t="s">
        <v>2</v>
      </c>
      <c r="T18" s="157" t="s">
        <v>39</v>
      </c>
      <c r="U18" s="157" t="s">
        <v>321</v>
      </c>
      <c r="V18" s="157" t="s">
        <v>41</v>
      </c>
      <c r="W18" s="157" t="s">
        <v>320</v>
      </c>
      <c r="X18" s="38" t="s">
        <v>2</v>
      </c>
    </row>
    <row r="19" spans="3:24" x14ac:dyDescent="0.3">
      <c r="C19" s="81" t="s">
        <v>20</v>
      </c>
      <c r="H19" s="10">
        <f>SUM(H20:H21)</f>
        <v>0</v>
      </c>
      <c r="I19" s="10">
        <f>SUM(I20:I21)</f>
        <v>42.567374219999998</v>
      </c>
      <c r="J19" s="10">
        <f>SUM(J20:J21)</f>
        <v>1.3236696418</v>
      </c>
      <c r="K19" s="10">
        <f>SUM(K20:K21)</f>
        <v>0.19463580986990001</v>
      </c>
      <c r="L19" s="39">
        <f>SUM(H19:K19)</f>
        <v>44.085679671669901</v>
      </c>
      <c r="T19" s="10">
        <v>0</v>
      </c>
      <c r="U19" s="10">
        <v>42.483120390000003</v>
      </c>
      <c r="V19" s="10">
        <v>1.9983398980999998</v>
      </c>
      <c r="W19" s="10">
        <v>3.7565187745099999</v>
      </c>
      <c r="X19" s="39">
        <v>48.237979062610002</v>
      </c>
    </row>
    <row r="20" spans="3:24" x14ac:dyDescent="0.3">
      <c r="C20" s="79" t="s">
        <v>21</v>
      </c>
      <c r="D20" t="s">
        <v>210</v>
      </c>
      <c r="E20" t="s">
        <v>211</v>
      </c>
      <c r="F20" t="s">
        <v>212</v>
      </c>
      <c r="G20" t="s">
        <v>213</v>
      </c>
      <c r="H20" s="25">
        <f>VLOOKUP(D20,result!$A$2:$AW$476,'primary energy'!I5,FALSE)</f>
        <v>0</v>
      </c>
      <c r="I20" s="25">
        <f>VLOOKUP(E20,result!$A$2:$AW$476,'primary energy'!I5,FALSE)</f>
        <v>23.954123849999998</v>
      </c>
      <c r="J20" s="25">
        <f>VLOOKUP(F20,result!$A$2:$AW$476,'primary energy'!I5,FALSE)</f>
        <v>3.9175574800000001E-2</v>
      </c>
      <c r="K20" s="25">
        <f>VLOOKUP(G48,result!$A$2:$AW$476,'primary energy'!I5,FALSE)</f>
        <v>4.40283699E-5</v>
      </c>
      <c r="L20" s="40">
        <f t="shared" ref="L20:L21" si="1">SUM(H20:K20)</f>
        <v>23.993343453169899</v>
      </c>
      <c r="T20" s="25">
        <v>0</v>
      </c>
      <c r="U20" s="54">
        <v>22.702095150000002</v>
      </c>
      <c r="V20" s="25">
        <v>0.53503481909999995</v>
      </c>
      <c r="W20" s="25">
        <v>1.43200751E-3</v>
      </c>
      <c r="X20" s="40">
        <v>23.238561976610004</v>
      </c>
    </row>
    <row r="21" spans="3:24" x14ac:dyDescent="0.3">
      <c r="C21" s="80" t="s">
        <v>22</v>
      </c>
      <c r="D21" t="s">
        <v>214</v>
      </c>
      <c r="E21" t="s">
        <v>215</v>
      </c>
      <c r="F21" t="s">
        <v>216</v>
      </c>
      <c r="G21" t="s">
        <v>217</v>
      </c>
      <c r="H21" s="25">
        <f>VLOOKUP(D21,result!$A$2:$AW$476,'primary energy'!I5,FALSE)</f>
        <v>0</v>
      </c>
      <c r="I21" s="25">
        <f>VLOOKUP(E21,result!$A$2:$AW$476,'primary energy'!I5,FALSE)</f>
        <v>18.613250369999999</v>
      </c>
      <c r="J21" s="25">
        <f>VLOOKUP(F21,result!$A$2:$AW$476,'primary energy'!I5,FALSE)</f>
        <v>1.284494067</v>
      </c>
      <c r="K21" s="25">
        <f>VLOOKUP(G21,result!$A$2:$AW$476,'primary energy'!I5,FALSE)</f>
        <v>0.19459178150000001</v>
      </c>
      <c r="L21" s="40">
        <f t="shared" si="1"/>
        <v>20.092336218500002</v>
      </c>
      <c r="T21" s="25">
        <v>0</v>
      </c>
      <c r="U21" s="54">
        <v>19.781025240000002</v>
      </c>
      <c r="V21" s="25">
        <v>1.463305079</v>
      </c>
      <c r="W21" s="25">
        <v>3.7550867669999999</v>
      </c>
      <c r="X21" s="40">
        <v>24.999417086000001</v>
      </c>
    </row>
    <row r="22" spans="3:24" x14ac:dyDescent="0.3">
      <c r="C22" s="81" t="s">
        <v>23</v>
      </c>
      <c r="D22" t="s">
        <v>218</v>
      </c>
      <c r="E22" t="s">
        <v>219</v>
      </c>
      <c r="F22" t="s">
        <v>220</v>
      </c>
      <c r="G22" t="s">
        <v>221</v>
      </c>
      <c r="H22" s="10">
        <f>VLOOKUP(D22,result!$A$2:$AW$476,'primary energy'!I5,FALSE)</f>
        <v>0.2045440161</v>
      </c>
      <c r="I22" s="10">
        <f>VLOOKUP(E22,result!$A$2:$AW$476,'primary energy'!I5,FALSE)</f>
        <v>5.9171281120000003</v>
      </c>
      <c r="J22" s="10">
        <f>VLOOKUP(F22,result!$A$2:$AW$476,'primary energy'!I5,FALSE)</f>
        <v>12.76245634</v>
      </c>
      <c r="K22" s="10">
        <f>VLOOKUP(G22,result!$A$2:$AW$476,'primary energy'!I5,FALSE)</f>
        <v>12.447543189999999</v>
      </c>
      <c r="L22" s="39">
        <f>SUM(H22:K22)</f>
        <v>31.331671658099999</v>
      </c>
      <c r="T22" s="10">
        <v>0.18303789540000001</v>
      </c>
      <c r="U22" s="10">
        <v>4.4077440609999998</v>
      </c>
      <c r="V22" s="10">
        <v>13.629759379999999</v>
      </c>
      <c r="W22" s="10">
        <v>16.419144429999999</v>
      </c>
      <c r="X22" s="39">
        <v>34.6396857664</v>
      </c>
    </row>
    <row r="23" spans="3:24" x14ac:dyDescent="0.3">
      <c r="C23" s="81" t="s">
        <v>24</v>
      </c>
      <c r="D23" t="s">
        <v>222</v>
      </c>
      <c r="E23" t="s">
        <v>223</v>
      </c>
      <c r="F23" t="s">
        <v>224</v>
      </c>
      <c r="G23" t="s">
        <v>225</v>
      </c>
      <c r="H23" s="10">
        <f>VLOOKUP(D23,result!$A$2:$AW$476,'primary energy'!I5,FALSE)</f>
        <v>0</v>
      </c>
      <c r="I23" s="10">
        <f>VLOOKUP(E23,result!$A$2:$AW$476,'primary energy'!I5,FALSE)</f>
        <v>4.3040667619999997</v>
      </c>
      <c r="J23" s="10">
        <f>VLOOKUP(F23,result!$A$2:$AW$476,'primary energy'!I5,FALSE)</f>
        <v>13.88310944</v>
      </c>
      <c r="K23" s="10">
        <f>VLOOKUP(G23,result!$A$2:$AW$476,'primary energy'!I5,FALSE)</f>
        <v>8.6282098069999904</v>
      </c>
      <c r="L23" s="39">
        <f t="shared" ref="L23:L26" si="2">SUM(H23:K23)</f>
        <v>26.81538600899999</v>
      </c>
      <c r="T23" s="10">
        <v>0</v>
      </c>
      <c r="U23" s="10">
        <v>3.1928315920000001</v>
      </c>
      <c r="V23" s="10">
        <v>10.32699689</v>
      </c>
      <c r="W23" s="10">
        <v>6.5507155499999996</v>
      </c>
      <c r="X23" s="39">
        <v>20.070544032000001</v>
      </c>
    </row>
    <row r="24" spans="3:24" x14ac:dyDescent="0.3">
      <c r="C24" s="81" t="s">
        <v>25</v>
      </c>
      <c r="H24" s="10">
        <f>SUM(H25:H26)</f>
        <v>3.4389335220000001</v>
      </c>
      <c r="I24" s="10">
        <f>SUM(I25:I26)</f>
        <v>17.754344254999999</v>
      </c>
      <c r="J24" s="10">
        <f>SUM(J25:J26)</f>
        <v>10.9770284204</v>
      </c>
      <c r="K24" s="10">
        <f>SUM(K25:K26)</f>
        <v>11.4399621118</v>
      </c>
      <c r="L24" s="39">
        <f t="shared" si="2"/>
        <v>43.610268309199995</v>
      </c>
      <c r="T24" s="10">
        <v>4.4113741600000003</v>
      </c>
      <c r="U24" s="10">
        <v>7.385236559</v>
      </c>
      <c r="V24" s="10">
        <v>11.972604349599999</v>
      </c>
      <c r="W24" s="10">
        <v>14.2006176271</v>
      </c>
      <c r="X24" s="39">
        <v>37.969832695699999</v>
      </c>
    </row>
    <row r="25" spans="3:24" x14ac:dyDescent="0.3">
      <c r="C25" s="80" t="s">
        <v>26</v>
      </c>
      <c r="D25" t="s">
        <v>226</v>
      </c>
      <c r="E25" t="s">
        <v>227</v>
      </c>
      <c r="F25" t="s">
        <v>228</v>
      </c>
      <c r="G25" t="s">
        <v>229</v>
      </c>
      <c r="H25" s="25">
        <f>VLOOKUP(D25,result!$A$2:$AW$476,'primary energy'!I5,FALSE)</f>
        <v>3.4389335220000001</v>
      </c>
      <c r="I25" s="25">
        <f>VLOOKUP(E25,result!$A$2:$AW$476,'primary energy'!I5,FALSE)</f>
        <v>15.63478085</v>
      </c>
      <c r="J25" s="25">
        <f>VLOOKUP(F25,result!$A$2:$AW$476,'primary energy'!I5,FALSE)</f>
        <v>10.67236991</v>
      </c>
      <c r="K25" s="25">
        <f>VLOOKUP(G25,result!$A$2:$AW$476,'primary energy'!I5,FALSE)</f>
        <v>11.113625900000001</v>
      </c>
      <c r="L25" s="40">
        <f t="shared" si="2"/>
        <v>40.859710182000001</v>
      </c>
      <c r="T25" s="25">
        <v>4.4113741600000003</v>
      </c>
      <c r="U25" s="25">
        <v>5.2677414699999998</v>
      </c>
      <c r="V25" s="25">
        <v>11.60824184</v>
      </c>
      <c r="W25" s="25">
        <v>13.78175918</v>
      </c>
      <c r="X25" s="40">
        <v>35.069116649999998</v>
      </c>
    </row>
    <row r="26" spans="3:24" x14ac:dyDescent="0.3">
      <c r="C26" s="80" t="s">
        <v>27</v>
      </c>
      <c r="D26" t="s">
        <v>230</v>
      </c>
      <c r="E26" t="s">
        <v>231</v>
      </c>
      <c r="F26" t="s">
        <v>232</v>
      </c>
      <c r="G26" t="s">
        <v>233</v>
      </c>
      <c r="H26" s="25">
        <f>VLOOKUP(D26,result!$A$2:$AW$476,'primary energy'!I5,FALSE)</f>
        <v>0</v>
      </c>
      <c r="I26" s="25">
        <f>VLOOKUP(E26,result!$A$2:$AW$476,'primary energy'!I5,FALSE)</f>
        <v>2.1195634050000001</v>
      </c>
      <c r="J26" s="25">
        <f>VLOOKUP(F26,result!$A$2:$AW$476,'primary energy'!I5,FALSE)</f>
        <v>0.30465851040000003</v>
      </c>
      <c r="K26" s="25">
        <f>VLOOKUP(G26,result!$A$2:$AW$476,'primary energy'!I5,FALSE)</f>
        <v>0.3263362118</v>
      </c>
      <c r="L26" s="40">
        <f t="shared" si="2"/>
        <v>2.7505581272000001</v>
      </c>
      <c r="T26" s="25">
        <v>0</v>
      </c>
      <c r="U26" s="25">
        <v>2.1174950890000002</v>
      </c>
      <c r="V26" s="25">
        <v>0.3643625096</v>
      </c>
      <c r="W26" s="25">
        <v>0.41885844709999998</v>
      </c>
      <c r="X26" s="40">
        <v>2.9007160456999999</v>
      </c>
    </row>
    <row r="27" spans="3:24" x14ac:dyDescent="0.3">
      <c r="C27" s="12" t="s">
        <v>28</v>
      </c>
      <c r="H27" s="12">
        <f>SUM(H19,H22:H24)</f>
        <v>3.6434775381</v>
      </c>
      <c r="I27" s="12">
        <f>SUM(I19,I22:I24)</f>
        <v>70.542913349000003</v>
      </c>
      <c r="J27" s="12">
        <f>SUM(J19,J22:J24)</f>
        <v>38.946263842199997</v>
      </c>
      <c r="K27" s="12">
        <f>SUM(K19,K22:K24)</f>
        <v>32.710350918669889</v>
      </c>
      <c r="L27" s="41">
        <f>SUM(H27:K27)</f>
        <v>145.8430056479699</v>
      </c>
      <c r="T27" s="12">
        <v>4.5944120554000003</v>
      </c>
      <c r="U27" s="12">
        <v>57.468932602000002</v>
      </c>
      <c r="V27" s="12">
        <v>37.927700517699996</v>
      </c>
      <c r="W27" s="12">
        <v>40.926996381609996</v>
      </c>
      <c r="X27" s="41">
        <v>140.91804155670999</v>
      </c>
    </row>
    <row r="28" spans="3:24" x14ac:dyDescent="0.3">
      <c r="H28" s="35"/>
      <c r="I28" s="35"/>
      <c r="J28" s="35"/>
      <c r="K28" s="35"/>
      <c r="L28" s="35"/>
      <c r="M28" s="35"/>
      <c r="T28" s="35"/>
      <c r="U28" s="35"/>
      <c r="V28" s="35"/>
      <c r="W28" s="35"/>
      <c r="X28" s="35"/>
    </row>
    <row r="29" spans="3:24" x14ac:dyDescent="0.3">
      <c r="H29" s="35"/>
      <c r="I29" s="35"/>
      <c r="J29" s="35"/>
      <c r="K29" s="35"/>
      <c r="L29" s="35"/>
      <c r="M29" s="35"/>
      <c r="T29" s="35"/>
      <c r="U29" s="35"/>
      <c r="V29" s="35"/>
      <c r="W29" s="35"/>
      <c r="X29" s="35"/>
    </row>
    <row r="30" spans="3:24" x14ac:dyDescent="0.3">
      <c r="H30" s="35"/>
      <c r="I30" s="35"/>
      <c r="J30" s="35"/>
      <c r="K30" s="35"/>
      <c r="L30" s="35"/>
      <c r="M30" s="35"/>
      <c r="T30" s="35"/>
      <c r="U30" s="35"/>
      <c r="V30" s="35"/>
      <c r="W30" s="35"/>
      <c r="X30" s="35"/>
    </row>
    <row r="31" spans="3:24" ht="30" x14ac:dyDescent="0.4">
      <c r="C31" s="82">
        <v>2025</v>
      </c>
      <c r="H31" s="157" t="s">
        <v>39</v>
      </c>
      <c r="I31" s="157" t="s">
        <v>321</v>
      </c>
      <c r="J31" s="157" t="s">
        <v>41</v>
      </c>
      <c r="K31" s="157" t="s">
        <v>320</v>
      </c>
      <c r="L31" s="38" t="s">
        <v>2</v>
      </c>
      <c r="M31" s="35"/>
      <c r="T31" s="157" t="s">
        <v>39</v>
      </c>
      <c r="U31" s="157" t="s">
        <v>321</v>
      </c>
      <c r="V31" s="157" t="s">
        <v>41</v>
      </c>
      <c r="W31" s="157" t="s">
        <v>320</v>
      </c>
      <c r="X31" s="38" t="s">
        <v>2</v>
      </c>
    </row>
    <row r="32" spans="3:24" x14ac:dyDescent="0.3">
      <c r="C32" s="81" t="s">
        <v>20</v>
      </c>
      <c r="H32" s="10">
        <f>SUM(H33:H34)</f>
        <v>0</v>
      </c>
      <c r="I32" s="10">
        <f>SUM(I33:I34)</f>
        <v>41.249487360000003</v>
      </c>
      <c r="J32" s="10">
        <f>SUM(J33:J34)</f>
        <v>1.4934050531</v>
      </c>
      <c r="K32" s="10">
        <f>SUM(K33:K34)</f>
        <v>0.19424938968729999</v>
      </c>
      <c r="L32" s="39">
        <f>SUM(H32:K32)</f>
        <v>42.937141802787302</v>
      </c>
      <c r="M32" s="35"/>
      <c r="T32" s="10">
        <v>0</v>
      </c>
      <c r="U32" s="10">
        <v>38.177250880000003</v>
      </c>
      <c r="V32" s="10">
        <v>2.4200747391999999</v>
      </c>
      <c r="W32" s="10">
        <v>4.1866595039499996</v>
      </c>
      <c r="X32" s="39">
        <v>44.783985123149996</v>
      </c>
    </row>
    <row r="33" spans="2:24" x14ac:dyDescent="0.3">
      <c r="C33" s="79" t="s">
        <v>21</v>
      </c>
      <c r="D33" t="s">
        <v>210</v>
      </c>
      <c r="E33" t="s">
        <v>211</v>
      </c>
      <c r="F33" t="s">
        <v>212</v>
      </c>
      <c r="G33" t="s">
        <v>213</v>
      </c>
      <c r="H33" s="25">
        <f>VLOOKUP(D33,result!$A$2:$AW$476,'primary energy'!N5,FALSE)</f>
        <v>0</v>
      </c>
      <c r="I33" s="25">
        <f>VLOOKUP(E33,result!$A$2:$AW$476,'primary energy'!N5,FALSE)</f>
        <v>23.158092719999999</v>
      </c>
      <c r="J33" s="25">
        <f>VLOOKUP(F33,result!$A$2:$AW$476,'primary energy'!N5,FALSE)</f>
        <v>0.1181210451</v>
      </c>
      <c r="K33" s="25">
        <f>VLOOKUP(G48,result!$A$2:$AW$476,'primary energy'!N5,FALSE)</f>
        <v>7.1407387300000003E-5</v>
      </c>
      <c r="L33" s="40">
        <f t="shared" ref="L33:L34" si="3">SUM(H33:K33)</f>
        <v>23.276285172487299</v>
      </c>
      <c r="M33" s="35"/>
      <c r="T33" s="25">
        <v>0</v>
      </c>
      <c r="U33" s="54">
        <v>20.32442326</v>
      </c>
      <c r="V33" s="25">
        <v>0.84609103320000001</v>
      </c>
      <c r="W33" s="25">
        <v>1.9045799500000001E-3</v>
      </c>
      <c r="X33" s="40">
        <v>21.172418873150001</v>
      </c>
    </row>
    <row r="34" spans="2:24" x14ac:dyDescent="0.3">
      <c r="C34" s="80" t="s">
        <v>22</v>
      </c>
      <c r="D34" t="s">
        <v>214</v>
      </c>
      <c r="E34" t="s">
        <v>215</v>
      </c>
      <c r="F34" t="s">
        <v>216</v>
      </c>
      <c r="G34" t="s">
        <v>217</v>
      </c>
      <c r="H34" s="25">
        <f>VLOOKUP(D34,result!$A$2:$AW$476,'primary energy'!N5,FALSE)</f>
        <v>0</v>
      </c>
      <c r="I34" s="25">
        <f>VLOOKUP(E34,result!$A$2:$AW$476,'primary energy'!N5,FALSE)</f>
        <v>18.091394640000001</v>
      </c>
      <c r="J34" s="25">
        <f>VLOOKUP(F34,result!$A$2:$AW$476,'primary energy'!N5,FALSE)</f>
        <v>1.3752840079999999</v>
      </c>
      <c r="K34" s="25">
        <f>VLOOKUP(G34,result!$A$2:$AW$476,'primary energy'!N5,FALSE)</f>
        <v>0.1941779823</v>
      </c>
      <c r="L34" s="40">
        <f t="shared" si="3"/>
        <v>19.660856630300003</v>
      </c>
      <c r="M34" s="35"/>
      <c r="T34" s="25">
        <v>0</v>
      </c>
      <c r="U34" s="54">
        <v>17.852827619999999</v>
      </c>
      <c r="V34" s="25">
        <v>1.5739837059999999</v>
      </c>
      <c r="W34" s="25">
        <v>4.1847549239999999</v>
      </c>
      <c r="X34" s="40">
        <v>23.611566249999999</v>
      </c>
    </row>
    <row r="35" spans="2:24" x14ac:dyDescent="0.3">
      <c r="C35" s="81" t="s">
        <v>23</v>
      </c>
      <c r="D35" t="s">
        <v>218</v>
      </c>
      <c r="E35" t="s">
        <v>219</v>
      </c>
      <c r="F35" t="s">
        <v>220</v>
      </c>
      <c r="G35" t="s">
        <v>221</v>
      </c>
      <c r="H35" s="10">
        <f>VLOOKUP(D35,result!$A$2:$AW$476,'primary energy'!N5,FALSE)</f>
        <v>0.17688580940000001</v>
      </c>
      <c r="I35" s="10">
        <f>VLOOKUP(E35,result!$A$2:$AW$476,'primary energy'!N5,FALSE)</f>
        <v>5.367611943</v>
      </c>
      <c r="J35" s="10">
        <f>VLOOKUP(F35,result!$A$2:$AW$476,'primary energy'!N5,FALSE)</f>
        <v>12.732580710000001</v>
      </c>
      <c r="K35" s="10">
        <f>VLOOKUP(G35,result!$A$2:$AW$476,'primary energy'!N5,FALSE)</f>
        <v>10.981511360000001</v>
      </c>
      <c r="L35" s="39">
        <f>SUM(H35:K35)</f>
        <v>29.258589822399998</v>
      </c>
      <c r="M35" s="35"/>
      <c r="T35" s="10">
        <v>0.124916473</v>
      </c>
      <c r="U35" s="10">
        <v>2.8479566639999998</v>
      </c>
      <c r="V35" s="10">
        <v>11.64110679</v>
      </c>
      <c r="W35" s="10">
        <v>13.091653519999999</v>
      </c>
      <c r="X35" s="39">
        <v>27.705633446999997</v>
      </c>
    </row>
    <row r="36" spans="2:24" x14ac:dyDescent="0.3">
      <c r="C36" s="81" t="s">
        <v>24</v>
      </c>
      <c r="D36" t="s">
        <v>222</v>
      </c>
      <c r="E36" t="s">
        <v>223</v>
      </c>
      <c r="F36" t="s">
        <v>224</v>
      </c>
      <c r="G36" t="s">
        <v>225</v>
      </c>
      <c r="H36" s="10">
        <f>VLOOKUP(D36,result!$A$2:$AW$476,'primary energy'!N5,FALSE)</f>
        <v>0</v>
      </c>
      <c r="I36" s="10">
        <f>VLOOKUP(E36,result!$A$2:$AW$476,'primary energy'!N5,FALSE)</f>
        <v>4.0879492180000003</v>
      </c>
      <c r="J36" s="10">
        <f>VLOOKUP(F36,result!$A$2:$AW$476,'primary energy'!N5,FALSE)</f>
        <v>13.31065779</v>
      </c>
      <c r="K36" s="10">
        <f>VLOOKUP(G36,result!$A$2:$AW$476,'primary energy'!N5,FALSE)</f>
        <v>7.3395346159999999</v>
      </c>
      <c r="L36" s="39">
        <f t="shared" ref="L36:L39" si="4">SUM(H36:K36)</f>
        <v>24.738141624000001</v>
      </c>
      <c r="M36" s="35"/>
      <c r="T36" s="10">
        <v>0</v>
      </c>
      <c r="U36" s="10">
        <v>2.9997091180000002</v>
      </c>
      <c r="V36" s="10">
        <v>9.5758016720000008</v>
      </c>
      <c r="W36" s="10">
        <v>6.4477042510000002</v>
      </c>
      <c r="X36" s="39">
        <v>19.023215041</v>
      </c>
    </row>
    <row r="37" spans="2:24" x14ac:dyDescent="0.3">
      <c r="C37" s="81" t="s">
        <v>25</v>
      </c>
      <c r="H37" s="10">
        <f>SUM(H38:H39)</f>
        <v>3.4791927089999999</v>
      </c>
      <c r="I37" s="10">
        <f>SUM(I38:I39)</f>
        <v>17.102531198000001</v>
      </c>
      <c r="J37" s="10">
        <f>SUM(J38:J39)</f>
        <v>11.1356071022</v>
      </c>
      <c r="K37" s="10">
        <f>SUM(K38:K39)</f>
        <v>10.890067074799999</v>
      </c>
      <c r="L37" s="39">
        <f t="shared" si="4"/>
        <v>42.607398084000003</v>
      </c>
      <c r="M37" s="35"/>
      <c r="T37" s="10">
        <v>4.4130091460000003</v>
      </c>
      <c r="U37" s="10">
        <v>7.4895281990000004</v>
      </c>
      <c r="V37" s="10">
        <v>12.0989042055</v>
      </c>
      <c r="W37" s="10">
        <v>14.772476299499999</v>
      </c>
      <c r="X37" s="39">
        <v>38.773917850000004</v>
      </c>
    </row>
    <row r="38" spans="2:24" x14ac:dyDescent="0.3">
      <c r="C38" s="80" t="s">
        <v>26</v>
      </c>
      <c r="D38" t="s">
        <v>226</v>
      </c>
      <c r="E38" t="s">
        <v>227</v>
      </c>
      <c r="F38" t="s">
        <v>228</v>
      </c>
      <c r="G38" t="s">
        <v>229</v>
      </c>
      <c r="H38" s="25">
        <f>VLOOKUP(D38,result!$A$2:$AW$476,'primary energy'!N5,FALSE)</f>
        <v>3.4791927089999999</v>
      </c>
      <c r="I38" s="25">
        <f>VLOOKUP(E38,result!$A$2:$AW$476,'primary energy'!N5,FALSE)</f>
        <v>15.067365049999999</v>
      </c>
      <c r="J38" s="25">
        <f>VLOOKUP(F38,result!$A$2:$AW$476,'primary energy'!N5,FALSE)</f>
        <v>10.82571229</v>
      </c>
      <c r="K38" s="25">
        <f>VLOOKUP(G38,result!$A$2:$AW$476,'primary energy'!N5,FALSE)</f>
        <v>10.58027523</v>
      </c>
      <c r="L38" s="40">
        <f t="shared" si="4"/>
        <v>39.952545278999999</v>
      </c>
      <c r="M38" s="35"/>
      <c r="T38" s="25">
        <v>4.4130091460000003</v>
      </c>
      <c r="U38" s="25">
        <v>5.4390360280000003</v>
      </c>
      <c r="V38" s="25">
        <v>11.70953038</v>
      </c>
      <c r="W38" s="25">
        <v>14.287152799999999</v>
      </c>
      <c r="X38" s="40">
        <v>35.848728354000002</v>
      </c>
    </row>
    <row r="39" spans="2:24" x14ac:dyDescent="0.3">
      <c r="C39" s="80" t="s">
        <v>27</v>
      </c>
      <c r="D39" t="s">
        <v>230</v>
      </c>
      <c r="E39" t="s">
        <v>231</v>
      </c>
      <c r="F39" t="s">
        <v>232</v>
      </c>
      <c r="G39" t="s">
        <v>233</v>
      </c>
      <c r="H39" s="25">
        <f>VLOOKUP(D39,result!$A$2:$AW$476,'primary energy'!N5,FALSE)</f>
        <v>0</v>
      </c>
      <c r="I39" s="25">
        <f>VLOOKUP(E39,result!$A$2:$AW$476,'primary energy'!N5,FALSE)</f>
        <v>2.0351661480000001</v>
      </c>
      <c r="J39" s="25">
        <f>VLOOKUP(F39,result!$A$2:$AW$476,'primary energy'!N5,FALSE)</f>
        <v>0.30989481219999998</v>
      </c>
      <c r="K39" s="25">
        <f>VLOOKUP(G39,result!$A$2:$AW$476,'primary energy'!N5,FALSE)</f>
        <v>0.30979184479999999</v>
      </c>
      <c r="L39" s="40">
        <f t="shared" si="4"/>
        <v>2.654852805</v>
      </c>
      <c r="M39" s="35"/>
      <c r="T39" s="25">
        <v>0</v>
      </c>
      <c r="U39" s="25">
        <v>2.0504921710000001</v>
      </c>
      <c r="V39" s="25">
        <v>0.38937382549999999</v>
      </c>
      <c r="W39" s="25">
        <v>0.48532349949999998</v>
      </c>
      <c r="X39" s="40">
        <v>2.9251894959999998</v>
      </c>
    </row>
    <row r="40" spans="2:24" x14ac:dyDescent="0.3">
      <c r="C40" s="12" t="s">
        <v>28</v>
      </c>
      <c r="H40" s="12">
        <f>SUM(H32,H35:H37)</f>
        <v>3.6560785183999998</v>
      </c>
      <c r="I40" s="12">
        <f>SUM(I32,I35:I37)</f>
        <v>67.807579719000003</v>
      </c>
      <c r="J40" s="12">
        <f>SUM(J32,J35:J37)</f>
        <v>38.672250655299997</v>
      </c>
      <c r="K40" s="12">
        <f>SUM(K32,K35:K37)</f>
        <v>29.405362440487302</v>
      </c>
      <c r="L40" s="41">
        <f>SUM(H40:K40)</f>
        <v>139.5412713331873</v>
      </c>
      <c r="M40" s="35"/>
      <c r="T40" s="12">
        <v>4.5379256190000001</v>
      </c>
      <c r="U40" s="12">
        <v>51.514444861000001</v>
      </c>
      <c r="V40" s="12">
        <v>35.735887406700002</v>
      </c>
      <c r="W40" s="12">
        <v>38.498493574449995</v>
      </c>
      <c r="X40" s="41">
        <v>130.28675146115</v>
      </c>
    </row>
    <row r="41" spans="2:24" x14ac:dyDescent="0.3">
      <c r="H41" s="35"/>
      <c r="I41" s="35"/>
      <c r="J41" s="35"/>
      <c r="K41" s="35"/>
      <c r="L41" s="35"/>
      <c r="M41" s="35"/>
      <c r="T41" s="35"/>
      <c r="U41" s="35"/>
      <c r="V41" s="35"/>
      <c r="W41" s="35"/>
      <c r="X41" s="35"/>
    </row>
    <row r="42" spans="2:24" x14ac:dyDescent="0.3">
      <c r="H42" s="35"/>
      <c r="I42" s="35"/>
      <c r="J42" s="35"/>
      <c r="K42" s="35"/>
      <c r="L42" s="35"/>
      <c r="M42" s="35"/>
      <c r="T42" s="35"/>
      <c r="U42" s="35"/>
      <c r="V42" s="35"/>
      <c r="W42" s="35"/>
      <c r="X42" s="35"/>
    </row>
    <row r="43" spans="2:24" x14ac:dyDescent="0.3">
      <c r="B43" s="34" t="s">
        <v>70</v>
      </c>
      <c r="H43" s="35"/>
      <c r="I43" s="35"/>
      <c r="J43" s="35"/>
      <c r="K43" s="35"/>
      <c r="L43" s="35"/>
      <c r="M43" s="35"/>
      <c r="T43" s="35"/>
      <c r="U43" s="35"/>
      <c r="V43" s="35"/>
      <c r="W43" s="35"/>
      <c r="X43" s="35"/>
    </row>
    <row r="44" spans="2:24" x14ac:dyDescent="0.3">
      <c r="B44" s="33" t="s">
        <v>44</v>
      </c>
      <c r="C44" s="33"/>
      <c r="D44" s="33"/>
      <c r="E44" s="33"/>
      <c r="F44" s="33"/>
      <c r="G44" s="33"/>
      <c r="H44" s="36"/>
      <c r="I44" s="36"/>
      <c r="J44" s="36"/>
      <c r="K44" s="36"/>
      <c r="L44" s="36"/>
      <c r="M44" s="36"/>
      <c r="T44" s="36"/>
      <c r="U44" s="36"/>
      <c r="V44" s="36"/>
      <c r="W44" s="36"/>
      <c r="X44" s="36"/>
    </row>
    <row r="46" spans="2:24" ht="30" x14ac:dyDescent="0.4">
      <c r="C46" s="82">
        <v>2030</v>
      </c>
      <c r="H46" s="157" t="s">
        <v>39</v>
      </c>
      <c r="I46" s="157" t="s">
        <v>321</v>
      </c>
      <c r="J46" s="157" t="s">
        <v>41</v>
      </c>
      <c r="K46" s="157" t="s">
        <v>320</v>
      </c>
      <c r="L46" s="38" t="s">
        <v>2</v>
      </c>
      <c r="T46" s="157" t="s">
        <v>39</v>
      </c>
      <c r="U46" s="157" t="s">
        <v>321</v>
      </c>
      <c r="V46" s="157" t="s">
        <v>41</v>
      </c>
      <c r="W46" s="157" t="s">
        <v>320</v>
      </c>
      <c r="X46" s="38" t="s">
        <v>2</v>
      </c>
    </row>
    <row r="47" spans="2:24" x14ac:dyDescent="0.3">
      <c r="C47" s="81" t="s">
        <v>20</v>
      </c>
      <c r="H47" s="10">
        <f>SUM(H48:H49)</f>
        <v>0</v>
      </c>
      <c r="I47" s="10">
        <f>SUM(I48:I49)</f>
        <v>40.783291869999999</v>
      </c>
      <c r="J47" s="10">
        <f>SUM(J48:J49)</f>
        <v>1.7742439763</v>
      </c>
      <c r="K47" s="10">
        <f>SUM(K48:K49)</f>
        <v>0.2016048453074</v>
      </c>
      <c r="L47" s="39">
        <f>SUM(H47:K47)</f>
        <v>42.759140691607399</v>
      </c>
      <c r="T47" s="10">
        <v>0</v>
      </c>
      <c r="U47" s="10">
        <v>34.793606440000005</v>
      </c>
      <c r="V47" s="10">
        <v>2.8728639290000002</v>
      </c>
      <c r="W47" s="10">
        <v>4.0541222687599996</v>
      </c>
      <c r="X47" s="78">
        <v>41.720592637759999</v>
      </c>
    </row>
    <row r="48" spans="2:24" x14ac:dyDescent="0.3">
      <c r="C48" s="79" t="s">
        <v>21</v>
      </c>
      <c r="D48" t="s">
        <v>210</v>
      </c>
      <c r="E48" t="s">
        <v>211</v>
      </c>
      <c r="F48" t="s">
        <v>212</v>
      </c>
      <c r="G48" t="s">
        <v>213</v>
      </c>
      <c r="H48" s="25">
        <f>VLOOKUP(D48,result!$A$2:$AW$476,'primary energy'!S5,FALSE)</f>
        <v>0</v>
      </c>
      <c r="I48" s="25">
        <f>VLOOKUP(E48,result!$A$2:$AW$476,'primary energy'!S5,FALSE)</f>
        <v>22.215405140000001</v>
      </c>
      <c r="J48" s="25">
        <f>VLOOKUP(F48,result!$A$2:$AW$476,'primary energy'!S5,FALSE)</f>
        <v>0.2792685043</v>
      </c>
      <c r="K48" s="25">
        <f>VLOOKUP(G48,result!$A$2:$AW$476,'primary energy'!S5,FALSE)</f>
        <v>9.9390807400000003E-5</v>
      </c>
      <c r="L48" s="40">
        <f t="shared" ref="L48:L54" si="5">SUM(H48:K48)</f>
        <v>22.4947730351074</v>
      </c>
      <c r="T48" s="25">
        <v>0</v>
      </c>
      <c r="U48" s="25">
        <v>18.386216300000001</v>
      </c>
      <c r="V48" s="77">
        <v>1.230028415</v>
      </c>
      <c r="W48" s="25">
        <v>2.2450137600000001E-3</v>
      </c>
      <c r="X48" s="40">
        <v>19.61848972876</v>
      </c>
    </row>
    <row r="49" spans="2:24" x14ac:dyDescent="0.3">
      <c r="C49" s="80" t="s">
        <v>22</v>
      </c>
      <c r="D49" t="s">
        <v>214</v>
      </c>
      <c r="E49" t="s">
        <v>215</v>
      </c>
      <c r="F49" t="s">
        <v>216</v>
      </c>
      <c r="G49" t="s">
        <v>217</v>
      </c>
      <c r="H49" s="25">
        <f>VLOOKUP(D49,result!$A$2:$AW$476,'primary energy'!S5,FALSE)</f>
        <v>0</v>
      </c>
      <c r="I49" s="25">
        <f>VLOOKUP(E49,result!$A$2:$AW$476,'primary energy'!S5,FALSE)</f>
        <v>18.567886730000001</v>
      </c>
      <c r="J49" s="25">
        <f>VLOOKUP(F49,result!$A$2:$AW$476,'primary energy'!S5,FALSE)</f>
        <v>1.4949754719999999</v>
      </c>
      <c r="K49" s="25">
        <f>VLOOKUP(G49,result!$A$2:$AW$476,'primary energy'!S5,FALSE)</f>
        <v>0.20150545449999999</v>
      </c>
      <c r="L49" s="40">
        <f t="shared" si="5"/>
        <v>20.264367656500003</v>
      </c>
      <c r="T49" s="25">
        <v>0</v>
      </c>
      <c r="U49" s="25">
        <v>16.40739014</v>
      </c>
      <c r="V49" s="25">
        <v>1.6428355139999999</v>
      </c>
      <c r="W49" s="25">
        <v>4.051877255</v>
      </c>
      <c r="X49" s="40">
        <v>22.102102909000003</v>
      </c>
    </row>
    <row r="50" spans="2:24" x14ac:dyDescent="0.3">
      <c r="C50" s="81" t="s">
        <v>23</v>
      </c>
      <c r="D50" t="s">
        <v>218</v>
      </c>
      <c r="E50" t="s">
        <v>219</v>
      </c>
      <c r="F50" t="s">
        <v>220</v>
      </c>
      <c r="G50" t="s">
        <v>221</v>
      </c>
      <c r="H50" s="10">
        <f>VLOOKUP(D50,result!$A$2:$AW$476,'primary energy'!S5,FALSE)</f>
        <v>0.1521041749</v>
      </c>
      <c r="I50" s="10">
        <f>VLOOKUP(E50,result!$A$2:$AW$476,'primary energy'!S5,FALSE)</f>
        <v>4.7841544110000003</v>
      </c>
      <c r="J50" s="10">
        <f>VLOOKUP(F50,result!$A$2:$AW$476,'primary energy'!S5,FALSE)</f>
        <v>12.727531920000001</v>
      </c>
      <c r="K50" s="10">
        <f>VLOOKUP(G50,result!$A$2:$AW$476,'primary energy'!S5,FALSE)</f>
        <v>9.7216212990000006</v>
      </c>
      <c r="L50" s="39">
        <f>SUM(H50:K50)</f>
        <v>27.385411804900002</v>
      </c>
      <c r="T50" s="10">
        <v>7.5714043600000003E-2</v>
      </c>
      <c r="U50" s="10">
        <v>1.6793539289999999</v>
      </c>
      <c r="V50" s="10">
        <v>9.7300230560000003</v>
      </c>
      <c r="W50" s="10">
        <v>8.8278951669999994</v>
      </c>
      <c r="X50" s="39">
        <v>20.312986195599997</v>
      </c>
    </row>
    <row r="51" spans="2:24" x14ac:dyDescent="0.3">
      <c r="C51" s="81" t="s">
        <v>24</v>
      </c>
      <c r="D51" t="s">
        <v>222</v>
      </c>
      <c r="E51" t="s">
        <v>223</v>
      </c>
      <c r="F51" t="s">
        <v>224</v>
      </c>
      <c r="G51" t="s">
        <v>225</v>
      </c>
      <c r="H51" s="10">
        <f>VLOOKUP(D51,result!$A$2:$AW$476,'primary energy'!S5,FALSE)</f>
        <v>0</v>
      </c>
      <c r="I51" s="10">
        <f>VLOOKUP(E51,result!$A$2:$AW$476,'primary energy'!S5,FALSE)</f>
        <v>4.1079194130000003</v>
      </c>
      <c r="J51" s="10">
        <f>VLOOKUP(F51,result!$A$2:$AW$476,'primary energy'!S5,FALSE)</f>
        <v>13.61726876</v>
      </c>
      <c r="K51" s="10">
        <f>VLOOKUP(G51,result!$A$2:$AW$476,'primary energy'!S5,FALSE)</f>
        <v>6.943441258</v>
      </c>
      <c r="L51" s="39">
        <f t="shared" si="5"/>
        <v>24.668629430999999</v>
      </c>
      <c r="T51" s="10">
        <v>0</v>
      </c>
      <c r="U51" s="10">
        <v>2.8887549199999998</v>
      </c>
      <c r="V51" s="10">
        <v>9.4546486489999904</v>
      </c>
      <c r="W51" s="10">
        <v>6.0976613220000004</v>
      </c>
      <c r="X51" s="39">
        <v>18.441064890999989</v>
      </c>
    </row>
    <row r="52" spans="2:24" x14ac:dyDescent="0.3">
      <c r="C52" s="81" t="s">
        <v>25</v>
      </c>
      <c r="H52" s="10">
        <f>SUM(H53:H54)</f>
        <v>3.4569619469999999</v>
      </c>
      <c r="I52" s="10">
        <f>SUM(I53:I54)</f>
        <v>16.921434087000002</v>
      </c>
      <c r="J52" s="10">
        <f>SUM(J53:J54)</f>
        <v>11.605283034199999</v>
      </c>
      <c r="K52" s="10">
        <f>SUM(K53:K54)</f>
        <v>10.7883760895</v>
      </c>
      <c r="L52" s="39">
        <f t="shared" si="5"/>
        <v>42.772055157700002</v>
      </c>
      <c r="T52" s="10">
        <v>4.4535395639999997</v>
      </c>
      <c r="U52" s="10">
        <v>7.4066989330000004</v>
      </c>
      <c r="V52" s="10">
        <v>12.366302710799999</v>
      </c>
      <c r="W52" s="10">
        <v>14.3112169402</v>
      </c>
      <c r="X52" s="39">
        <v>38.537758148000002</v>
      </c>
    </row>
    <row r="53" spans="2:24" x14ac:dyDescent="0.3">
      <c r="C53" s="80" t="s">
        <v>26</v>
      </c>
      <c r="D53" t="s">
        <v>226</v>
      </c>
      <c r="E53" t="s">
        <v>227</v>
      </c>
      <c r="F53" t="s">
        <v>228</v>
      </c>
      <c r="G53" t="s">
        <v>229</v>
      </c>
      <c r="H53" s="25">
        <f>VLOOKUP(D53,result!$A$2:$AW$476,'primary energy'!S5,FALSE)</f>
        <v>3.4569619469999999</v>
      </c>
      <c r="I53" s="25">
        <f>VLOOKUP(E53,result!$A$2:$AW$476,'primary energy'!S5,FALSE)</f>
        <v>14.854637520000001</v>
      </c>
      <c r="J53" s="25">
        <f>VLOOKUP(F53,result!$A$2:$AW$476,'primary energy'!S5,FALSE)</f>
        <v>11.27486508</v>
      </c>
      <c r="K53" s="25">
        <f>VLOOKUP(G53,result!$A$2:$AW$476,'primary energy'!S5,FALSE)</f>
        <v>10.47416999</v>
      </c>
      <c r="L53" s="40">
        <f t="shared" si="5"/>
        <v>40.060634536999999</v>
      </c>
      <c r="T53" s="25">
        <v>4.4535395639999997</v>
      </c>
      <c r="U53" s="25">
        <v>5.4033434610000004</v>
      </c>
      <c r="V53" s="25">
        <v>11.954518609999999</v>
      </c>
      <c r="W53" s="25">
        <v>13.809506409999999</v>
      </c>
      <c r="X53" s="40">
        <v>35.620908045</v>
      </c>
    </row>
    <row r="54" spans="2:24" x14ac:dyDescent="0.3">
      <c r="C54" s="80" t="s">
        <v>27</v>
      </c>
      <c r="D54" t="s">
        <v>230</v>
      </c>
      <c r="E54" t="s">
        <v>231</v>
      </c>
      <c r="F54" t="s">
        <v>232</v>
      </c>
      <c r="G54" t="s">
        <v>233</v>
      </c>
      <c r="H54" s="25">
        <f>VLOOKUP(D54,result!$A$2:$AW$476,'primary energy'!S5,FALSE)</f>
        <v>0</v>
      </c>
      <c r="I54" s="25">
        <f>VLOOKUP(E54,result!$A$2:$AW$476,'primary energy'!S5,FALSE)</f>
        <v>2.0667965669999999</v>
      </c>
      <c r="J54" s="25">
        <f>VLOOKUP(F54,result!$A$2:$AW$476,'primary energy'!S5,FALSE)</f>
        <v>0.33041795419999997</v>
      </c>
      <c r="K54" s="25">
        <f>VLOOKUP(G54,result!$A$2:$AW$476,'primary energy'!S5,FALSE)</f>
        <v>0.3142060995</v>
      </c>
      <c r="L54" s="40">
        <f t="shared" si="5"/>
        <v>2.7114206207000002</v>
      </c>
      <c r="T54" s="25">
        <v>0</v>
      </c>
      <c r="U54" s="25">
        <v>2.003355472</v>
      </c>
      <c r="V54" s="25">
        <v>0.4117841008</v>
      </c>
      <c r="W54" s="25">
        <v>0.5017105302</v>
      </c>
      <c r="X54" s="40">
        <v>2.9168501029999998</v>
      </c>
    </row>
    <row r="55" spans="2:24" x14ac:dyDescent="0.3">
      <c r="C55" s="12" t="s">
        <v>28</v>
      </c>
      <c r="H55" s="12">
        <f>SUM(H47,H50:H52)</f>
        <v>3.6090661218999998</v>
      </c>
      <c r="I55" s="12">
        <f>SUM(I47,I50:I52)</f>
        <v>66.596799781000001</v>
      </c>
      <c r="J55" s="12">
        <f>SUM(J47,J50:J52)</f>
        <v>39.724327690499997</v>
      </c>
      <c r="K55" s="12">
        <f>SUM(K47,K50:K52)</f>
        <v>27.655043491807398</v>
      </c>
      <c r="L55" s="41">
        <f>SUM(H55:K55)</f>
        <v>137.58523708520738</v>
      </c>
      <c r="T55" s="12">
        <v>4.5292536075999994</v>
      </c>
      <c r="U55" s="12">
        <v>46.768414222000004</v>
      </c>
      <c r="V55" s="12">
        <v>34.423838344799989</v>
      </c>
      <c r="W55" s="12">
        <v>33.290895697959996</v>
      </c>
      <c r="X55" s="41">
        <v>119.01240187235999</v>
      </c>
    </row>
    <row r="57" spans="2:24" x14ac:dyDescent="0.3">
      <c r="B57" s="34" t="s">
        <v>70</v>
      </c>
      <c r="K57" s="55">
        <f>H55+I55+K55-'total final energy by uses'!N55-'total final energy by uses'!O55-'total final energy by uses'!Q55</f>
        <v>60.713051726130743</v>
      </c>
      <c r="W57" s="55">
        <v>3.3698114213617671</v>
      </c>
    </row>
    <row r="58" spans="2:24" x14ac:dyDescent="0.3">
      <c r="B58" s="33" t="s">
        <v>44</v>
      </c>
    </row>
    <row r="61" spans="2:24" ht="30" x14ac:dyDescent="0.4">
      <c r="C61" s="82">
        <v>2035</v>
      </c>
      <c r="H61" s="157" t="s">
        <v>39</v>
      </c>
      <c r="I61" s="157" t="s">
        <v>321</v>
      </c>
      <c r="J61" s="157" t="s">
        <v>41</v>
      </c>
      <c r="K61" s="157" t="s">
        <v>320</v>
      </c>
      <c r="L61" s="38" t="s">
        <v>2</v>
      </c>
      <c r="T61" s="157" t="s">
        <v>39</v>
      </c>
      <c r="U61" s="157" t="s">
        <v>321</v>
      </c>
      <c r="V61" s="157" t="s">
        <v>41</v>
      </c>
      <c r="W61" s="157" t="s">
        <v>320</v>
      </c>
      <c r="X61" s="38" t="s">
        <v>2</v>
      </c>
    </row>
    <row r="62" spans="2:24" x14ac:dyDescent="0.3">
      <c r="C62" s="81" t="s">
        <v>20</v>
      </c>
      <c r="H62" s="10">
        <f>SUM(H63:H64)</f>
        <v>0</v>
      </c>
      <c r="I62" s="10">
        <f>SUM(I63:I64)</f>
        <v>39.909349460000001</v>
      </c>
      <c r="J62" s="10">
        <f>SUM(J63:J64)</f>
        <v>2.1691555880999998</v>
      </c>
      <c r="K62" s="10">
        <f>SUM(K63:K64)</f>
        <v>0.205906822534</v>
      </c>
      <c r="L62" s="39">
        <f>SUM(H62:K62)</f>
        <v>42.284411870633996</v>
      </c>
      <c r="T62" s="10">
        <v>0</v>
      </c>
      <c r="U62" s="10">
        <v>33.26668085</v>
      </c>
      <c r="V62" s="10">
        <v>3.1304663609999999</v>
      </c>
      <c r="W62" s="10">
        <v>4.3707183589199996</v>
      </c>
      <c r="X62" s="39">
        <v>40.767865569920005</v>
      </c>
    </row>
    <row r="63" spans="2:24" x14ac:dyDescent="0.3">
      <c r="C63" s="79" t="s">
        <v>21</v>
      </c>
      <c r="D63" t="s">
        <v>210</v>
      </c>
      <c r="E63" t="s">
        <v>211</v>
      </c>
      <c r="F63" t="s">
        <v>212</v>
      </c>
      <c r="G63" t="s">
        <v>213</v>
      </c>
      <c r="H63" s="25">
        <f>VLOOKUP(D63,result!$A$2:$AW$476,'primary energy'!T5,FALSE)</f>
        <v>0</v>
      </c>
      <c r="I63" s="25">
        <f>VLOOKUP(E63,result!$A$2:$AW$476,'primary energy'!T5,FALSE)</f>
        <v>20.907028650000001</v>
      </c>
      <c r="J63" s="97">
        <f>VLOOKUP(F63,result!$A$2:$AW$476,'primary energy'!T5,FALSE)</f>
        <v>0.55410049309999998</v>
      </c>
      <c r="K63" s="25">
        <f>VLOOKUP(G63,result!$A$2:$AW$476,'primary energy'!T5,FALSE)</f>
        <v>1.2275443400000001E-4</v>
      </c>
      <c r="L63" s="40">
        <f>SUM(H63:K63)</f>
        <v>21.461251897534002</v>
      </c>
      <c r="T63" s="25">
        <v>0</v>
      </c>
      <c r="U63" s="25">
        <v>17.867480180000001</v>
      </c>
      <c r="V63" s="25">
        <v>1.3778176099999999</v>
      </c>
      <c r="W63" s="25">
        <v>2.5448969199999998E-3</v>
      </c>
      <c r="X63" s="40">
        <v>19.247842686920002</v>
      </c>
    </row>
    <row r="64" spans="2:24" x14ac:dyDescent="0.3">
      <c r="C64" s="80" t="s">
        <v>22</v>
      </c>
      <c r="D64" t="s">
        <v>214</v>
      </c>
      <c r="E64" t="s">
        <v>215</v>
      </c>
      <c r="F64" t="s">
        <v>216</v>
      </c>
      <c r="G64" t="s">
        <v>217</v>
      </c>
      <c r="H64" s="25">
        <f>VLOOKUP(D64,result!$A$2:$AW$476,'primary energy'!T5,FALSE)</f>
        <v>0</v>
      </c>
      <c r="I64" s="25">
        <f>VLOOKUP(E64,result!$A$2:$AW$476,'primary energy'!T5,FALSE)</f>
        <v>19.002320810000001</v>
      </c>
      <c r="J64" s="25">
        <f>VLOOKUP(F64,result!$A$2:$AW$476,'primary energy'!T5,FALSE)</f>
        <v>1.615055095</v>
      </c>
      <c r="K64" s="25">
        <f>VLOOKUP(G64,result!$A$2:$AW$476,'primary energy'!T5,FALSE)</f>
        <v>0.20578406809999999</v>
      </c>
      <c r="L64" s="40">
        <f t="shared" ref="L64" si="6">SUM(H64:K64)</f>
        <v>20.823159973100001</v>
      </c>
      <c r="T64" s="25">
        <v>0</v>
      </c>
      <c r="U64" s="25">
        <v>15.399200670000001</v>
      </c>
      <c r="V64" s="25">
        <v>1.7526487509999999</v>
      </c>
      <c r="W64" s="25">
        <v>4.3681734619999997</v>
      </c>
      <c r="X64" s="40">
        <v>21.520022883000003</v>
      </c>
    </row>
    <row r="65" spans="3:24" x14ac:dyDescent="0.3">
      <c r="C65" s="81" t="s">
        <v>23</v>
      </c>
      <c r="D65" t="s">
        <v>218</v>
      </c>
      <c r="E65" t="s">
        <v>219</v>
      </c>
      <c r="F65" t="s">
        <v>220</v>
      </c>
      <c r="G65" t="s">
        <v>221</v>
      </c>
      <c r="H65" s="10">
        <f>VLOOKUP(D65,result!$A$2:$AW$476,'primary energy'!T5,FALSE)</f>
        <v>0.1372859585</v>
      </c>
      <c r="I65" s="10">
        <f>VLOOKUP(E65,result!$A$2:$AW$476,'primary energy'!T5,FALSE)</f>
        <v>4.333003798</v>
      </c>
      <c r="J65" s="10">
        <f>VLOOKUP(F65,result!$A$2:$AW$476,'primary energy'!T5,FALSE)</f>
        <v>12.708069050000001</v>
      </c>
      <c r="K65" s="10">
        <f>VLOOKUP(G65,result!$A$2:$AW$476,'primary energy'!T5,FALSE)</f>
        <v>8.8998520419999902</v>
      </c>
      <c r="L65" s="39">
        <f>SUM(H65:K65)</f>
        <v>26.078210848499992</v>
      </c>
      <c r="T65" s="10">
        <v>4.92042787E-2</v>
      </c>
      <c r="U65" s="10">
        <v>1.073066241</v>
      </c>
      <c r="V65" s="10">
        <v>8.6209915719999994</v>
      </c>
      <c r="W65" s="10">
        <v>6.1978928179999997</v>
      </c>
      <c r="X65" s="39">
        <v>15.9411549097</v>
      </c>
    </row>
    <row r="66" spans="3:24" x14ac:dyDescent="0.3">
      <c r="C66" s="81" t="s">
        <v>24</v>
      </c>
      <c r="D66" t="s">
        <v>222</v>
      </c>
      <c r="E66" t="s">
        <v>223</v>
      </c>
      <c r="F66" t="s">
        <v>224</v>
      </c>
      <c r="G66" t="s">
        <v>225</v>
      </c>
      <c r="H66" s="10">
        <f>VLOOKUP(D66,result!$A$2:$AW$476,'primary energy'!T5,FALSE)</f>
        <v>0</v>
      </c>
      <c r="I66" s="10">
        <f>VLOOKUP(E66,result!$A$2:$AW$476,'primary energy'!T5,FALSE)</f>
        <v>4.159831842</v>
      </c>
      <c r="J66" s="10">
        <f>VLOOKUP(F66,result!$A$2:$AW$476,'primary energy'!T5,FALSE)</f>
        <v>14.308719099999999</v>
      </c>
      <c r="K66" s="10">
        <f>VLOOKUP(G66,result!$A$2:$AW$476,'primary energy'!T5,FALSE)</f>
        <v>6.9072429519999998</v>
      </c>
      <c r="L66" s="39">
        <f t="shared" ref="L66:L69" si="7">SUM(H66:K66)</f>
        <v>25.375793894000001</v>
      </c>
      <c r="T66" s="10">
        <v>0</v>
      </c>
      <c r="U66" s="10">
        <v>2.8210220000000001</v>
      </c>
      <c r="V66" s="10">
        <v>9.8112004689999903</v>
      </c>
      <c r="W66" s="10">
        <v>6.4032611299999997</v>
      </c>
      <c r="X66" s="39">
        <v>19.035483598999992</v>
      </c>
    </row>
    <row r="67" spans="3:24" x14ac:dyDescent="0.3">
      <c r="C67" s="81" t="s">
        <v>25</v>
      </c>
      <c r="H67" s="10">
        <f>SUM(H68:H69)</f>
        <v>3.6109526569999999</v>
      </c>
      <c r="I67" s="10">
        <f>SUM(I68:I69)</f>
        <v>17.108251962000001</v>
      </c>
      <c r="J67" s="10">
        <f>SUM(J68:J69)</f>
        <v>12.4343580006</v>
      </c>
      <c r="K67" s="10">
        <f>SUM(K68:K69)</f>
        <v>11.115319767099999</v>
      </c>
      <c r="L67" s="39">
        <f t="shared" si="7"/>
        <v>44.268882386699993</v>
      </c>
      <c r="T67" s="10">
        <v>4.6037233840000003</v>
      </c>
      <c r="U67" s="10">
        <v>7.2600671399999994</v>
      </c>
      <c r="V67" s="10">
        <v>12.919080836799999</v>
      </c>
      <c r="W67" s="10">
        <v>14.9045540524</v>
      </c>
      <c r="X67" s="39">
        <v>39.687425413199996</v>
      </c>
    </row>
    <row r="68" spans="3:24" x14ac:dyDescent="0.3">
      <c r="C68" s="80" t="s">
        <v>26</v>
      </c>
      <c r="D68" t="s">
        <v>226</v>
      </c>
      <c r="E68" t="s">
        <v>227</v>
      </c>
      <c r="F68" t="s">
        <v>228</v>
      </c>
      <c r="G68" t="s">
        <v>229</v>
      </c>
      <c r="H68" s="25">
        <f>VLOOKUP(D68,result!$A$2:$AW$476,'primary energy'!T5,FALSE)</f>
        <v>3.6109526569999999</v>
      </c>
      <c r="I68" s="25">
        <f>VLOOKUP(E68,result!$A$2:$AW$476,'primary energy'!T5,FALSE)</f>
        <v>14.946245559999999</v>
      </c>
      <c r="J68" s="25">
        <f>VLOOKUP(F68,result!$A$2:$AW$476,'primary energy'!T5,FALSE)</f>
        <v>12.07050355</v>
      </c>
      <c r="K68" s="25">
        <f>VLOOKUP(G68,result!$A$2:$AW$476,'primary energy'!T5,FALSE)</f>
        <v>10.78096448</v>
      </c>
      <c r="L68" s="40">
        <f t="shared" si="7"/>
        <v>41.408666246999999</v>
      </c>
      <c r="T68" s="25">
        <v>4.6037233840000003</v>
      </c>
      <c r="U68" s="25">
        <v>5.2740742349999996</v>
      </c>
      <c r="V68" s="25">
        <v>12.470986849999999</v>
      </c>
      <c r="W68" s="25">
        <v>14.34657816</v>
      </c>
      <c r="X68" s="40">
        <v>36.695362629000002</v>
      </c>
    </row>
    <row r="69" spans="3:24" x14ac:dyDescent="0.3">
      <c r="C69" s="80" t="s">
        <v>27</v>
      </c>
      <c r="D69" t="s">
        <v>230</v>
      </c>
      <c r="E69" t="s">
        <v>231</v>
      </c>
      <c r="F69" t="s">
        <v>232</v>
      </c>
      <c r="G69" t="s">
        <v>233</v>
      </c>
      <c r="H69" s="25">
        <f>VLOOKUP(D69,result!$A$2:$AW$476,'primary energy'!T5,FALSE)</f>
        <v>0</v>
      </c>
      <c r="I69" s="25">
        <f>VLOOKUP(E69,result!$A$2:$AW$476,'primary energy'!T5,FALSE)</f>
        <v>2.1620064019999998</v>
      </c>
      <c r="J69" s="25">
        <f>VLOOKUP(F69,result!$A$2:$AW$476,'primary energy'!T5,FALSE)</f>
        <v>0.36385445059999999</v>
      </c>
      <c r="K69" s="25">
        <f>VLOOKUP(G69,result!$A$2:$AW$476,'primary energy'!T5,FALSE)</f>
        <v>0.33435528710000001</v>
      </c>
      <c r="L69" s="40">
        <f t="shared" si="7"/>
        <v>2.8602161396999999</v>
      </c>
      <c r="T69" s="25">
        <v>0</v>
      </c>
      <c r="U69" s="25">
        <v>1.985992905</v>
      </c>
      <c r="V69" s="25">
        <v>0.44809398680000001</v>
      </c>
      <c r="W69" s="25">
        <v>0.55797589240000001</v>
      </c>
      <c r="X69" s="40">
        <v>2.9920627841999998</v>
      </c>
    </row>
    <row r="70" spans="3:24" x14ac:dyDescent="0.3">
      <c r="C70" s="12" t="s">
        <v>28</v>
      </c>
      <c r="H70" s="12">
        <f>SUM(H62,H65:H67)</f>
        <v>3.7482386155</v>
      </c>
      <c r="I70" s="12">
        <f>SUM(I62,I65:I67)</f>
        <v>65.510437062000008</v>
      </c>
      <c r="J70" s="12">
        <f>SUM(J62,J65:J67)</f>
        <v>41.6203017387</v>
      </c>
      <c r="K70" s="12">
        <f>SUM(K62,K65:K67)</f>
        <v>27.128321583633991</v>
      </c>
      <c r="L70" s="41">
        <f>SUM(H70:K70)</f>
        <v>138.00729899983401</v>
      </c>
      <c r="T70" s="12">
        <v>4.6529276627000007</v>
      </c>
      <c r="U70" s="12">
        <v>44.420836230999996</v>
      </c>
      <c r="V70" s="12">
        <v>34.481739238799989</v>
      </c>
      <c r="W70" s="12">
        <v>31.87642635932</v>
      </c>
      <c r="X70" s="41">
        <v>115.43192949181997</v>
      </c>
    </row>
    <row r="76" spans="3:24" ht="30" x14ac:dyDescent="0.4">
      <c r="C76" s="82">
        <v>2050</v>
      </c>
      <c r="H76" s="157" t="s">
        <v>39</v>
      </c>
      <c r="I76" s="157" t="s">
        <v>321</v>
      </c>
      <c r="J76" s="157" t="s">
        <v>41</v>
      </c>
      <c r="K76" s="157" t="s">
        <v>320</v>
      </c>
      <c r="L76" s="38" t="s">
        <v>2</v>
      </c>
      <c r="T76" s="157" t="s">
        <v>39</v>
      </c>
      <c r="U76" s="157" t="s">
        <v>321</v>
      </c>
      <c r="V76" s="157" t="s">
        <v>41</v>
      </c>
      <c r="W76" s="157" t="s">
        <v>320</v>
      </c>
      <c r="X76" s="38" t="s">
        <v>2</v>
      </c>
    </row>
    <row r="77" spans="3:24" x14ac:dyDescent="0.3">
      <c r="C77" s="81" t="s">
        <v>20</v>
      </c>
      <c r="H77" s="10">
        <f>SUM(H78:H79)</f>
        <v>0</v>
      </c>
      <c r="I77" s="10">
        <f>SUM(I78:I79)</f>
        <v>35.081845709999996</v>
      </c>
      <c r="J77" s="10">
        <f>SUM(J78:J79)</f>
        <v>4.3225660210000001</v>
      </c>
      <c r="K77" s="10">
        <f>SUM(K78:K79)</f>
        <v>0.22055749768299998</v>
      </c>
      <c r="L77" s="39">
        <f>SUM(H77:K77)</f>
        <v>39.624969228682993</v>
      </c>
      <c r="T77" s="10">
        <v>0</v>
      </c>
      <c r="U77" s="10">
        <v>33.26668085</v>
      </c>
      <c r="V77" s="10">
        <v>3.1304663609999999</v>
      </c>
      <c r="W77" s="10">
        <v>4.3707183589199996</v>
      </c>
      <c r="X77" s="39">
        <v>40.767865569920005</v>
      </c>
    </row>
    <row r="78" spans="3:24" x14ac:dyDescent="0.3">
      <c r="C78" s="79" t="s">
        <v>21</v>
      </c>
      <c r="D78" t="s">
        <v>210</v>
      </c>
      <c r="E78" t="s">
        <v>211</v>
      </c>
      <c r="F78" t="s">
        <v>212</v>
      </c>
      <c r="G78" t="s">
        <v>213</v>
      </c>
      <c r="H78" s="25">
        <f>VLOOKUP(D78,result!$A$2:$AW$476,'primary energy'!W5,FALSE)</f>
        <v>0</v>
      </c>
      <c r="I78" s="25">
        <f>VLOOKUP(E78,result!$A$2:$AW$476,'primary energy'!W5,FALSE)</f>
        <v>14.4767221</v>
      </c>
      <c r="J78" s="97">
        <f>VLOOKUP(F78,result!$A$2:$AW$476,'primary energy'!W5,FALSE)</f>
        <v>2.1308783760000001</v>
      </c>
      <c r="K78" s="25">
        <f>VLOOKUP(G78,result!$A$2:$AW$476,'primary energy'!W5,FALSE)</f>
        <v>1.4924848300000001E-4</v>
      </c>
      <c r="L78" s="40">
        <f>SUM(H78:K78)</f>
        <v>16.607749724483003</v>
      </c>
      <c r="T78" s="25">
        <v>0</v>
      </c>
      <c r="U78" s="25">
        <v>17.867480180000001</v>
      </c>
      <c r="V78" s="25">
        <v>1.3778176099999999</v>
      </c>
      <c r="W78" s="25">
        <v>2.5448969199999998E-3</v>
      </c>
      <c r="X78" s="40">
        <v>19.247842686920002</v>
      </c>
    </row>
    <row r="79" spans="3:24" x14ac:dyDescent="0.3">
      <c r="C79" s="80" t="s">
        <v>22</v>
      </c>
      <c r="D79" t="s">
        <v>214</v>
      </c>
      <c r="E79" t="s">
        <v>215</v>
      </c>
      <c r="F79" t="s">
        <v>216</v>
      </c>
      <c r="G79" t="s">
        <v>217</v>
      </c>
      <c r="H79" s="25">
        <f>VLOOKUP(D79,result!$A$2:$AW$476,'primary energy'!W5,FALSE)</f>
        <v>0</v>
      </c>
      <c r="I79" s="25">
        <f>VLOOKUP(E79,result!$A$2:$AW$476,'primary energy'!W5,FALSE)</f>
        <v>20.60512361</v>
      </c>
      <c r="J79" s="25">
        <f>VLOOKUP(F79,result!$A$2:$AW$476,'primary energy'!W5,FALSE)</f>
        <v>2.191687645</v>
      </c>
      <c r="K79" s="25">
        <f>VLOOKUP(G79,result!$A$2:$AW$476,'primary energy'!W5,FALSE)</f>
        <v>0.22040824919999999</v>
      </c>
      <c r="L79" s="40">
        <f t="shared" ref="L79" si="8">SUM(H79:K79)</f>
        <v>23.0172195042</v>
      </c>
      <c r="T79" s="25">
        <v>0</v>
      </c>
      <c r="U79" s="25">
        <v>15.399200670000001</v>
      </c>
      <c r="V79" s="25">
        <v>1.7526487509999999</v>
      </c>
      <c r="W79" s="25">
        <v>4.3681734619999997</v>
      </c>
      <c r="X79" s="40">
        <v>21.520022883000003</v>
      </c>
    </row>
    <row r="80" spans="3:24" x14ac:dyDescent="0.3">
      <c r="C80" s="81" t="s">
        <v>23</v>
      </c>
      <c r="D80" t="s">
        <v>218</v>
      </c>
      <c r="E80" t="s">
        <v>219</v>
      </c>
      <c r="F80" t="s">
        <v>220</v>
      </c>
      <c r="G80" t="s">
        <v>221</v>
      </c>
      <c r="H80" s="10">
        <f>VLOOKUP(D80,result!$A$2:$AW$476,'primary energy'!W5,FALSE)</f>
        <v>0.1156123688</v>
      </c>
      <c r="I80" s="10">
        <f>VLOOKUP(E80,result!$A$2:$AW$476,'primary energy'!W5,FALSE)</f>
        <v>3.4199216560000001</v>
      </c>
      <c r="J80" s="10">
        <f>VLOOKUP(F80,result!$A$2:$AW$476,'primary energy'!W5,FALSE)</f>
        <v>13.299199010000001</v>
      </c>
      <c r="K80" s="10">
        <f>VLOOKUP(G80,result!$A$2:$AW$476,'primary energy'!W5,FALSE)</f>
        <v>7.2097013199999997</v>
      </c>
      <c r="L80" s="39">
        <f>SUM(H80:K80)</f>
        <v>24.0444343548</v>
      </c>
      <c r="T80" s="10">
        <v>4.92042787E-2</v>
      </c>
      <c r="U80" s="10">
        <v>1.073066241</v>
      </c>
      <c r="V80" s="10">
        <v>8.6209915719999994</v>
      </c>
      <c r="W80" s="10">
        <v>6.1978928179999997</v>
      </c>
      <c r="X80" s="39">
        <v>15.9411549097</v>
      </c>
    </row>
    <row r="81" spans="3:24" x14ac:dyDescent="0.3">
      <c r="C81" s="81" t="s">
        <v>24</v>
      </c>
      <c r="D81" t="s">
        <v>222</v>
      </c>
      <c r="E81" t="s">
        <v>223</v>
      </c>
      <c r="F81" t="s">
        <v>224</v>
      </c>
      <c r="G81" t="s">
        <v>225</v>
      </c>
      <c r="H81" s="10">
        <f>VLOOKUP(D81,result!$A$2:$AW$476,'primary energy'!W5,FALSE)</f>
        <v>0</v>
      </c>
      <c r="I81" s="10">
        <f>VLOOKUP(E81,result!$A$2:$AW$476,'primary energy'!W5,FALSE)</f>
        <v>4.4068025979999996</v>
      </c>
      <c r="J81" s="10">
        <f>VLOOKUP(F81,result!$A$2:$AW$476,'primary energy'!W5,FALSE)</f>
        <v>18.70736806</v>
      </c>
      <c r="K81" s="10">
        <f>VLOOKUP(G81,result!$A$2:$AW$476,'primary energy'!W5,FALSE)</f>
        <v>7.1093145240000002</v>
      </c>
      <c r="L81" s="39">
        <f t="shared" ref="L81:L84" si="9">SUM(H81:K81)</f>
        <v>30.223485181999997</v>
      </c>
      <c r="T81" s="10">
        <v>0</v>
      </c>
      <c r="U81" s="10">
        <v>2.8210220000000001</v>
      </c>
      <c r="V81" s="10">
        <v>9.8112004689999903</v>
      </c>
      <c r="W81" s="10">
        <v>6.4032611299999997</v>
      </c>
      <c r="X81" s="39">
        <v>19.035483598999992</v>
      </c>
    </row>
    <row r="82" spans="3:24" x14ac:dyDescent="0.3">
      <c r="C82" s="81" t="s">
        <v>25</v>
      </c>
      <c r="H82" s="10">
        <f>SUM(H83:H84)</f>
        <v>4.2552194090000004</v>
      </c>
      <c r="I82" s="10">
        <f>SUM(I83:I84)</f>
        <v>17.876242193</v>
      </c>
      <c r="J82" s="10">
        <f>SUM(J83:J84)</f>
        <v>16.818005488200001</v>
      </c>
      <c r="K82" s="10">
        <f>SUM(K83:K84)</f>
        <v>12.317687471600001</v>
      </c>
      <c r="L82" s="39">
        <f t="shared" si="9"/>
        <v>51.267154561800005</v>
      </c>
      <c r="T82" s="10">
        <v>4.6037233840000003</v>
      </c>
      <c r="U82" s="10">
        <v>7.2600671399999994</v>
      </c>
      <c r="V82" s="10">
        <v>12.919080836799999</v>
      </c>
      <c r="W82" s="10">
        <v>14.9045540524</v>
      </c>
      <c r="X82" s="39">
        <v>39.687425413199996</v>
      </c>
    </row>
    <row r="83" spans="3:24" x14ac:dyDescent="0.3">
      <c r="C83" s="80" t="s">
        <v>26</v>
      </c>
      <c r="D83" t="s">
        <v>226</v>
      </c>
      <c r="E83" t="s">
        <v>227</v>
      </c>
      <c r="F83" t="s">
        <v>228</v>
      </c>
      <c r="G83" t="s">
        <v>229</v>
      </c>
      <c r="H83" s="25">
        <f>VLOOKUP(D83,result!$A$2:$AW$476,'primary energy'!W5,FALSE)</f>
        <v>4.2552194090000004</v>
      </c>
      <c r="I83" s="25">
        <f>VLOOKUP(E83,result!$A$2:$AW$476,'primary energy'!W5,FALSE)</f>
        <v>15.32897685</v>
      </c>
      <c r="J83" s="25">
        <f>VLOOKUP(F83,result!$A$2:$AW$476,'primary energy'!W5,FALSE)</f>
        <v>16.271658710000001</v>
      </c>
      <c r="K83" s="25">
        <f>VLOOKUP(G83,result!$A$2:$AW$476,'primary energy'!W5,FALSE)</f>
        <v>11.901507390000001</v>
      </c>
      <c r="L83" s="40">
        <f t="shared" si="9"/>
        <v>47.757362359000005</v>
      </c>
      <c r="T83" s="25">
        <v>4.6037233840000003</v>
      </c>
      <c r="U83" s="25">
        <v>5.2740742349999996</v>
      </c>
      <c r="V83" s="25">
        <v>12.470986849999999</v>
      </c>
      <c r="W83" s="25">
        <v>14.34657816</v>
      </c>
      <c r="X83" s="40">
        <v>36.695362629000002</v>
      </c>
    </row>
    <row r="84" spans="3:24" x14ac:dyDescent="0.3">
      <c r="C84" s="80" t="s">
        <v>27</v>
      </c>
      <c r="D84" t="s">
        <v>230</v>
      </c>
      <c r="E84" t="s">
        <v>231</v>
      </c>
      <c r="F84" t="s">
        <v>232</v>
      </c>
      <c r="G84" t="s">
        <v>233</v>
      </c>
      <c r="H84" s="25">
        <f>VLOOKUP(D84,result!$A$2:$AW$476,'primary energy'!W5,FALSE)</f>
        <v>0</v>
      </c>
      <c r="I84" s="25">
        <f>VLOOKUP(E84,result!$A$2:$AW$476,'primary energy'!W5,FALSE)</f>
        <v>2.5472653429999998</v>
      </c>
      <c r="J84" s="25">
        <f>VLOOKUP(F84,result!$A$2:$AW$476,'primary energy'!W5,FALSE)</f>
        <v>0.54634677819999999</v>
      </c>
      <c r="K84" s="25">
        <f>VLOOKUP(G84,result!$A$2:$AW$476,'primary energy'!W5,FALSE)</f>
        <v>0.41618008159999997</v>
      </c>
      <c r="L84" s="40">
        <f t="shared" si="9"/>
        <v>3.5097922027999995</v>
      </c>
      <c r="T84" s="25">
        <v>0</v>
      </c>
      <c r="U84" s="25">
        <v>1.985992905</v>
      </c>
      <c r="V84" s="25">
        <v>0.44809398680000001</v>
      </c>
      <c r="W84" s="25">
        <v>0.55797589240000001</v>
      </c>
      <c r="X84" s="40">
        <v>2.9920627841999998</v>
      </c>
    </row>
    <row r="85" spans="3:24" x14ac:dyDescent="0.3">
      <c r="C85" s="12" t="s">
        <v>28</v>
      </c>
      <c r="H85" s="12">
        <f>SUM(H77,H80:H82)</f>
        <v>4.3708317778000003</v>
      </c>
      <c r="I85" s="12">
        <f>SUM(I77,I80:I82)</f>
        <v>60.78481215699999</v>
      </c>
      <c r="J85" s="12">
        <f>SUM(J77,J80:J82)</f>
        <v>53.147138579200004</v>
      </c>
      <c r="K85" s="12">
        <f>SUM(K77,K80:K82)</f>
        <v>26.857260813282998</v>
      </c>
      <c r="L85" s="41">
        <f>SUM(H85:K85)</f>
        <v>145.16004332728301</v>
      </c>
      <c r="T85" s="12">
        <v>4.6529276627000007</v>
      </c>
      <c r="U85" s="12">
        <v>44.420836230999996</v>
      </c>
      <c r="V85" s="12">
        <v>34.481739238799989</v>
      </c>
      <c r="W85" s="12">
        <v>31.87642635932</v>
      </c>
      <c r="X85" s="41">
        <v>115.43192949181997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ColWidth="11.44140625" defaultRowHeight="14.4" x14ac:dyDescent="0.3"/>
  <cols>
    <col min="1" max="1" width="65.44140625" style="2" customWidth="1"/>
    <col min="2" max="10" width="11.44140625" style="2"/>
    <col min="11" max="11" width="15.33203125" style="2" bestFit="1" customWidth="1"/>
    <col min="12" max="43" width="11.44140625" style="2"/>
    <col min="44" max="46" width="11.6640625" style="2" customWidth="1"/>
    <col min="47" max="47" width="21.88671875" style="2" customWidth="1"/>
    <col min="48" max="49" width="11.6640625" style="2" customWidth="1"/>
    <col min="50" max="16384" width="11.44140625" style="2"/>
  </cols>
  <sheetData>
    <row r="1" spans="1:46" x14ac:dyDescent="0.3">
      <c r="A1" s="2">
        <v>1</v>
      </c>
      <c r="B1" s="2">
        <v>2</v>
      </c>
      <c r="C1" s="2">
        <f>B1+1</f>
        <v>3</v>
      </c>
      <c r="D1" s="2">
        <f t="shared" ref="D1:AR1" si="0">C1+1</f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>M1+1</f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>
        <f t="shared" si="0"/>
        <v>39</v>
      </c>
      <c r="AN1" s="2">
        <f t="shared" si="0"/>
        <v>40</v>
      </c>
      <c r="AO1" s="2">
        <f t="shared" si="0"/>
        <v>41</v>
      </c>
      <c r="AP1" s="2">
        <f t="shared" si="0"/>
        <v>42</v>
      </c>
      <c r="AQ1" s="2">
        <f t="shared" si="0"/>
        <v>43</v>
      </c>
      <c r="AR1" s="2">
        <f t="shared" si="0"/>
        <v>44</v>
      </c>
      <c r="AS1" s="2">
        <f t="shared" ref="AS1" si="1">AR1+1</f>
        <v>45</v>
      </c>
      <c r="AT1" s="2">
        <f t="shared" ref="AT1" si="2">AS1+1</f>
        <v>46</v>
      </c>
    </row>
    <row r="2" spans="1:46" x14ac:dyDescent="0.3">
      <c r="A2" s="20"/>
      <c r="B2" s="2">
        <v>2006</v>
      </c>
      <c r="C2" s="2">
        <v>2007</v>
      </c>
      <c r="D2" s="2">
        <v>2008</v>
      </c>
      <c r="E2" s="2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  <c r="M2" s="2">
        <v>2017</v>
      </c>
      <c r="N2" s="2">
        <v>2018</v>
      </c>
      <c r="O2" s="2">
        <v>2019</v>
      </c>
      <c r="P2" s="2">
        <v>2020</v>
      </c>
      <c r="Q2" s="2">
        <v>2021</v>
      </c>
      <c r="R2" s="2">
        <v>2022</v>
      </c>
      <c r="S2" s="2">
        <v>2023</v>
      </c>
      <c r="T2" s="2">
        <v>2024</v>
      </c>
      <c r="U2" s="2">
        <v>2025</v>
      </c>
      <c r="V2" s="2">
        <v>2026</v>
      </c>
      <c r="W2" s="2">
        <v>2027</v>
      </c>
      <c r="X2" s="2">
        <v>2028</v>
      </c>
      <c r="Y2" s="2">
        <v>2029</v>
      </c>
      <c r="Z2" s="2">
        <v>2030</v>
      </c>
      <c r="AA2" s="2">
        <v>2031</v>
      </c>
      <c r="AB2" s="2">
        <v>2032</v>
      </c>
      <c r="AC2" s="2">
        <v>2033</v>
      </c>
      <c r="AD2" s="2">
        <v>2034</v>
      </c>
      <c r="AE2" s="2">
        <v>2035</v>
      </c>
      <c r="AF2" s="2">
        <v>2036</v>
      </c>
      <c r="AG2" s="2">
        <v>2037</v>
      </c>
      <c r="AH2" s="2">
        <v>2038</v>
      </c>
      <c r="AI2" s="2">
        <v>2039</v>
      </c>
      <c r="AJ2" s="2">
        <v>2040</v>
      </c>
      <c r="AK2" s="2">
        <v>2041</v>
      </c>
      <c r="AL2" s="2">
        <v>2042</v>
      </c>
      <c r="AM2" s="2">
        <v>2043</v>
      </c>
      <c r="AN2" s="2">
        <v>2044</v>
      </c>
      <c r="AO2" s="2">
        <v>2045</v>
      </c>
      <c r="AP2" s="2">
        <v>2046</v>
      </c>
      <c r="AQ2" s="2">
        <v>2047</v>
      </c>
      <c r="AR2" s="2">
        <v>2048</v>
      </c>
      <c r="AS2" s="2">
        <v>2049</v>
      </c>
      <c r="AT2" s="2">
        <v>2050</v>
      </c>
    </row>
    <row r="3" spans="1:46" x14ac:dyDescent="0.3">
      <c r="A3" s="20" t="s">
        <v>96</v>
      </c>
      <c r="B3" s="2">
        <v>84.573402770000001</v>
      </c>
      <c r="C3" s="2">
        <v>85.2894407</v>
      </c>
      <c r="D3" s="2">
        <v>81.740297650000002</v>
      </c>
      <c r="E3" s="2">
        <v>77.953112640000001</v>
      </c>
      <c r="F3" s="2">
        <v>78.31613471</v>
      </c>
      <c r="G3" s="2">
        <v>76.577927959999997</v>
      </c>
      <c r="H3" s="2">
        <v>74.428432839999999</v>
      </c>
      <c r="I3" s="2">
        <v>72.386473899999999</v>
      </c>
      <c r="J3" s="2">
        <v>72.436371870000002</v>
      </c>
      <c r="K3" s="2">
        <v>73.569260240000006</v>
      </c>
      <c r="L3" s="2">
        <v>72.464939709999996</v>
      </c>
      <c r="M3" s="2">
        <v>72.555396680000001</v>
      </c>
      <c r="N3" s="2">
        <v>72.400301659999997</v>
      </c>
      <c r="O3" s="2">
        <v>71.656766320000003</v>
      </c>
      <c r="P3" s="2">
        <v>70.542913350000006</v>
      </c>
      <c r="Q3" s="2">
        <v>69.780982109999997</v>
      </c>
      <c r="R3" s="2">
        <v>69.136471240000006</v>
      </c>
      <c r="S3" s="2">
        <v>68.585209199999994</v>
      </c>
      <c r="T3" s="2">
        <v>68.162083620000004</v>
      </c>
      <c r="U3" s="2">
        <v>67.80757973</v>
      </c>
      <c r="V3" s="2">
        <v>67.511321760000001</v>
      </c>
      <c r="W3" s="2">
        <v>67.259867589999999</v>
      </c>
      <c r="X3" s="2">
        <v>67.032340529999999</v>
      </c>
      <c r="Y3" s="2">
        <v>66.81514765</v>
      </c>
      <c r="Z3" s="2">
        <v>66.596799779999998</v>
      </c>
      <c r="AA3" s="2">
        <v>66.336115100000001</v>
      </c>
      <c r="AB3" s="2">
        <v>66.109809159999998</v>
      </c>
      <c r="AC3" s="2">
        <v>65.908205449999997</v>
      </c>
      <c r="AD3" s="2">
        <v>65.712975270000001</v>
      </c>
      <c r="AE3" s="2">
        <v>65.510437069999995</v>
      </c>
      <c r="AF3" s="2">
        <v>65.302502860000004</v>
      </c>
      <c r="AG3" s="2">
        <v>65.072090119999999</v>
      </c>
      <c r="AH3" s="2">
        <v>64.820081669999894</v>
      </c>
      <c r="AI3" s="2">
        <v>64.547095299999995</v>
      </c>
      <c r="AJ3" s="2">
        <v>64.254720399999997</v>
      </c>
      <c r="AK3" s="2">
        <v>63.951895219999997</v>
      </c>
      <c r="AL3" s="2">
        <v>63.632256220000002</v>
      </c>
      <c r="AM3" s="2">
        <v>63.29990179</v>
      </c>
      <c r="AN3" s="2">
        <v>62.955836230000003</v>
      </c>
      <c r="AO3" s="2">
        <v>62.60147971</v>
      </c>
      <c r="AP3" s="2">
        <v>62.243493579999999</v>
      </c>
      <c r="AQ3" s="2">
        <v>61.88206426</v>
      </c>
      <c r="AR3" s="2">
        <v>61.517687719999998</v>
      </c>
      <c r="AS3" s="2">
        <v>61.152061199999999</v>
      </c>
      <c r="AT3" s="2">
        <v>60.78481215</v>
      </c>
    </row>
    <row r="4" spans="1:46" x14ac:dyDescent="0.3">
      <c r="A4" s="20" t="s">
        <v>97</v>
      </c>
      <c r="B4" s="2">
        <v>83.873650979999894</v>
      </c>
      <c r="C4" s="2">
        <v>84.423777090000002</v>
      </c>
      <c r="D4" s="2">
        <v>80.723001030000006</v>
      </c>
      <c r="E4" s="2">
        <v>76.764132579999995</v>
      </c>
      <c r="F4" s="2">
        <v>76.853136689999999</v>
      </c>
      <c r="G4" s="2">
        <v>74.827243769999995</v>
      </c>
      <c r="H4" s="2">
        <v>72.348061419999894</v>
      </c>
      <c r="I4" s="2">
        <v>69.915581279999998</v>
      </c>
      <c r="J4" s="2">
        <v>69.42102792</v>
      </c>
      <c r="K4" s="2">
        <v>69.84086988</v>
      </c>
      <c r="L4" s="2">
        <v>68.587945579999996</v>
      </c>
      <c r="M4" s="2">
        <v>68.458007510000002</v>
      </c>
      <c r="N4" s="2">
        <v>68.08538446</v>
      </c>
      <c r="O4" s="2">
        <v>67.150630480000004</v>
      </c>
      <c r="P4" s="2">
        <v>65.863065469999995</v>
      </c>
      <c r="Q4" s="2">
        <v>65.177998860000002</v>
      </c>
      <c r="R4" s="2">
        <v>64.601938930000003</v>
      </c>
      <c r="S4" s="2">
        <v>64.112427089999997</v>
      </c>
      <c r="T4" s="2">
        <v>63.742197009999998</v>
      </c>
      <c r="U4" s="2">
        <v>63.435716890000002</v>
      </c>
      <c r="V4" s="2">
        <v>63.181081570000003</v>
      </c>
      <c r="W4" s="2">
        <v>62.968085420000001</v>
      </c>
      <c r="X4" s="2">
        <v>62.777223210000002</v>
      </c>
      <c r="Y4" s="2">
        <v>62.595785659999997</v>
      </c>
      <c r="Z4" s="2">
        <v>62.413017060000001</v>
      </c>
      <c r="AA4" s="2">
        <v>62.195194069999999</v>
      </c>
      <c r="AB4" s="2">
        <v>62.009252719999999</v>
      </c>
      <c r="AC4" s="2">
        <v>61.846156190000002</v>
      </c>
      <c r="AD4" s="2">
        <v>61.688729690000002</v>
      </c>
      <c r="AE4" s="2">
        <v>61.524133829999997</v>
      </c>
      <c r="AF4" s="2">
        <v>61.354158669999997</v>
      </c>
      <c r="AG4" s="2">
        <v>61.162743890000002</v>
      </c>
      <c r="AH4" s="2">
        <v>60.95069599</v>
      </c>
      <c r="AI4" s="2">
        <v>60.718573810000002</v>
      </c>
      <c r="AJ4" s="2">
        <v>60.46785174</v>
      </c>
      <c r="AK4" s="2">
        <v>60.206925349999999</v>
      </c>
      <c r="AL4" s="2">
        <v>59.92979236</v>
      </c>
      <c r="AM4" s="2">
        <v>59.640298260000002</v>
      </c>
      <c r="AN4" s="2">
        <v>59.339378449999998</v>
      </c>
      <c r="AO4" s="2">
        <v>59.02836207</v>
      </c>
      <c r="AP4" s="2">
        <v>58.71352444</v>
      </c>
      <c r="AQ4" s="2">
        <v>58.395040559999998</v>
      </c>
      <c r="AR4" s="2">
        <v>58.073377989999997</v>
      </c>
      <c r="AS4" s="2">
        <v>57.750139429999997</v>
      </c>
      <c r="AT4" s="2">
        <v>57.424974650000003</v>
      </c>
    </row>
    <row r="5" spans="1:46" x14ac:dyDescent="0.3">
      <c r="A5" s="20" t="s">
        <v>98</v>
      </c>
      <c r="B5" s="2">
        <v>0.69975178299999996</v>
      </c>
      <c r="C5" s="2">
        <v>0.86566361339999998</v>
      </c>
      <c r="D5" s="2">
        <v>1.017296623</v>
      </c>
      <c r="E5" s="2">
        <v>1.188980055</v>
      </c>
      <c r="F5" s="2">
        <v>1.4629980229999999</v>
      </c>
      <c r="G5" s="2">
        <v>1.7506841879999999</v>
      </c>
      <c r="H5" s="2">
        <v>2.0803714179999999</v>
      </c>
      <c r="I5" s="2">
        <v>2.470892616</v>
      </c>
      <c r="J5" s="2">
        <v>3.0153439500000001</v>
      </c>
      <c r="K5" s="2">
        <v>3.7283903619999998</v>
      </c>
      <c r="L5" s="2">
        <v>3.8769941280000002</v>
      </c>
      <c r="M5" s="2">
        <v>4.0973891699999996</v>
      </c>
      <c r="N5" s="2">
        <v>4.3149172020000002</v>
      </c>
      <c r="O5" s="2">
        <v>4.5061358330000001</v>
      </c>
      <c r="P5" s="2">
        <v>4.6798478799999996</v>
      </c>
      <c r="Q5" s="2">
        <v>4.6029832490000002</v>
      </c>
      <c r="R5" s="2">
        <v>4.5345323119999996</v>
      </c>
      <c r="S5" s="2">
        <v>4.4727821099999998</v>
      </c>
      <c r="T5" s="2">
        <v>4.4198866140000002</v>
      </c>
      <c r="U5" s="2">
        <v>4.3718628390000003</v>
      </c>
      <c r="V5" s="2">
        <v>4.330240184</v>
      </c>
      <c r="W5" s="2">
        <v>4.2917821780000001</v>
      </c>
      <c r="X5" s="2">
        <v>4.2551173240000004</v>
      </c>
      <c r="Y5" s="2">
        <v>4.219361986</v>
      </c>
      <c r="Z5" s="2">
        <v>4.18378272</v>
      </c>
      <c r="AA5" s="2">
        <v>4.1409210270000001</v>
      </c>
      <c r="AB5" s="2">
        <v>4.1005564430000003</v>
      </c>
      <c r="AC5" s="2">
        <v>4.0620492559999999</v>
      </c>
      <c r="AD5" s="2">
        <v>4.0242455780000004</v>
      </c>
      <c r="AE5" s="2">
        <v>3.986303237</v>
      </c>
      <c r="AF5" s="2">
        <v>3.9483441949999998</v>
      </c>
      <c r="AG5" s="2">
        <v>3.909346239</v>
      </c>
      <c r="AH5" s="2">
        <v>3.8693856860000002</v>
      </c>
      <c r="AI5" s="2">
        <v>3.8285214930000002</v>
      </c>
      <c r="AJ5" s="2">
        <v>3.7868686619999998</v>
      </c>
      <c r="AK5" s="2">
        <v>3.7449698740000001</v>
      </c>
      <c r="AL5" s="2">
        <v>3.7024638599999999</v>
      </c>
      <c r="AM5" s="2">
        <v>3.6596035279999999</v>
      </c>
      <c r="AN5" s="2">
        <v>3.6164577840000001</v>
      </c>
      <c r="AO5" s="2">
        <v>3.5731176410000001</v>
      </c>
      <c r="AP5" s="2">
        <v>3.529969146</v>
      </c>
      <c r="AQ5" s="2">
        <v>3.4870236970000001</v>
      </c>
      <c r="AR5" s="2">
        <v>3.4443097319999998</v>
      </c>
      <c r="AS5" s="2">
        <v>3.4019217749999999</v>
      </c>
      <c r="AT5" s="2">
        <v>3.359837508</v>
      </c>
    </row>
    <row r="6" spans="1:46" x14ac:dyDescent="0.3">
      <c r="A6" s="20" t="s">
        <v>99</v>
      </c>
      <c r="B6" s="2">
        <v>29.562025630000001</v>
      </c>
      <c r="C6" s="2">
        <v>29.98119367</v>
      </c>
      <c r="D6" s="2">
        <v>30.384035189999999</v>
      </c>
      <c r="E6" s="2">
        <v>28.045278750000001</v>
      </c>
      <c r="F6" s="2">
        <v>28.792947300000002</v>
      </c>
      <c r="G6" s="2">
        <v>29.786764260000002</v>
      </c>
      <c r="H6" s="2">
        <v>29.93441773</v>
      </c>
      <c r="I6" s="2">
        <v>29.630110139999999</v>
      </c>
      <c r="J6" s="2">
        <v>29.456851329999999</v>
      </c>
      <c r="K6" s="2">
        <v>29.005007150000001</v>
      </c>
      <c r="L6" s="2">
        <v>28.49101804</v>
      </c>
      <c r="M6" s="2">
        <v>28.498591829999999</v>
      </c>
      <c r="N6" s="2">
        <v>28.447018580000002</v>
      </c>
      <c r="O6" s="2">
        <v>28.243039240000002</v>
      </c>
      <c r="P6" s="2">
        <v>27.841610859999999</v>
      </c>
      <c r="Q6" s="2">
        <v>27.560063400000001</v>
      </c>
      <c r="R6" s="2">
        <v>27.142304419999999</v>
      </c>
      <c r="S6" s="2">
        <v>26.665351709999999</v>
      </c>
      <c r="T6" s="2">
        <v>26.170899070000001</v>
      </c>
      <c r="U6" s="2">
        <v>25.696517750000002</v>
      </c>
      <c r="V6" s="2">
        <v>25.53524942</v>
      </c>
      <c r="W6" s="2">
        <v>25.416951170000001</v>
      </c>
      <c r="X6" s="2">
        <v>25.330352439999999</v>
      </c>
      <c r="Y6" s="2">
        <v>25.267595790000001</v>
      </c>
      <c r="Z6" s="2">
        <v>25.22085118</v>
      </c>
      <c r="AA6" s="2">
        <v>24.44061705</v>
      </c>
      <c r="AB6" s="2">
        <v>23.634745120000002</v>
      </c>
      <c r="AC6" s="2">
        <v>22.810422030000002</v>
      </c>
      <c r="AD6" s="2">
        <v>21.966783079999999</v>
      </c>
      <c r="AE6" s="2">
        <v>21.103186139999998</v>
      </c>
      <c r="AF6" s="2">
        <v>20.215308199999999</v>
      </c>
      <c r="AG6" s="2">
        <v>19.304710910000001</v>
      </c>
      <c r="AH6" s="2">
        <v>18.38011376</v>
      </c>
      <c r="AI6" s="2">
        <v>17.448857619999998</v>
      </c>
      <c r="AJ6" s="2">
        <v>16.517645689999998</v>
      </c>
      <c r="AK6" s="2">
        <v>15.590069140000001</v>
      </c>
      <c r="AL6" s="2">
        <v>14.671271320000001</v>
      </c>
      <c r="AM6" s="2">
        <v>13.767678399999999</v>
      </c>
      <c r="AN6" s="2">
        <v>12.884447140000001</v>
      </c>
      <c r="AO6" s="2">
        <v>12.02577857</v>
      </c>
      <c r="AP6" s="2">
        <v>11.195959139999999</v>
      </c>
      <c r="AQ6" s="2">
        <v>10.39733856</v>
      </c>
      <c r="AR6" s="2">
        <v>9.6317674469999996</v>
      </c>
      <c r="AS6" s="2">
        <v>8.9005199939999997</v>
      </c>
      <c r="AT6" s="2">
        <v>8.2044203679999903</v>
      </c>
    </row>
    <row r="7" spans="1:46" x14ac:dyDescent="0.3">
      <c r="A7" s="20" t="s">
        <v>100</v>
      </c>
      <c r="B7" s="2">
        <v>0.37939336569999998</v>
      </c>
      <c r="C7" s="2">
        <v>0.34875943120000003</v>
      </c>
      <c r="D7" s="2">
        <v>0.32036420760000001</v>
      </c>
      <c r="E7" s="2">
        <v>0.2680277727</v>
      </c>
      <c r="F7" s="2">
        <v>0.24941792199999999</v>
      </c>
      <c r="G7" s="2">
        <v>0.23387637850000001</v>
      </c>
      <c r="H7" s="2">
        <v>0.2130371506</v>
      </c>
      <c r="I7" s="2">
        <v>0.1911345918</v>
      </c>
      <c r="J7" s="2">
        <v>0.1722320014</v>
      </c>
      <c r="K7" s="2">
        <v>0.15371703549999999</v>
      </c>
      <c r="L7" s="2">
        <v>0.13976246910000001</v>
      </c>
      <c r="M7" s="2">
        <v>0.12940157769999999</v>
      </c>
      <c r="N7" s="2">
        <v>0.1195601634</v>
      </c>
      <c r="O7" s="2">
        <v>0.1098739522</v>
      </c>
      <c r="P7" s="2">
        <v>0.1002562023</v>
      </c>
      <c r="Q7" s="2">
        <v>0.1001844615</v>
      </c>
      <c r="R7" s="2">
        <v>9.96024769E-2</v>
      </c>
      <c r="S7" s="2">
        <v>9.8781133100000001E-2</v>
      </c>
      <c r="T7" s="2">
        <v>9.7869776199999994E-2</v>
      </c>
      <c r="U7" s="2">
        <v>9.7007987000000004E-2</v>
      </c>
      <c r="V7" s="2">
        <v>9.6680506599999896E-2</v>
      </c>
      <c r="W7" s="2">
        <v>9.6513454900000004E-2</v>
      </c>
      <c r="X7" s="2">
        <v>9.6465325699999896E-2</v>
      </c>
      <c r="Y7" s="2">
        <v>9.6507156100000005E-2</v>
      </c>
      <c r="Z7" s="2">
        <v>9.6609743999999997E-2</v>
      </c>
      <c r="AA7" s="2">
        <v>9.9621559600000006E-2</v>
      </c>
      <c r="AB7" s="2">
        <v>0.10251137790000001</v>
      </c>
      <c r="AC7" s="2">
        <v>0.1052772292</v>
      </c>
      <c r="AD7" s="2">
        <v>0.10788164629999999</v>
      </c>
      <c r="AE7" s="2">
        <v>0.11028313720000001</v>
      </c>
      <c r="AF7" s="2">
        <v>0.1124142654</v>
      </c>
      <c r="AG7" s="2">
        <v>0.11423109519999999</v>
      </c>
      <c r="AH7" s="2">
        <v>0.1157308682</v>
      </c>
      <c r="AI7" s="2">
        <v>0.1169090127</v>
      </c>
      <c r="AJ7" s="2">
        <v>0.1177630699</v>
      </c>
      <c r="AK7" s="2">
        <v>0.1182739201</v>
      </c>
      <c r="AL7" s="2">
        <v>0.1184373487</v>
      </c>
      <c r="AM7" s="2">
        <v>0.11826646590000001</v>
      </c>
      <c r="AN7" s="2">
        <v>0.1177732534</v>
      </c>
      <c r="AO7" s="2">
        <v>0.1169698856</v>
      </c>
      <c r="AP7" s="2">
        <v>0.115878308</v>
      </c>
      <c r="AQ7" s="2">
        <v>0.1145098918</v>
      </c>
      <c r="AR7" s="2">
        <v>0.1128773448</v>
      </c>
      <c r="AS7" s="2">
        <v>0.1109931443</v>
      </c>
      <c r="AT7" s="2">
        <v>0.1088701088</v>
      </c>
    </row>
    <row r="8" spans="1:46" x14ac:dyDescent="0.3">
      <c r="A8" s="2" t="s">
        <v>101</v>
      </c>
      <c r="B8" s="2">
        <v>1.5151346139999999</v>
      </c>
      <c r="C8" s="2">
        <v>1.4756314020000001</v>
      </c>
      <c r="D8" s="2">
        <v>1.436105537</v>
      </c>
      <c r="E8" s="2">
        <v>1.272953692</v>
      </c>
      <c r="F8" s="2">
        <v>1.2550207440000001</v>
      </c>
      <c r="G8" s="2">
        <v>1.246809343</v>
      </c>
      <c r="H8" s="2">
        <v>1.2032599799999999</v>
      </c>
      <c r="I8" s="2">
        <v>1.143757253</v>
      </c>
      <c r="J8" s="2">
        <v>1.0919402030000001</v>
      </c>
      <c r="K8" s="2">
        <v>1.0325175630000001</v>
      </c>
      <c r="L8" s="2">
        <v>1.131416655</v>
      </c>
      <c r="M8" s="2">
        <v>1.262490533</v>
      </c>
      <c r="N8" s="2">
        <v>1.405826139</v>
      </c>
      <c r="O8" s="2">
        <v>1.557027978</v>
      </c>
      <c r="P8" s="2">
        <v>1.7122590680000001</v>
      </c>
      <c r="Q8" s="2">
        <v>1.7071068680000001</v>
      </c>
      <c r="R8" s="2">
        <v>1.693294882</v>
      </c>
      <c r="S8" s="2">
        <v>1.675477409</v>
      </c>
      <c r="T8" s="2">
        <v>1.6562095489999999</v>
      </c>
      <c r="U8" s="2">
        <v>1.6378581919999999</v>
      </c>
      <c r="V8" s="2">
        <v>1.627579186</v>
      </c>
      <c r="W8" s="2">
        <v>1.62003903</v>
      </c>
      <c r="X8" s="2">
        <v>1.614519354</v>
      </c>
      <c r="Y8" s="2">
        <v>1.610519338</v>
      </c>
      <c r="Z8" s="2">
        <v>1.6075399050000001</v>
      </c>
      <c r="AA8" s="2">
        <v>1.6696332979999999</v>
      </c>
      <c r="AB8" s="2">
        <v>1.730480708</v>
      </c>
      <c r="AC8" s="2">
        <v>1.7900125140000001</v>
      </c>
      <c r="AD8" s="2">
        <v>1.84754964</v>
      </c>
      <c r="AE8" s="2">
        <v>1.90232446</v>
      </c>
      <c r="AF8" s="2">
        <v>1.953097109</v>
      </c>
      <c r="AG8" s="2">
        <v>1.99900408</v>
      </c>
      <c r="AH8" s="2">
        <v>2.039884045</v>
      </c>
      <c r="AI8" s="2">
        <v>2.0755404070000001</v>
      </c>
      <c r="AJ8" s="2">
        <v>2.1058103109999999</v>
      </c>
      <c r="AK8" s="2">
        <v>2.1302278139999999</v>
      </c>
      <c r="AL8" s="2">
        <v>2.148585626</v>
      </c>
      <c r="AM8" s="2">
        <v>2.1609889089999998</v>
      </c>
      <c r="AN8" s="2">
        <v>2.1675270260000001</v>
      </c>
      <c r="AO8" s="2">
        <v>2.1682973749999999</v>
      </c>
      <c r="AP8" s="2">
        <v>2.1635844610000001</v>
      </c>
      <c r="AQ8" s="2">
        <v>2.1534839670000001</v>
      </c>
      <c r="AR8" s="2">
        <v>2.1381213639999999</v>
      </c>
      <c r="AS8" s="2">
        <v>2.1176230359999999</v>
      </c>
      <c r="AT8" s="2">
        <v>2.0921271940000001</v>
      </c>
    </row>
    <row r="9" spans="1:46" x14ac:dyDescent="0.3">
      <c r="A9" s="2" t="s">
        <v>102</v>
      </c>
      <c r="B9" s="2">
        <v>1.5117811969999999</v>
      </c>
      <c r="C9" s="2">
        <v>1.4330598329999999</v>
      </c>
      <c r="D9" s="2">
        <v>1.3574427010000001</v>
      </c>
      <c r="E9" s="2">
        <v>1.1711067129999999</v>
      </c>
      <c r="F9" s="2">
        <v>1.123785657</v>
      </c>
      <c r="G9" s="2">
        <v>1.0866291320000001</v>
      </c>
      <c r="H9" s="2">
        <v>1.0206797139999999</v>
      </c>
      <c r="I9" s="2">
        <v>0.94430564829999997</v>
      </c>
      <c r="J9" s="2">
        <v>0.87745791839999998</v>
      </c>
      <c r="K9" s="2">
        <v>0.80755777839999998</v>
      </c>
      <c r="L9" s="2">
        <v>0.73294050700000002</v>
      </c>
      <c r="M9" s="2">
        <v>0.67739858740000003</v>
      </c>
      <c r="N9" s="2">
        <v>0.62476655189999997</v>
      </c>
      <c r="O9" s="2">
        <v>0.57312924890000005</v>
      </c>
      <c r="P9" s="2">
        <v>0.52203020359999996</v>
      </c>
      <c r="Q9" s="2">
        <v>0.53604558339999997</v>
      </c>
      <c r="R9" s="2">
        <v>0.54763155490000004</v>
      </c>
      <c r="S9" s="2">
        <v>0.55809650320000004</v>
      </c>
      <c r="T9" s="2">
        <v>0.56819952380000005</v>
      </c>
      <c r="U9" s="2">
        <v>0.57873098469999995</v>
      </c>
      <c r="V9" s="2">
        <v>0.57538163610000004</v>
      </c>
      <c r="W9" s="2">
        <v>0.57299756850000005</v>
      </c>
      <c r="X9" s="2">
        <v>0.57132600069999995</v>
      </c>
      <c r="Y9" s="2">
        <v>0.57019067349999997</v>
      </c>
      <c r="Z9" s="2">
        <v>0.56941559850000001</v>
      </c>
      <c r="AA9" s="2">
        <v>0.59072980799999997</v>
      </c>
      <c r="AB9" s="2">
        <v>0.61155390190000003</v>
      </c>
      <c r="AC9" s="2">
        <v>0.63186490939999995</v>
      </c>
      <c r="AD9" s="2">
        <v>0.65142508349999995</v>
      </c>
      <c r="AE9" s="2">
        <v>0.66996658809999998</v>
      </c>
      <c r="AF9" s="2">
        <v>0.68705670230000004</v>
      </c>
      <c r="AG9" s="2">
        <v>0.70239694649999995</v>
      </c>
      <c r="AH9" s="2">
        <v>0.71593666850000004</v>
      </c>
      <c r="AI9" s="2">
        <v>0.72761309929999995</v>
      </c>
      <c r="AJ9" s="2">
        <v>0.73737558759999999</v>
      </c>
      <c r="AK9" s="2">
        <v>0.74506772200000004</v>
      </c>
      <c r="AL9" s="2">
        <v>0.75062418870000003</v>
      </c>
      <c r="AM9" s="2">
        <v>0.75408902190000004</v>
      </c>
      <c r="AN9" s="2">
        <v>0.75550056340000005</v>
      </c>
      <c r="AO9" s="2">
        <v>0.75489979289999998</v>
      </c>
      <c r="AP9" s="2">
        <v>0.75239258529999997</v>
      </c>
      <c r="AQ9" s="2">
        <v>0.74801875490000003</v>
      </c>
      <c r="AR9" s="2">
        <v>0.74182828469999995</v>
      </c>
      <c r="AS9" s="2">
        <v>0.73387125799999997</v>
      </c>
      <c r="AT9" s="2">
        <v>0.72420163640000002</v>
      </c>
    </row>
    <row r="10" spans="1:46" x14ac:dyDescent="0.3">
      <c r="A10" s="2" t="s">
        <v>103</v>
      </c>
      <c r="B10" s="2">
        <v>0.30542753439999998</v>
      </c>
      <c r="C10" s="2">
        <v>0.36579154609999998</v>
      </c>
      <c r="D10" s="2">
        <v>0.43776490480000002</v>
      </c>
      <c r="E10" s="2">
        <v>0.47716216389999999</v>
      </c>
      <c r="F10" s="2">
        <v>0.57849965979999995</v>
      </c>
      <c r="G10" s="2">
        <v>0.706725987</v>
      </c>
      <c r="H10" s="2">
        <v>0.83870512070000003</v>
      </c>
      <c r="I10" s="2">
        <v>0.98035302369999999</v>
      </c>
      <c r="J10" s="2">
        <v>1.150923074</v>
      </c>
      <c r="K10" s="2">
        <v>1.3382698630000001</v>
      </c>
      <c r="L10" s="2">
        <v>1.5267413489999999</v>
      </c>
      <c r="M10" s="2">
        <v>1.7736490069999999</v>
      </c>
      <c r="N10" s="2">
        <v>2.0562116439999998</v>
      </c>
      <c r="O10" s="2">
        <v>2.37098751</v>
      </c>
      <c r="P10" s="2">
        <v>2.7145570590000001</v>
      </c>
      <c r="Q10" s="2">
        <v>2.9760412380000001</v>
      </c>
      <c r="R10" s="2">
        <v>3.2460825959999999</v>
      </c>
      <c r="S10" s="2">
        <v>3.5319478470000001</v>
      </c>
      <c r="T10" s="2">
        <v>3.8391910560000002</v>
      </c>
      <c r="U10" s="2">
        <v>4.1749326470000003</v>
      </c>
      <c r="V10" s="2">
        <v>4.32464666</v>
      </c>
      <c r="W10" s="2">
        <v>4.4871367580000001</v>
      </c>
      <c r="X10" s="2">
        <v>4.66146481</v>
      </c>
      <c r="Y10" s="2">
        <v>4.8470826420000002</v>
      </c>
      <c r="Z10" s="2">
        <v>5.0432624480000001</v>
      </c>
      <c r="AA10" s="2">
        <v>5.5098216170000001</v>
      </c>
      <c r="AB10" s="2">
        <v>6.0068921980000001</v>
      </c>
      <c r="AC10" s="2">
        <v>6.5359057030000001</v>
      </c>
      <c r="AD10" s="2">
        <v>7.0959812820000003</v>
      </c>
      <c r="AE10" s="2">
        <v>7.6854193979999996</v>
      </c>
      <c r="AF10" s="2">
        <v>8.2999113139999903</v>
      </c>
      <c r="AG10" s="2">
        <v>8.9357277830000008</v>
      </c>
      <c r="AH10" s="2">
        <v>9.5915405059999994</v>
      </c>
      <c r="AI10" s="2">
        <v>10.26551428</v>
      </c>
      <c r="AJ10" s="2">
        <v>10.955580680000001</v>
      </c>
      <c r="AK10" s="2">
        <v>11.65759167</v>
      </c>
      <c r="AL10" s="2">
        <v>12.368074399999999</v>
      </c>
      <c r="AM10" s="2">
        <v>13.084845400000001</v>
      </c>
      <c r="AN10" s="2">
        <v>13.805343390000001</v>
      </c>
      <c r="AO10" s="2">
        <v>14.526740240000001</v>
      </c>
      <c r="AP10" s="2">
        <v>15.24719011</v>
      </c>
      <c r="AQ10" s="2">
        <v>15.96335747</v>
      </c>
      <c r="AR10" s="2">
        <v>16.671765149999999</v>
      </c>
      <c r="AS10" s="2">
        <v>17.368588200000001</v>
      </c>
      <c r="AT10" s="2">
        <v>18.049724810000001</v>
      </c>
    </row>
    <row r="11" spans="1:46" x14ac:dyDescent="0.3">
      <c r="A11" s="2" t="s">
        <v>104</v>
      </c>
      <c r="B11" s="2">
        <v>6.8721195200000001E-2</v>
      </c>
      <c r="C11" s="2">
        <v>8.64638779E-2</v>
      </c>
      <c r="D11" s="2">
        <v>0.1087077519</v>
      </c>
      <c r="E11" s="2">
        <v>0.12448129550000001</v>
      </c>
      <c r="F11" s="2">
        <v>0.15854762310000001</v>
      </c>
      <c r="G11" s="2">
        <v>0.2034821023</v>
      </c>
      <c r="H11" s="2">
        <v>0.253689783</v>
      </c>
      <c r="I11" s="2">
        <v>0.3115262895</v>
      </c>
      <c r="J11" s="2">
        <v>0.38421740450000003</v>
      </c>
      <c r="K11" s="2">
        <v>0.46934582870000002</v>
      </c>
      <c r="L11" s="2">
        <v>0.55250467150000004</v>
      </c>
      <c r="M11" s="2">
        <v>0.66230706689999996</v>
      </c>
      <c r="N11" s="2">
        <v>0.79228374430000004</v>
      </c>
      <c r="O11" s="2">
        <v>0.94267810399999996</v>
      </c>
      <c r="P11" s="2">
        <v>1.1136644339999999</v>
      </c>
      <c r="Q11" s="2">
        <v>1.214773316</v>
      </c>
      <c r="R11" s="2">
        <v>1.3183076979999999</v>
      </c>
      <c r="S11" s="2">
        <v>1.427159219</v>
      </c>
      <c r="T11" s="2">
        <v>1.543472135</v>
      </c>
      <c r="U11" s="2">
        <v>1.6699730589999999</v>
      </c>
      <c r="V11" s="2">
        <v>1.771092017</v>
      </c>
      <c r="W11" s="2">
        <v>1.8814397110000001</v>
      </c>
      <c r="X11" s="2">
        <v>2.0011236050000001</v>
      </c>
      <c r="Y11" s="2">
        <v>2.1304062799999999</v>
      </c>
      <c r="Z11" s="2">
        <v>2.2694681019999998</v>
      </c>
      <c r="AA11" s="2">
        <v>2.568146488</v>
      </c>
      <c r="AB11" s="2">
        <v>2.9000256009999998</v>
      </c>
      <c r="AC11" s="2">
        <v>3.2683421269999999</v>
      </c>
      <c r="AD11" s="2">
        <v>3.675394281</v>
      </c>
      <c r="AE11" s="2">
        <v>4.1231466919999997</v>
      </c>
      <c r="AF11" s="2">
        <v>4.6121604359999999</v>
      </c>
      <c r="AG11" s="2">
        <v>5.1431669749999998</v>
      </c>
      <c r="AH11" s="2">
        <v>5.718192867</v>
      </c>
      <c r="AI11" s="2">
        <v>6.3390019559999997</v>
      </c>
      <c r="AJ11" s="2">
        <v>7.0072129460000001</v>
      </c>
      <c r="AK11" s="2">
        <v>7.7230437209999998</v>
      </c>
      <c r="AL11" s="2">
        <v>8.4869468690000005</v>
      </c>
      <c r="AM11" s="2">
        <v>9.3001023909999905</v>
      </c>
      <c r="AN11" s="2">
        <v>10.16333142</v>
      </c>
      <c r="AO11" s="2">
        <v>11.077118090000001</v>
      </c>
      <c r="AP11" s="2">
        <v>12.04254201</v>
      </c>
      <c r="AQ11" s="2">
        <v>13.059373219999999</v>
      </c>
      <c r="AR11" s="2">
        <v>14.12698288</v>
      </c>
      <c r="AS11" s="2">
        <v>15.24411067</v>
      </c>
      <c r="AT11" s="2">
        <v>16.408840739999999</v>
      </c>
    </row>
    <row r="12" spans="1:46" x14ac:dyDescent="0.3">
      <c r="A12" s="2" t="s">
        <v>105</v>
      </c>
      <c r="B12" s="2">
        <v>3.4354285299999998</v>
      </c>
      <c r="C12" s="2">
        <v>3.48184329</v>
      </c>
      <c r="D12" s="2">
        <v>3.5263005349999998</v>
      </c>
      <c r="E12" s="2">
        <v>3.2527239360000002</v>
      </c>
      <c r="F12" s="2">
        <v>3.3372376840000002</v>
      </c>
      <c r="G12" s="2">
        <v>3.4501495229999999</v>
      </c>
      <c r="H12" s="2">
        <v>3.464965984</v>
      </c>
      <c r="I12" s="2">
        <v>3.4274805449999999</v>
      </c>
      <c r="J12" s="2">
        <v>3.4051921799999998</v>
      </c>
      <c r="K12" s="2">
        <v>3.3507486659999999</v>
      </c>
      <c r="L12" s="2">
        <v>3.4793413430000002</v>
      </c>
      <c r="M12" s="2">
        <v>3.67902437</v>
      </c>
      <c r="N12" s="2">
        <v>3.8820954849999998</v>
      </c>
      <c r="O12" s="2">
        <v>4.0743757629999999</v>
      </c>
      <c r="P12" s="2">
        <v>4.2458456560000002</v>
      </c>
      <c r="Q12" s="2">
        <v>4.2027583799999997</v>
      </c>
      <c r="R12" s="2">
        <v>4.1389034389999999</v>
      </c>
      <c r="S12" s="2">
        <v>4.0660270199999999</v>
      </c>
      <c r="T12" s="2">
        <v>3.9904874879999999</v>
      </c>
      <c r="U12" s="2">
        <v>3.9180137149999998</v>
      </c>
      <c r="V12" s="2">
        <v>3.8934247210000001</v>
      </c>
      <c r="W12" s="2">
        <v>3.875387484</v>
      </c>
      <c r="X12" s="2">
        <v>3.862183554</v>
      </c>
      <c r="Y12" s="2">
        <v>3.8526148880000002</v>
      </c>
      <c r="Z12" s="2">
        <v>3.8454876160000002</v>
      </c>
      <c r="AA12" s="2">
        <v>3.9940247520000001</v>
      </c>
      <c r="AB12" s="2">
        <v>4.1395813019999999</v>
      </c>
      <c r="AC12" s="2">
        <v>4.2819907199999996</v>
      </c>
      <c r="AD12" s="2">
        <v>4.4196285509999997</v>
      </c>
      <c r="AE12" s="2">
        <v>4.5506585130000001</v>
      </c>
      <c r="AF12" s="2">
        <v>4.6721146530000004</v>
      </c>
      <c r="AG12" s="2">
        <v>4.7819313289999998</v>
      </c>
      <c r="AH12" s="2">
        <v>4.8797226169999997</v>
      </c>
      <c r="AI12" s="2">
        <v>4.965018229</v>
      </c>
      <c r="AJ12" s="2">
        <v>5.037428588</v>
      </c>
      <c r="AK12" s="2">
        <v>5.0958390839999996</v>
      </c>
      <c r="AL12" s="2">
        <v>5.139753851</v>
      </c>
      <c r="AM12" s="2">
        <v>5.1694244500000002</v>
      </c>
      <c r="AN12" s="2">
        <v>5.1850646510000002</v>
      </c>
      <c r="AO12" s="2">
        <v>5.1869074450000001</v>
      </c>
      <c r="AP12" s="2">
        <v>5.1756334180000003</v>
      </c>
      <c r="AQ12" s="2">
        <v>5.1514714499999998</v>
      </c>
      <c r="AR12" s="2">
        <v>5.114721694</v>
      </c>
      <c r="AS12" s="2">
        <v>5.0656864779999999</v>
      </c>
      <c r="AT12" s="2">
        <v>5.0046964239999996</v>
      </c>
    </row>
    <row r="13" spans="1:46" x14ac:dyDescent="0.3">
      <c r="A13" s="2" t="s">
        <v>106</v>
      </c>
      <c r="B13" s="2">
        <v>0.22254492319999999</v>
      </c>
      <c r="C13" s="2">
        <v>0.2353940293</v>
      </c>
      <c r="D13" s="2">
        <v>0.24880264560000001</v>
      </c>
      <c r="E13" s="2">
        <v>0.23951478400000001</v>
      </c>
      <c r="F13" s="2">
        <v>0.2564612221</v>
      </c>
      <c r="G13" s="2">
        <v>0.2767081394</v>
      </c>
      <c r="H13" s="2">
        <v>0.29002300050000002</v>
      </c>
      <c r="I13" s="2">
        <v>0.29940421709999998</v>
      </c>
      <c r="J13" s="2">
        <v>0.31043736669999999</v>
      </c>
      <c r="K13" s="2">
        <v>0.31880392930000001</v>
      </c>
      <c r="L13" s="2">
        <v>0.36909360479999997</v>
      </c>
      <c r="M13" s="2">
        <v>0.43514081199999999</v>
      </c>
      <c r="N13" s="2">
        <v>0.51194232569999998</v>
      </c>
      <c r="O13" s="2">
        <v>0.59906448580000005</v>
      </c>
      <c r="P13" s="2">
        <v>0.69604027150000003</v>
      </c>
      <c r="Q13" s="2">
        <v>0.73693671640000002</v>
      </c>
      <c r="R13" s="2">
        <v>0.77625904499999998</v>
      </c>
      <c r="S13" s="2">
        <v>0.81567517869999995</v>
      </c>
      <c r="T13" s="2">
        <v>0.85624598289999998</v>
      </c>
      <c r="U13" s="2">
        <v>0.89921626239999997</v>
      </c>
      <c r="V13" s="2">
        <v>0.9289538946</v>
      </c>
      <c r="W13" s="2">
        <v>0.96126180699999997</v>
      </c>
      <c r="X13" s="2">
        <v>0.99591813870000001</v>
      </c>
      <c r="Y13" s="2">
        <v>1.0327863939999999</v>
      </c>
      <c r="Z13" s="2">
        <v>1.0716932699999999</v>
      </c>
      <c r="AA13" s="2">
        <v>1.1472768470000001</v>
      </c>
      <c r="AB13" s="2">
        <v>1.22560997</v>
      </c>
      <c r="AC13" s="2">
        <v>1.306712307</v>
      </c>
      <c r="AD13" s="2">
        <v>1.39013962</v>
      </c>
      <c r="AE13" s="2">
        <v>1.475316802</v>
      </c>
      <c r="AF13" s="2">
        <v>1.5612157529999999</v>
      </c>
      <c r="AG13" s="2">
        <v>1.646990747</v>
      </c>
      <c r="AH13" s="2">
        <v>1.732293002</v>
      </c>
      <c r="AI13" s="2">
        <v>1.8167093590000001</v>
      </c>
      <c r="AJ13" s="2">
        <v>1.89981757</v>
      </c>
      <c r="AK13" s="2">
        <v>1.980875105</v>
      </c>
      <c r="AL13" s="2">
        <v>2.0593117630000002</v>
      </c>
      <c r="AM13" s="2">
        <v>2.134815578</v>
      </c>
      <c r="AN13" s="2">
        <v>2.2070427100000001</v>
      </c>
      <c r="AO13" s="2">
        <v>2.2756394360000001</v>
      </c>
      <c r="AP13" s="2">
        <v>2.3404364449999999</v>
      </c>
      <c r="AQ13" s="2">
        <v>2.4010601079999998</v>
      </c>
      <c r="AR13" s="2">
        <v>2.4571526270000001</v>
      </c>
      <c r="AS13" s="2">
        <v>2.5083424299999999</v>
      </c>
      <c r="AT13" s="2">
        <v>2.554257325</v>
      </c>
    </row>
    <row r="14" spans="1:46" x14ac:dyDescent="0.3">
      <c r="A14" s="2" t="s">
        <v>107</v>
      </c>
      <c r="B14" s="2">
        <v>37.000456990000004</v>
      </c>
      <c r="C14" s="2">
        <v>37.408137080000003</v>
      </c>
      <c r="D14" s="2">
        <v>37.81952347</v>
      </c>
      <c r="E14" s="2">
        <v>34.851249109999998</v>
      </c>
      <c r="F14" s="2">
        <v>35.751917810000002</v>
      </c>
      <c r="G14" s="2">
        <v>36.991144869999999</v>
      </c>
      <c r="H14" s="2">
        <v>37.218778460000003</v>
      </c>
      <c r="I14" s="2">
        <v>36.928071709999998</v>
      </c>
      <c r="J14" s="2">
        <v>36.84925148</v>
      </c>
      <c r="K14" s="2">
        <v>36.475967820000001</v>
      </c>
      <c r="L14" s="2">
        <v>36.422818640000003</v>
      </c>
      <c r="M14" s="2">
        <v>37.118003780000002</v>
      </c>
      <c r="N14" s="2">
        <v>37.83970463</v>
      </c>
      <c r="O14" s="2">
        <v>38.470176289999998</v>
      </c>
      <c r="P14" s="2">
        <v>38.94626375</v>
      </c>
      <c r="Q14" s="2">
        <v>39.033909970000003</v>
      </c>
      <c r="R14" s="2">
        <v>38.962386109999997</v>
      </c>
      <c r="S14" s="2">
        <v>38.83851602</v>
      </c>
      <c r="T14" s="2">
        <v>38.72257458</v>
      </c>
      <c r="U14" s="2">
        <v>38.672250599999998</v>
      </c>
      <c r="V14" s="2">
        <v>38.753008039999997</v>
      </c>
      <c r="W14" s="2">
        <v>38.911726979999997</v>
      </c>
      <c r="X14" s="2">
        <v>39.133353229999997</v>
      </c>
      <c r="Y14" s="2">
        <v>39.407703159999997</v>
      </c>
      <c r="Z14" s="2">
        <v>39.724327860000002</v>
      </c>
      <c r="AA14" s="2">
        <v>40.019871430000002</v>
      </c>
      <c r="AB14" s="2">
        <v>40.351400179999999</v>
      </c>
      <c r="AC14" s="2">
        <v>40.730527539999997</v>
      </c>
      <c r="AD14" s="2">
        <v>41.154783180000003</v>
      </c>
      <c r="AE14" s="2">
        <v>41.620301730000001</v>
      </c>
      <c r="AF14" s="2">
        <v>42.113278430000001</v>
      </c>
      <c r="AG14" s="2">
        <v>42.628159869999998</v>
      </c>
      <c r="AH14" s="2">
        <v>43.17341433</v>
      </c>
      <c r="AI14" s="2">
        <v>43.755163969999998</v>
      </c>
      <c r="AJ14" s="2">
        <v>44.37863445</v>
      </c>
      <c r="AK14" s="2">
        <v>45.040988169999999</v>
      </c>
      <c r="AL14" s="2">
        <v>45.743005359999998</v>
      </c>
      <c r="AM14" s="2">
        <v>46.490210609999998</v>
      </c>
      <c r="AN14" s="2">
        <v>47.286030150000002</v>
      </c>
      <c r="AO14" s="2">
        <v>48.13235083</v>
      </c>
      <c r="AP14" s="2">
        <v>49.033616479999999</v>
      </c>
      <c r="AQ14" s="2">
        <v>49.988613430000001</v>
      </c>
      <c r="AR14" s="2">
        <v>50.995216790000001</v>
      </c>
      <c r="AS14" s="2">
        <v>52.049735210000001</v>
      </c>
      <c r="AT14" s="2">
        <v>53.147138599999998</v>
      </c>
    </row>
    <row r="15" spans="1:46" x14ac:dyDescent="0.3">
      <c r="A15" s="2" t="s">
        <v>108</v>
      </c>
      <c r="B15" s="2">
        <v>37.160001180000002</v>
      </c>
      <c r="C15" s="2">
        <v>37.307621330000003</v>
      </c>
      <c r="D15" s="2">
        <v>36.34038288</v>
      </c>
      <c r="E15" s="2">
        <v>35.183394079999999</v>
      </c>
      <c r="F15" s="2">
        <v>35.948440349999998</v>
      </c>
      <c r="G15" s="2">
        <v>36.108321099999998</v>
      </c>
      <c r="H15" s="2">
        <v>34.89261372</v>
      </c>
      <c r="I15" s="2">
        <v>34.348876109999999</v>
      </c>
      <c r="J15" s="2">
        <v>34.583637469999999</v>
      </c>
      <c r="K15" s="2">
        <v>35.529713800000003</v>
      </c>
      <c r="L15" s="2">
        <v>35.450420280000003</v>
      </c>
      <c r="M15" s="2">
        <v>35.456169250000002</v>
      </c>
      <c r="N15" s="2">
        <v>34.879673240000002</v>
      </c>
      <c r="O15" s="2">
        <v>33.914547169999999</v>
      </c>
      <c r="P15" s="2">
        <v>32.710350929999997</v>
      </c>
      <c r="Q15" s="2">
        <v>31.76485065</v>
      </c>
      <c r="R15" s="2">
        <v>31.01637221</v>
      </c>
      <c r="S15" s="2">
        <v>30.413803099999999</v>
      </c>
      <c r="T15" s="2">
        <v>29.88254654</v>
      </c>
      <c r="U15" s="2">
        <v>29.405362440000001</v>
      </c>
      <c r="V15" s="2">
        <v>28.987593879999999</v>
      </c>
      <c r="W15" s="2">
        <v>28.613134380000002</v>
      </c>
      <c r="X15" s="2">
        <v>28.270472300000002</v>
      </c>
      <c r="Y15" s="2">
        <v>27.952927079999998</v>
      </c>
      <c r="Z15" s="2">
        <v>27.655043500000001</v>
      </c>
      <c r="AA15" s="2">
        <v>27.470726089999999</v>
      </c>
      <c r="AB15" s="2">
        <v>27.341609999999999</v>
      </c>
      <c r="AC15" s="2">
        <v>27.25091621</v>
      </c>
      <c r="AD15" s="2">
        <v>27.183156400000001</v>
      </c>
      <c r="AE15" s="2">
        <v>27.128321580000001</v>
      </c>
      <c r="AF15" s="2">
        <v>27.088059520000002</v>
      </c>
      <c r="AG15" s="2">
        <v>27.051765880000001</v>
      </c>
      <c r="AH15" s="2">
        <v>27.017612140000001</v>
      </c>
      <c r="AI15" s="2">
        <v>26.984823039999998</v>
      </c>
      <c r="AJ15" s="2">
        <v>26.953585879999999</v>
      </c>
      <c r="AK15" s="2">
        <v>26.929427</v>
      </c>
      <c r="AL15" s="2">
        <v>26.908071029999999</v>
      </c>
      <c r="AM15" s="2">
        <v>26.888710159999999</v>
      </c>
      <c r="AN15" s="2">
        <v>26.871274809999999</v>
      </c>
      <c r="AO15" s="2">
        <v>26.856120069999999</v>
      </c>
      <c r="AP15" s="2">
        <v>26.846515499999999</v>
      </c>
      <c r="AQ15" s="2">
        <v>26.841990469999999</v>
      </c>
      <c r="AR15" s="2">
        <v>26.842141789999999</v>
      </c>
      <c r="AS15" s="2">
        <v>26.847434979999999</v>
      </c>
      <c r="AT15" s="2">
        <v>26.85726082</v>
      </c>
    </row>
    <row r="16" spans="1:46" x14ac:dyDescent="0.3">
      <c r="A16" s="2" t="s">
        <v>109</v>
      </c>
      <c r="B16" s="2">
        <v>34.16896697</v>
      </c>
      <c r="C16" s="2">
        <v>34.12610196</v>
      </c>
      <c r="D16" s="2">
        <v>33.049393279999997</v>
      </c>
      <c r="E16" s="2">
        <v>31.792649999999998</v>
      </c>
      <c r="F16" s="2">
        <v>32.254521519999997</v>
      </c>
      <c r="G16" s="2">
        <v>32.145518199999998</v>
      </c>
      <c r="H16" s="2">
        <v>30.796596019999999</v>
      </c>
      <c r="I16" s="2">
        <v>30.03043993</v>
      </c>
      <c r="J16" s="2">
        <v>29.92208784</v>
      </c>
      <c r="K16" s="2">
        <v>30.39087297</v>
      </c>
      <c r="L16" s="2">
        <v>30.098349720000002</v>
      </c>
      <c r="M16" s="2">
        <v>29.868992370000001</v>
      </c>
      <c r="N16" s="2">
        <v>29.143271250000002</v>
      </c>
      <c r="O16" s="2">
        <v>28.093796000000001</v>
      </c>
      <c r="P16" s="2">
        <v>26.852262979999999</v>
      </c>
      <c r="Q16" s="2">
        <v>25.85209102</v>
      </c>
      <c r="R16" s="2">
        <v>25.016387460000001</v>
      </c>
      <c r="S16" s="2">
        <v>24.300442010000001</v>
      </c>
      <c r="T16" s="2">
        <v>23.64228438</v>
      </c>
      <c r="U16" s="2">
        <v>23.027066940000001</v>
      </c>
      <c r="V16" s="2">
        <v>22.551500260000001</v>
      </c>
      <c r="W16" s="2">
        <v>22.11073554</v>
      </c>
      <c r="X16" s="2">
        <v>21.69536089</v>
      </c>
      <c r="Y16" s="2">
        <v>21.299872270000002</v>
      </c>
      <c r="Z16" s="2">
        <v>20.919823999999998</v>
      </c>
      <c r="AA16" s="2">
        <v>20.724609749999999</v>
      </c>
      <c r="AB16" s="2">
        <v>20.571259690000002</v>
      </c>
      <c r="AC16" s="2">
        <v>20.446849360000002</v>
      </c>
      <c r="AD16" s="2">
        <v>20.339554440000001</v>
      </c>
      <c r="AE16" s="2">
        <v>20.24176512</v>
      </c>
      <c r="AF16" s="2">
        <v>20.154626969999999</v>
      </c>
      <c r="AG16" s="2">
        <v>20.070180359999998</v>
      </c>
      <c r="AH16" s="2">
        <v>19.98704721</v>
      </c>
      <c r="AI16" s="2">
        <v>19.904641779999999</v>
      </c>
      <c r="AJ16" s="2">
        <v>19.823092819999999</v>
      </c>
      <c r="AK16" s="2">
        <v>19.746442269999999</v>
      </c>
      <c r="AL16" s="2">
        <v>19.671517609999999</v>
      </c>
      <c r="AM16" s="2">
        <v>19.597710920000001</v>
      </c>
      <c r="AN16" s="2">
        <v>19.524957700000002</v>
      </c>
      <c r="AO16" s="2">
        <v>19.453501490000001</v>
      </c>
      <c r="AP16" s="2">
        <v>19.385687040000001</v>
      </c>
      <c r="AQ16" s="2">
        <v>19.32113678</v>
      </c>
      <c r="AR16" s="2">
        <v>19.259525369999999</v>
      </c>
      <c r="AS16" s="2">
        <v>19.201152059999998</v>
      </c>
      <c r="AT16" s="2">
        <v>19.145545179999999</v>
      </c>
    </row>
    <row r="17" spans="1:46" x14ac:dyDescent="0.3">
      <c r="A17" s="2" t="s">
        <v>110</v>
      </c>
      <c r="B17" s="2">
        <v>1.5994835329999999</v>
      </c>
      <c r="C17" s="2">
        <v>1.747965311</v>
      </c>
      <c r="D17" s="2">
        <v>1.852285035</v>
      </c>
      <c r="E17" s="2">
        <v>1.94970658</v>
      </c>
      <c r="F17" s="2">
        <v>2.164369142</v>
      </c>
      <c r="G17" s="2">
        <v>2.3602573690000002</v>
      </c>
      <c r="H17" s="2">
        <v>2.4742287479999998</v>
      </c>
      <c r="I17" s="2">
        <v>2.6399580650000001</v>
      </c>
      <c r="J17" s="2">
        <v>2.878229557</v>
      </c>
      <c r="K17" s="2">
        <v>3.1987103220000002</v>
      </c>
      <c r="L17" s="2">
        <v>3.3050279009999999</v>
      </c>
      <c r="M17" s="2">
        <v>3.4217929530000002</v>
      </c>
      <c r="N17" s="2">
        <v>3.4831498879999998</v>
      </c>
      <c r="O17" s="2">
        <v>3.5030392159999999</v>
      </c>
      <c r="P17" s="2">
        <v>3.4931414809999999</v>
      </c>
      <c r="Q17" s="2">
        <v>3.5612115989999999</v>
      </c>
      <c r="R17" s="2">
        <v>3.6491651310000002</v>
      </c>
      <c r="S17" s="2">
        <v>3.7536166209999999</v>
      </c>
      <c r="T17" s="2">
        <v>3.8671587070000002</v>
      </c>
      <c r="U17" s="2">
        <v>3.9884853470000001</v>
      </c>
      <c r="V17" s="2">
        <v>4.0449115290000002</v>
      </c>
      <c r="W17" s="2">
        <v>4.1067757460000003</v>
      </c>
      <c r="X17" s="2">
        <v>4.1728126620000001</v>
      </c>
      <c r="Y17" s="2">
        <v>4.2423179859999998</v>
      </c>
      <c r="Z17" s="2">
        <v>4.3146786529999996</v>
      </c>
      <c r="AA17" s="2">
        <v>4.3162742950000004</v>
      </c>
      <c r="AB17" s="2">
        <v>4.3262917730000003</v>
      </c>
      <c r="AC17" s="2">
        <v>4.3422373739999998</v>
      </c>
      <c r="AD17" s="2">
        <v>4.3617507399999997</v>
      </c>
      <c r="AE17" s="2">
        <v>4.3832882800000004</v>
      </c>
      <c r="AF17" s="2">
        <v>4.4071584240000004</v>
      </c>
      <c r="AG17" s="2">
        <v>4.4316700420000004</v>
      </c>
      <c r="AH17" s="2">
        <v>4.4565319600000004</v>
      </c>
      <c r="AI17" s="2">
        <v>4.481619673</v>
      </c>
      <c r="AJ17" s="2">
        <v>4.5069660960000002</v>
      </c>
      <c r="AK17" s="2">
        <v>4.5335037680000001</v>
      </c>
      <c r="AL17" s="2">
        <v>4.5605291059999997</v>
      </c>
      <c r="AM17" s="2">
        <v>4.5879107189999999</v>
      </c>
      <c r="AN17" s="2">
        <v>4.6156403040000002</v>
      </c>
      <c r="AO17" s="2">
        <v>4.6437826290000004</v>
      </c>
      <c r="AP17" s="2">
        <v>4.6729113489999996</v>
      </c>
      <c r="AQ17" s="2">
        <v>4.7029597770000002</v>
      </c>
      <c r="AR17" s="2">
        <v>4.7338709489999999</v>
      </c>
      <c r="AS17" s="2">
        <v>4.7657402250000001</v>
      </c>
      <c r="AT17" s="2">
        <v>4.7984730620000002</v>
      </c>
    </row>
    <row r="18" spans="1:46" x14ac:dyDescent="0.3">
      <c r="A18" s="2" t="s">
        <v>111</v>
      </c>
      <c r="B18" s="2">
        <v>0.19993544160000001</v>
      </c>
      <c r="C18" s="2">
        <v>0.18825530130000001</v>
      </c>
      <c r="D18" s="2">
        <v>0.17188050290000001</v>
      </c>
      <c r="E18" s="2">
        <v>0.15588073590000001</v>
      </c>
      <c r="F18" s="2">
        <v>0.1490935706</v>
      </c>
      <c r="G18" s="2">
        <v>0.14008490400000001</v>
      </c>
      <c r="H18" s="2">
        <v>0.12652496199999999</v>
      </c>
      <c r="I18" s="2">
        <v>0.11631555239999999</v>
      </c>
      <c r="J18" s="2">
        <v>0.10926236089999999</v>
      </c>
      <c r="K18" s="2">
        <v>0.1046223464</v>
      </c>
      <c r="L18" s="2">
        <v>0.1037587814</v>
      </c>
      <c r="M18" s="2">
        <v>0.10311067929999999</v>
      </c>
      <c r="N18" s="2">
        <v>0.1007447149</v>
      </c>
      <c r="O18" s="2">
        <v>9.7251273200000002E-2</v>
      </c>
      <c r="P18" s="2">
        <v>9.3082204599999996E-2</v>
      </c>
      <c r="Q18" s="2">
        <v>9.0489313599999996E-2</v>
      </c>
      <c r="R18" s="2">
        <v>8.8418279700000005E-2</v>
      </c>
      <c r="S18" s="2">
        <v>8.6725634900000001E-2</v>
      </c>
      <c r="T18" s="2">
        <v>8.5199804800000001E-2</v>
      </c>
      <c r="U18" s="2">
        <v>8.3792208000000007E-2</v>
      </c>
      <c r="V18" s="2">
        <v>8.2803667499999997E-2</v>
      </c>
      <c r="W18" s="2">
        <v>8.1919340199999996E-2</v>
      </c>
      <c r="X18" s="2">
        <v>8.11071716E-2</v>
      </c>
      <c r="Y18" s="2">
        <v>8.0348634299999999E-2</v>
      </c>
      <c r="Z18" s="2">
        <v>7.9628520899999999E-2</v>
      </c>
      <c r="AA18" s="2">
        <v>7.9141554099999997E-2</v>
      </c>
      <c r="AB18" s="2">
        <v>7.8810973199999995E-2</v>
      </c>
      <c r="AC18" s="2">
        <v>7.8588643299999997E-2</v>
      </c>
      <c r="AD18" s="2">
        <v>7.8430036999999994E-2</v>
      </c>
      <c r="AE18" s="2">
        <v>7.8306345499999999E-2</v>
      </c>
      <c r="AF18" s="2">
        <v>7.82223628E-2</v>
      </c>
      <c r="AG18" s="2">
        <v>7.8147489599999995E-2</v>
      </c>
      <c r="AH18" s="2">
        <v>7.8076436799999996E-2</v>
      </c>
      <c r="AI18" s="2">
        <v>7.8006951000000005E-2</v>
      </c>
      <c r="AJ18" s="2">
        <v>7.7939558699999995E-2</v>
      </c>
      <c r="AK18" s="2">
        <v>7.78902286E-2</v>
      </c>
      <c r="AL18" s="2">
        <v>7.7846586699999998E-2</v>
      </c>
      <c r="AM18" s="2">
        <v>7.78062791E-2</v>
      </c>
      <c r="AN18" s="2">
        <v>7.7769085399999896E-2</v>
      </c>
      <c r="AO18" s="2">
        <v>7.7736013199999995E-2</v>
      </c>
      <c r="AP18" s="2">
        <v>7.7716506199999896E-2</v>
      </c>
      <c r="AQ18" s="2">
        <v>7.7709181899999896E-2</v>
      </c>
      <c r="AR18" s="2">
        <v>7.7712849299999998E-2</v>
      </c>
      <c r="AS18" s="2">
        <v>7.7728829900000004E-2</v>
      </c>
      <c r="AT18" s="2">
        <v>7.7755330400000003E-2</v>
      </c>
    </row>
    <row r="19" spans="1:46" x14ac:dyDescent="0.3">
      <c r="A19" s="2" t="s">
        <v>112</v>
      </c>
      <c r="B19" s="2">
        <v>0.5918089071</v>
      </c>
      <c r="C19" s="2">
        <v>0.58397975120000001</v>
      </c>
      <c r="D19" s="2">
        <v>0.55877382279999999</v>
      </c>
      <c r="E19" s="2">
        <v>0.53108097840000001</v>
      </c>
      <c r="F19" s="2">
        <v>0.53233629510000002</v>
      </c>
      <c r="G19" s="2">
        <v>0.5241762767</v>
      </c>
      <c r="H19" s="2">
        <v>0.4961592621</v>
      </c>
      <c r="I19" s="2">
        <v>0.47801501410000002</v>
      </c>
      <c r="J19" s="2">
        <v>0.47057970510000002</v>
      </c>
      <c r="K19" s="2">
        <v>0.47222169019999999</v>
      </c>
      <c r="L19" s="2">
        <v>0.48433995169999999</v>
      </c>
      <c r="M19" s="2">
        <v>0.49777494839999997</v>
      </c>
      <c r="N19" s="2">
        <v>0.50298567500000002</v>
      </c>
      <c r="O19" s="2">
        <v>0.50214899359999998</v>
      </c>
      <c r="P19" s="2">
        <v>0.49705897269999999</v>
      </c>
      <c r="Q19" s="2">
        <v>0.48321293450000002</v>
      </c>
      <c r="R19" s="2">
        <v>0.47215361350000001</v>
      </c>
      <c r="S19" s="2">
        <v>0.46311489010000001</v>
      </c>
      <c r="T19" s="2">
        <v>0.4549669576</v>
      </c>
      <c r="U19" s="2">
        <v>0.44745039069999998</v>
      </c>
      <c r="V19" s="2">
        <v>0.44217158429999998</v>
      </c>
      <c r="W19" s="2">
        <v>0.4374492767</v>
      </c>
      <c r="X19" s="2">
        <v>0.43311229629999998</v>
      </c>
      <c r="Y19" s="2">
        <v>0.42906170700000001</v>
      </c>
      <c r="Z19" s="2">
        <v>0.42521630160000001</v>
      </c>
      <c r="AA19" s="2">
        <v>0.42261589910000003</v>
      </c>
      <c r="AB19" s="2">
        <v>0.42085059660000002</v>
      </c>
      <c r="AC19" s="2">
        <v>0.41966335519999998</v>
      </c>
      <c r="AD19" s="2">
        <v>0.41881639729999998</v>
      </c>
      <c r="AE19" s="2">
        <v>0.418155885</v>
      </c>
      <c r="AF19" s="2">
        <v>0.4177074174</v>
      </c>
      <c r="AG19" s="2">
        <v>0.4173075946</v>
      </c>
      <c r="AH19" s="2">
        <v>0.41692817250000003</v>
      </c>
      <c r="AI19" s="2">
        <v>0.41655711839999998</v>
      </c>
      <c r="AJ19" s="2">
        <v>0.41619724340000003</v>
      </c>
      <c r="AK19" s="2">
        <v>0.4159338205</v>
      </c>
      <c r="AL19" s="2">
        <v>0.41570077280000001</v>
      </c>
      <c r="AM19" s="2">
        <v>0.41548553040000002</v>
      </c>
      <c r="AN19" s="2">
        <v>0.41528691620000002</v>
      </c>
      <c r="AO19" s="2">
        <v>0.41511031030000001</v>
      </c>
      <c r="AP19" s="2">
        <v>0.41500614320000001</v>
      </c>
      <c r="AQ19" s="2">
        <v>0.4149670312</v>
      </c>
      <c r="AR19" s="2">
        <v>0.41498661529999997</v>
      </c>
      <c r="AS19" s="2">
        <v>0.41507195140000003</v>
      </c>
      <c r="AT19" s="2">
        <v>0.41521346409999998</v>
      </c>
    </row>
    <row r="20" spans="1:46" x14ac:dyDescent="0.3">
      <c r="A20" s="2" t="s">
        <v>113</v>
      </c>
      <c r="B20" s="2">
        <v>0.19993544160000001</v>
      </c>
      <c r="C20" s="2">
        <v>0.2085511401</v>
      </c>
      <c r="D20" s="2">
        <v>0.21093921360000001</v>
      </c>
      <c r="E20" s="2">
        <v>0.21192808199999999</v>
      </c>
      <c r="F20" s="2">
        <v>0.22455375899999999</v>
      </c>
      <c r="G20" s="2">
        <v>0.2337319618</v>
      </c>
      <c r="H20" s="2">
        <v>0.2338666724</v>
      </c>
      <c r="I20" s="2">
        <v>0.23817449979999999</v>
      </c>
      <c r="J20" s="2">
        <v>0.24785255940000001</v>
      </c>
      <c r="K20" s="2">
        <v>0.26291334869999999</v>
      </c>
      <c r="L20" s="2">
        <v>0.27910942160000002</v>
      </c>
      <c r="M20" s="2">
        <v>0.29690310240000001</v>
      </c>
      <c r="N20" s="2">
        <v>0.31052374360000001</v>
      </c>
      <c r="O20" s="2">
        <v>0.32087013009999998</v>
      </c>
      <c r="P20" s="2">
        <v>0.32874723500000003</v>
      </c>
      <c r="Q20" s="2">
        <v>0.33753187979999999</v>
      </c>
      <c r="R20" s="2">
        <v>0.34832257430000002</v>
      </c>
      <c r="S20" s="2">
        <v>0.36083537269999999</v>
      </c>
      <c r="T20" s="2">
        <v>0.37438830449999999</v>
      </c>
      <c r="U20" s="2">
        <v>0.38887440950000002</v>
      </c>
      <c r="V20" s="2">
        <v>0.39936630490000002</v>
      </c>
      <c r="W20" s="2">
        <v>0.41060516740000003</v>
      </c>
      <c r="X20" s="2">
        <v>0.42248698909999999</v>
      </c>
      <c r="Y20" s="2">
        <v>0.4349593779</v>
      </c>
      <c r="Z20" s="2">
        <v>0.44797622510000001</v>
      </c>
      <c r="AA20" s="2">
        <v>0.45536872919999999</v>
      </c>
      <c r="AB20" s="2">
        <v>0.46378599679999999</v>
      </c>
      <c r="AC20" s="2">
        <v>0.47300207420000001</v>
      </c>
      <c r="AD20" s="2">
        <v>0.48278968840000003</v>
      </c>
      <c r="AE20" s="2">
        <v>0.49299763349999998</v>
      </c>
      <c r="AF20" s="2">
        <v>0.50367584160000001</v>
      </c>
      <c r="AG20" s="2">
        <v>0.51464473519999998</v>
      </c>
      <c r="AH20" s="2">
        <v>0.52587775489999999</v>
      </c>
      <c r="AI20" s="2">
        <v>0.53736630470000002</v>
      </c>
      <c r="AJ20" s="2">
        <v>0.54912015189999996</v>
      </c>
      <c r="AK20" s="2">
        <v>0.56126082470000005</v>
      </c>
      <c r="AL20" s="2">
        <v>0.57371161049999997</v>
      </c>
      <c r="AM20" s="2">
        <v>0.58646354759999997</v>
      </c>
      <c r="AN20" s="2">
        <v>0.59952276729999998</v>
      </c>
      <c r="AO20" s="2">
        <v>0.61290514100000004</v>
      </c>
      <c r="AP20" s="2">
        <v>0.62669550780000005</v>
      </c>
      <c r="AQ20" s="2">
        <v>0.64089659190000003</v>
      </c>
      <c r="AR20" s="2">
        <v>0.65551218690000002</v>
      </c>
      <c r="AS20" s="2">
        <v>0.67056731290000005</v>
      </c>
      <c r="AT20" s="2">
        <v>0.68606100179999996</v>
      </c>
    </row>
    <row r="21" spans="1:46" x14ac:dyDescent="0.3">
      <c r="A21" s="2" t="s">
        <v>114</v>
      </c>
      <c r="B21" s="2">
        <v>0.39987088320000003</v>
      </c>
      <c r="C21" s="2">
        <v>0.45276787200000002</v>
      </c>
      <c r="D21" s="2">
        <v>0.49711102429999998</v>
      </c>
      <c r="E21" s="2">
        <v>0.54214769750000003</v>
      </c>
      <c r="F21" s="2">
        <v>0.62356607230000005</v>
      </c>
      <c r="G21" s="2">
        <v>0.70455238649999996</v>
      </c>
      <c r="H21" s="2">
        <v>0.76523805730000005</v>
      </c>
      <c r="I21" s="2">
        <v>0.84597304220000002</v>
      </c>
      <c r="J21" s="2">
        <v>0.95562545229999996</v>
      </c>
      <c r="K21" s="2">
        <v>1.100373126</v>
      </c>
      <c r="L21" s="2">
        <v>1.1798344999999999</v>
      </c>
      <c r="M21" s="2">
        <v>1.2675952020000001</v>
      </c>
      <c r="N21" s="2">
        <v>1.3389979759999999</v>
      </c>
      <c r="O21" s="2">
        <v>1.397441556</v>
      </c>
      <c r="P21" s="2">
        <v>1.446058053</v>
      </c>
      <c r="Q21" s="2">
        <v>1.44031391</v>
      </c>
      <c r="R21" s="2">
        <v>1.441925146</v>
      </c>
      <c r="S21" s="2">
        <v>1.4490685679999999</v>
      </c>
      <c r="T21" s="2">
        <v>1.4585483889999999</v>
      </c>
      <c r="U21" s="2">
        <v>1.4696931520000001</v>
      </c>
      <c r="V21" s="2">
        <v>1.466840532</v>
      </c>
      <c r="W21" s="2">
        <v>1.4656493129999999</v>
      </c>
      <c r="X21" s="2">
        <v>1.465592295</v>
      </c>
      <c r="Y21" s="2">
        <v>1.4663671039999999</v>
      </c>
      <c r="Z21" s="2">
        <v>1.467719797</v>
      </c>
      <c r="AA21" s="2">
        <v>1.4727158579999999</v>
      </c>
      <c r="AB21" s="2">
        <v>1.4806109759999999</v>
      </c>
      <c r="AC21" s="2">
        <v>1.490575406</v>
      </c>
      <c r="AD21" s="2">
        <v>1.5018150939999999</v>
      </c>
      <c r="AE21" s="2">
        <v>1.5138083170000001</v>
      </c>
      <c r="AF21" s="2">
        <v>1.526668505</v>
      </c>
      <c r="AG21" s="2">
        <v>1.5398156629999999</v>
      </c>
      <c r="AH21" s="2">
        <v>1.553150611</v>
      </c>
      <c r="AI21" s="2">
        <v>1.566631216</v>
      </c>
      <c r="AJ21" s="2">
        <v>1.5802700169999999</v>
      </c>
      <c r="AK21" s="2">
        <v>1.5943960930000001</v>
      </c>
      <c r="AL21" s="2">
        <v>1.608765349</v>
      </c>
      <c r="AM21" s="2">
        <v>1.6233331630000001</v>
      </c>
      <c r="AN21" s="2">
        <v>1.638098042</v>
      </c>
      <c r="AO21" s="2">
        <v>1.6530844790000001</v>
      </c>
      <c r="AP21" s="2">
        <v>1.668498955</v>
      </c>
      <c r="AQ21" s="2">
        <v>1.684321113</v>
      </c>
      <c r="AR21" s="2">
        <v>1.7005338210000001</v>
      </c>
      <c r="AS21" s="2">
        <v>1.7171746029999999</v>
      </c>
      <c r="AT21" s="2">
        <v>1.734212783</v>
      </c>
    </row>
    <row r="22" spans="1:46" x14ac:dyDescent="0.3">
      <c r="A22" s="2" t="s">
        <v>115</v>
      </c>
      <c r="B22" s="2">
        <v>5.7508898210000003</v>
      </c>
      <c r="C22" s="2">
        <v>5.7708331599999996</v>
      </c>
      <c r="D22" s="2">
        <v>4.9754323969999996</v>
      </c>
      <c r="E22" s="2">
        <v>4.223157456</v>
      </c>
      <c r="F22" s="2">
        <v>4.4369430369999998</v>
      </c>
      <c r="G22" s="2">
        <v>4.3763550609999999</v>
      </c>
      <c r="H22" s="2">
        <v>4.154870667</v>
      </c>
      <c r="I22" s="2">
        <v>4.3794228180000001</v>
      </c>
      <c r="J22" s="2">
        <v>4.5302428709999996</v>
      </c>
      <c r="K22" s="2">
        <v>4.607912572</v>
      </c>
      <c r="L22" s="2">
        <v>4.1781793289999998</v>
      </c>
      <c r="M22" s="2">
        <v>3.94466604</v>
      </c>
      <c r="N22" s="2">
        <v>3.7405097500000002</v>
      </c>
      <c r="O22" s="2">
        <v>3.6695239599999998</v>
      </c>
      <c r="P22" s="2">
        <v>3.643477538</v>
      </c>
      <c r="Q22" s="2">
        <v>3.6412963020000002</v>
      </c>
      <c r="R22" s="2">
        <v>3.649885689</v>
      </c>
      <c r="S22" s="2">
        <v>3.661720388</v>
      </c>
      <c r="T22" s="2">
        <v>3.6619488009999999</v>
      </c>
      <c r="U22" s="2">
        <v>3.6560785180000002</v>
      </c>
      <c r="V22" s="2">
        <v>3.64754639</v>
      </c>
      <c r="W22" s="2">
        <v>3.6385606899999998</v>
      </c>
      <c r="X22" s="2">
        <v>3.6291808630000002</v>
      </c>
      <c r="Y22" s="2">
        <v>3.6193955610000001</v>
      </c>
      <c r="Z22" s="2">
        <v>3.6090661220000002</v>
      </c>
      <c r="AA22" s="2">
        <v>3.6240036249999998</v>
      </c>
      <c r="AB22" s="2">
        <v>3.647746632</v>
      </c>
      <c r="AC22" s="2">
        <v>3.6777959820000001</v>
      </c>
      <c r="AD22" s="2">
        <v>3.711827376</v>
      </c>
      <c r="AE22" s="2">
        <v>3.748238615</v>
      </c>
      <c r="AF22" s="2">
        <v>3.7869768810000002</v>
      </c>
      <c r="AG22" s="2">
        <v>3.8264933079999999</v>
      </c>
      <c r="AH22" s="2">
        <v>3.8665249209999999</v>
      </c>
      <c r="AI22" s="2">
        <v>3.9068340539999999</v>
      </c>
      <c r="AJ22" s="2">
        <v>3.9472920779999998</v>
      </c>
      <c r="AK22" s="2">
        <v>3.9884918520000001</v>
      </c>
      <c r="AL22" s="2">
        <v>4.0297614150000003</v>
      </c>
      <c r="AM22" s="2">
        <v>4.0712881000000003</v>
      </c>
      <c r="AN22" s="2">
        <v>4.1130146999999999</v>
      </c>
      <c r="AO22" s="2">
        <v>4.1549446039999998</v>
      </c>
      <c r="AP22" s="2">
        <v>4.1972720629999998</v>
      </c>
      <c r="AQ22" s="2">
        <v>4.239997528</v>
      </c>
      <c r="AR22" s="2">
        <v>4.2831214209999997</v>
      </c>
      <c r="AS22" s="2">
        <v>4.3267541850000004</v>
      </c>
      <c r="AT22" s="2">
        <v>4.3708317780000003</v>
      </c>
    </row>
    <row r="23" spans="1:46" x14ac:dyDescent="0.3">
      <c r="A23" s="2" t="s">
        <v>116</v>
      </c>
      <c r="B23" s="2">
        <v>164.4847508</v>
      </c>
      <c r="C23" s="2">
        <v>165.7760323</v>
      </c>
      <c r="D23" s="2">
        <v>160.87563639999999</v>
      </c>
      <c r="E23" s="2">
        <v>152.21091329999999</v>
      </c>
      <c r="F23" s="2">
        <v>154.45343589999999</v>
      </c>
      <c r="G23" s="2">
        <v>154.05374900000001</v>
      </c>
      <c r="H23" s="2">
        <v>150.69469570000001</v>
      </c>
      <c r="I23" s="2">
        <v>148.0428445</v>
      </c>
      <c r="J23" s="2">
        <v>148.3995037</v>
      </c>
      <c r="K23" s="2">
        <v>150.1828544</v>
      </c>
      <c r="L23" s="2">
        <v>148.516358</v>
      </c>
      <c r="M23" s="2">
        <v>149.0742358</v>
      </c>
      <c r="N23" s="2">
        <v>148.8601893</v>
      </c>
      <c r="O23" s="2">
        <v>147.7110137</v>
      </c>
      <c r="P23" s="2">
        <v>145.8430056</v>
      </c>
      <c r="Q23" s="2">
        <v>144.22103899999999</v>
      </c>
      <c r="R23" s="2">
        <v>142.7651152</v>
      </c>
      <c r="S23" s="2">
        <v>141.49924870000001</v>
      </c>
      <c r="T23" s="2">
        <v>140.42915350000001</v>
      </c>
      <c r="U23" s="2">
        <v>139.54127130000001</v>
      </c>
      <c r="V23" s="2">
        <v>138.8994701</v>
      </c>
      <c r="W23" s="2">
        <v>138.4232896</v>
      </c>
      <c r="X23" s="2">
        <v>138.06534690000001</v>
      </c>
      <c r="Y23" s="2">
        <v>137.7951735</v>
      </c>
      <c r="Z23" s="2">
        <v>137.58523729999999</v>
      </c>
      <c r="AA23" s="2">
        <v>137.45071619999999</v>
      </c>
      <c r="AB23" s="2">
        <v>137.45056600000001</v>
      </c>
      <c r="AC23" s="2">
        <v>137.56744520000001</v>
      </c>
      <c r="AD23" s="2">
        <v>137.76274219999999</v>
      </c>
      <c r="AE23" s="2">
        <v>138.00729899999999</v>
      </c>
      <c r="AF23" s="2">
        <v>138.29081769999999</v>
      </c>
      <c r="AG23" s="2">
        <v>138.57850920000001</v>
      </c>
      <c r="AH23" s="2">
        <v>138.8776331</v>
      </c>
      <c r="AI23" s="2">
        <v>139.19391640000001</v>
      </c>
      <c r="AJ23" s="2">
        <v>139.53423280000001</v>
      </c>
      <c r="AK23" s="2">
        <v>139.91080220000001</v>
      </c>
      <c r="AL23" s="2">
        <v>140.31309400000001</v>
      </c>
      <c r="AM23" s="2">
        <v>140.75011069999999</v>
      </c>
      <c r="AN23" s="2">
        <v>141.22615590000001</v>
      </c>
      <c r="AO23" s="2">
        <v>141.7448952</v>
      </c>
      <c r="AP23" s="2">
        <v>142.3208976</v>
      </c>
      <c r="AQ23" s="2">
        <v>142.95266570000001</v>
      </c>
      <c r="AR23" s="2">
        <v>143.6381677</v>
      </c>
      <c r="AS23" s="2">
        <v>144.37598560000001</v>
      </c>
      <c r="AT23" s="2">
        <v>145.16004340000001</v>
      </c>
    </row>
    <row r="24" spans="1:46" x14ac:dyDescent="0.3">
      <c r="A24" s="2" t="s">
        <v>117</v>
      </c>
      <c r="B24" s="2">
        <v>2.86</v>
      </c>
      <c r="C24" s="2">
        <v>2.9352753429999998</v>
      </c>
      <c r="D24" s="2">
        <v>2.8548759659999998</v>
      </c>
      <c r="E24" s="2">
        <v>2.8685047770000001</v>
      </c>
      <c r="F24" s="2">
        <v>2.994637574</v>
      </c>
      <c r="G24" s="2">
        <v>2.919664241</v>
      </c>
      <c r="H24" s="2">
        <v>2.8703587220000002</v>
      </c>
      <c r="I24" s="2">
        <v>2.7280898840000001</v>
      </c>
      <c r="J24" s="2">
        <v>2.8275394129999998</v>
      </c>
      <c r="K24" s="2">
        <v>2.888011025</v>
      </c>
      <c r="L24" s="2">
        <v>2.758775677</v>
      </c>
      <c r="M24" s="2">
        <v>2.7838595100000001</v>
      </c>
      <c r="N24" s="2">
        <v>2.8028474970000001</v>
      </c>
      <c r="O24" s="2">
        <v>2.790269388</v>
      </c>
      <c r="P24" s="2">
        <v>2.7505581270000001</v>
      </c>
      <c r="Q24" s="2">
        <v>2.7135487110000001</v>
      </c>
      <c r="R24" s="2">
        <v>2.6851906319999999</v>
      </c>
      <c r="S24" s="2">
        <v>2.6660569359999999</v>
      </c>
      <c r="T24" s="2">
        <v>2.6564714110000001</v>
      </c>
      <c r="U24" s="2">
        <v>2.654852805</v>
      </c>
      <c r="V24" s="2">
        <v>2.6593576149999998</v>
      </c>
      <c r="W24" s="2">
        <v>2.66857159</v>
      </c>
      <c r="X24" s="2">
        <v>2.681076434</v>
      </c>
      <c r="Y24" s="2">
        <v>2.6956874279999998</v>
      </c>
      <c r="Z24" s="2">
        <v>2.7114206209999998</v>
      </c>
      <c r="AA24" s="2">
        <v>2.7335663710000002</v>
      </c>
      <c r="AB24" s="2">
        <v>2.760924019</v>
      </c>
      <c r="AC24" s="2">
        <v>2.7919518459999999</v>
      </c>
      <c r="AD24" s="2">
        <v>2.8253489200000002</v>
      </c>
      <c r="AE24" s="2">
        <v>2.8602161399999999</v>
      </c>
      <c r="AF24" s="2">
        <v>2.896088158</v>
      </c>
      <c r="AG24" s="2">
        <v>2.932532669</v>
      </c>
      <c r="AH24" s="2">
        <v>2.969556732</v>
      </c>
      <c r="AI24" s="2">
        <v>3.0072902579999998</v>
      </c>
      <c r="AJ24" s="2">
        <v>3.045928698</v>
      </c>
      <c r="AK24" s="2">
        <v>3.085708205</v>
      </c>
      <c r="AL24" s="2">
        <v>3.1266686520000002</v>
      </c>
      <c r="AM24" s="2">
        <v>3.168981906</v>
      </c>
      <c r="AN24" s="2">
        <v>3.212738351</v>
      </c>
      <c r="AO24" s="2">
        <v>3.2579898520000001</v>
      </c>
      <c r="AP24" s="2">
        <v>3.3050155170000002</v>
      </c>
      <c r="AQ24" s="2">
        <v>3.3537897000000001</v>
      </c>
      <c r="AR24" s="2">
        <v>3.4042402140000001</v>
      </c>
      <c r="AS24" s="2">
        <v>3.4562850420000002</v>
      </c>
      <c r="AT24" s="2">
        <v>3.5097922029999999</v>
      </c>
    </row>
    <row r="25" spans="1:46" x14ac:dyDescent="0.3">
      <c r="A25" s="2" t="s">
        <v>118</v>
      </c>
      <c r="B25" s="2">
        <v>48.17429259</v>
      </c>
      <c r="C25" s="2">
        <v>48.778460600000003</v>
      </c>
      <c r="D25" s="2">
        <v>46.476585249999999</v>
      </c>
      <c r="E25" s="2">
        <v>41.837406649999998</v>
      </c>
      <c r="F25" s="2">
        <v>43.160972989999998</v>
      </c>
      <c r="G25" s="2">
        <v>44.316912719999998</v>
      </c>
      <c r="H25" s="2">
        <v>42.120477280000003</v>
      </c>
      <c r="I25" s="2">
        <v>41.349451260000002</v>
      </c>
      <c r="J25" s="2">
        <v>41.71938025</v>
      </c>
      <c r="K25" s="2">
        <v>42.536609869999999</v>
      </c>
      <c r="L25" s="2">
        <v>40.885759049999997</v>
      </c>
      <c r="M25" s="2">
        <v>41.17612578</v>
      </c>
      <c r="N25" s="2">
        <v>41.288828359999997</v>
      </c>
      <c r="O25" s="2">
        <v>41.172416810000001</v>
      </c>
      <c r="P25" s="2">
        <v>40.859710190000001</v>
      </c>
      <c r="Q25" s="2">
        <v>40.584064069999997</v>
      </c>
      <c r="R25" s="2">
        <v>40.355728499999998</v>
      </c>
      <c r="S25" s="2">
        <v>40.174565880000003</v>
      </c>
      <c r="T25" s="2">
        <v>40.041892310000001</v>
      </c>
      <c r="U25" s="2">
        <v>39.952545290000003</v>
      </c>
      <c r="V25" s="2">
        <v>39.886126740000002</v>
      </c>
      <c r="W25" s="2">
        <v>39.872558840000003</v>
      </c>
      <c r="X25" s="2">
        <v>39.90225719</v>
      </c>
      <c r="Y25" s="2">
        <v>39.96759849</v>
      </c>
      <c r="Z25" s="2">
        <v>40.060634540000002</v>
      </c>
      <c r="AA25" s="2">
        <v>40.246708929999997</v>
      </c>
      <c r="AB25" s="2">
        <v>40.484582189999998</v>
      </c>
      <c r="AC25" s="2">
        <v>40.765254800000001</v>
      </c>
      <c r="AD25" s="2">
        <v>41.076886270000003</v>
      </c>
      <c r="AE25" s="2">
        <v>41.408666240000002</v>
      </c>
      <c r="AF25" s="2">
        <v>41.759900969999997</v>
      </c>
      <c r="AG25" s="2">
        <v>42.112257270000001</v>
      </c>
      <c r="AH25" s="2">
        <v>42.469167470000002</v>
      </c>
      <c r="AI25" s="2">
        <v>42.832249179999998</v>
      </c>
      <c r="AJ25" s="2">
        <v>43.203466949999999</v>
      </c>
      <c r="AK25" s="2">
        <v>43.589630749999998</v>
      </c>
      <c r="AL25" s="2">
        <v>43.98324908</v>
      </c>
      <c r="AM25" s="2">
        <v>44.391109270000001</v>
      </c>
      <c r="AN25" s="2">
        <v>44.814206130000002</v>
      </c>
      <c r="AO25" s="2">
        <v>45.253684040000003</v>
      </c>
      <c r="AP25" s="2">
        <v>45.714226230000001</v>
      </c>
      <c r="AQ25" s="2">
        <v>46.19558516</v>
      </c>
      <c r="AR25" s="2">
        <v>46.69707296</v>
      </c>
      <c r="AS25" s="2">
        <v>47.218595780000001</v>
      </c>
      <c r="AT25" s="2">
        <v>47.757362370000003</v>
      </c>
    </row>
    <row r="26" spans="1:46" x14ac:dyDescent="0.3">
      <c r="A26" s="2" t="s">
        <v>119</v>
      </c>
      <c r="B26" s="2">
        <v>40.805099759999997</v>
      </c>
      <c r="C26" s="2">
        <v>40.105281769999998</v>
      </c>
      <c r="D26" s="2">
        <v>38.818659179999997</v>
      </c>
      <c r="E26" s="2">
        <v>38.117866130000003</v>
      </c>
      <c r="F26" s="2">
        <v>37.363055969999998</v>
      </c>
      <c r="G26" s="2">
        <v>36.382447259999999</v>
      </c>
      <c r="H26" s="2">
        <v>35.317234659999997</v>
      </c>
      <c r="I26" s="2">
        <v>34.561480680000003</v>
      </c>
      <c r="J26" s="2">
        <v>33.907870619999997</v>
      </c>
      <c r="K26" s="2">
        <v>33.48462722</v>
      </c>
      <c r="L26" s="2">
        <v>33.255748410000002</v>
      </c>
      <c r="M26" s="2">
        <v>32.899243820000002</v>
      </c>
      <c r="N26" s="2">
        <v>32.42109541</v>
      </c>
      <c r="O26" s="2">
        <v>31.900910580000001</v>
      </c>
      <c r="P26" s="2">
        <v>31.331671660000001</v>
      </c>
      <c r="Q26" s="2">
        <v>30.885662159999999</v>
      </c>
      <c r="R26" s="2">
        <v>30.462051280000001</v>
      </c>
      <c r="S26" s="2">
        <v>30.054991260000001</v>
      </c>
      <c r="T26" s="2">
        <v>29.653264249999999</v>
      </c>
      <c r="U26" s="2">
        <v>29.258589820000001</v>
      </c>
      <c r="V26" s="2">
        <v>28.867311770000001</v>
      </c>
      <c r="W26" s="2">
        <v>28.48424206</v>
      </c>
      <c r="X26" s="2">
        <v>28.109140029999999</v>
      </c>
      <c r="Y26" s="2">
        <v>27.742519229999999</v>
      </c>
      <c r="Z26" s="2">
        <v>27.385411810000001</v>
      </c>
      <c r="AA26" s="2">
        <v>27.07731596</v>
      </c>
      <c r="AB26" s="2">
        <v>26.793531810000001</v>
      </c>
      <c r="AC26" s="2">
        <v>26.53513294</v>
      </c>
      <c r="AD26" s="2">
        <v>26.297615690000001</v>
      </c>
      <c r="AE26" s="2">
        <v>26.078210850000001</v>
      </c>
      <c r="AF26" s="2">
        <v>25.876401940000001</v>
      </c>
      <c r="AG26" s="2">
        <v>25.68984863</v>
      </c>
      <c r="AH26" s="2">
        <v>25.51672872</v>
      </c>
      <c r="AI26" s="2">
        <v>25.355718</v>
      </c>
      <c r="AJ26" s="2">
        <v>25.20584509</v>
      </c>
      <c r="AK26" s="2">
        <v>25.066776369999999</v>
      </c>
      <c r="AL26" s="2">
        <v>24.937387829999999</v>
      </c>
      <c r="AM26" s="2">
        <v>24.81235152</v>
      </c>
      <c r="AN26" s="2">
        <v>24.691189529999999</v>
      </c>
      <c r="AO26" s="2">
        <v>24.573824179999999</v>
      </c>
      <c r="AP26" s="2">
        <v>24.460275070000002</v>
      </c>
      <c r="AQ26" s="2">
        <v>24.350545839999999</v>
      </c>
      <c r="AR26" s="2">
        <v>24.24465665</v>
      </c>
      <c r="AS26" s="2">
        <v>24.142631479999999</v>
      </c>
      <c r="AT26" s="2">
        <v>24.04443435</v>
      </c>
    </row>
    <row r="27" spans="1:46" x14ac:dyDescent="0.3">
      <c r="A27" s="2" t="s">
        <v>120</v>
      </c>
      <c r="B27" s="2">
        <v>21.754900240000001</v>
      </c>
      <c r="C27" s="2">
        <v>22.63750448</v>
      </c>
      <c r="D27" s="2">
        <v>23.159737419999999</v>
      </c>
      <c r="E27" s="2">
        <v>22.753125050000001</v>
      </c>
      <c r="F27" s="2">
        <v>23.616511769999999</v>
      </c>
      <c r="G27" s="2">
        <v>24.177596040000001</v>
      </c>
      <c r="H27" s="2">
        <v>24.104373460000001</v>
      </c>
      <c r="I27" s="2">
        <v>24.065479710000002</v>
      </c>
      <c r="J27" s="2">
        <v>24.457942670000001</v>
      </c>
      <c r="K27" s="2">
        <v>25.439122650000002</v>
      </c>
      <c r="L27" s="2">
        <v>26.830482669999999</v>
      </c>
      <c r="M27" s="2">
        <v>27.41805699</v>
      </c>
      <c r="N27" s="2">
        <v>27.54123937</v>
      </c>
      <c r="O27" s="2">
        <v>27.31096436</v>
      </c>
      <c r="P27" s="2">
        <v>26.815386</v>
      </c>
      <c r="Q27" s="2">
        <v>26.275328049999999</v>
      </c>
      <c r="R27" s="2">
        <v>25.779843280000001</v>
      </c>
      <c r="S27" s="2">
        <v>25.356728929999999</v>
      </c>
      <c r="T27" s="2">
        <v>25.008791639999998</v>
      </c>
      <c r="U27" s="2">
        <v>24.73814162</v>
      </c>
      <c r="V27" s="2">
        <v>24.639826790000001</v>
      </c>
      <c r="W27" s="2">
        <v>24.604334890000001</v>
      </c>
      <c r="X27" s="2">
        <v>24.606008599999999</v>
      </c>
      <c r="Y27" s="2">
        <v>24.63112276</v>
      </c>
      <c r="Z27" s="2">
        <v>24.668629429999999</v>
      </c>
      <c r="AA27" s="2">
        <v>24.748590740000001</v>
      </c>
      <c r="AB27" s="2">
        <v>24.867044589999999</v>
      </c>
      <c r="AC27" s="2">
        <v>25.016321949999998</v>
      </c>
      <c r="AD27" s="2">
        <v>25.187941899999998</v>
      </c>
      <c r="AE27" s="2">
        <v>25.375793890000001</v>
      </c>
      <c r="AF27" s="2">
        <v>25.57393433</v>
      </c>
      <c r="AG27" s="2">
        <v>25.776784039999999</v>
      </c>
      <c r="AH27" s="2">
        <v>25.98897985</v>
      </c>
      <c r="AI27" s="2">
        <v>26.214915139999999</v>
      </c>
      <c r="AJ27" s="2">
        <v>26.458734849999999</v>
      </c>
      <c r="AK27" s="2">
        <v>26.722143419999998</v>
      </c>
      <c r="AL27" s="2">
        <v>27.004781120000001</v>
      </c>
      <c r="AM27" s="2">
        <v>27.310632600000002</v>
      </c>
      <c r="AN27" s="2">
        <v>27.64170734</v>
      </c>
      <c r="AO27" s="2">
        <v>27.999063939999999</v>
      </c>
      <c r="AP27" s="2">
        <v>28.387904039999999</v>
      </c>
      <c r="AQ27" s="2">
        <v>28.80679349</v>
      </c>
      <c r="AR27" s="2">
        <v>29.25391376</v>
      </c>
      <c r="AS27" s="2">
        <v>29.72715264</v>
      </c>
      <c r="AT27" s="2">
        <v>30.223485180000001</v>
      </c>
    </row>
    <row r="28" spans="1:46" x14ac:dyDescent="0.3">
      <c r="A28" s="2" t="s">
        <v>121</v>
      </c>
      <c r="B28" s="2">
        <v>28.000458160000001</v>
      </c>
      <c r="C28" s="2">
        <v>27.773803109999999</v>
      </c>
      <c r="D28" s="2">
        <v>27.493452869999999</v>
      </c>
      <c r="E28" s="2">
        <v>27.396132529999999</v>
      </c>
      <c r="F28" s="2">
        <v>27.257846480000001</v>
      </c>
      <c r="G28" s="2">
        <v>27.07859187</v>
      </c>
      <c r="H28" s="2">
        <v>26.666564510000001</v>
      </c>
      <c r="I28" s="2">
        <v>26.19004211</v>
      </c>
      <c r="J28" s="2">
        <v>25.73811791</v>
      </c>
      <c r="K28" s="2">
        <v>25.209212640000001</v>
      </c>
      <c r="L28" s="2">
        <v>24.835163730000001</v>
      </c>
      <c r="M28" s="2">
        <v>24.572294320000001</v>
      </c>
      <c r="N28" s="2">
        <v>24.366599140000002</v>
      </c>
      <c r="O28" s="2">
        <v>24.178942989999999</v>
      </c>
      <c r="P28" s="2">
        <v>23.993343450000001</v>
      </c>
      <c r="Q28" s="2">
        <v>23.830460169999998</v>
      </c>
      <c r="R28" s="2">
        <v>23.683542159999998</v>
      </c>
      <c r="S28" s="2">
        <v>23.544806250000001</v>
      </c>
      <c r="T28" s="2">
        <v>23.410649419999999</v>
      </c>
      <c r="U28" s="2">
        <v>23.276285170000001</v>
      </c>
      <c r="V28" s="2">
        <v>23.13763814</v>
      </c>
      <c r="W28" s="2">
        <v>22.99195332</v>
      </c>
      <c r="X28" s="2">
        <v>22.837438649999999</v>
      </c>
      <c r="Y28" s="2">
        <v>22.672286039999999</v>
      </c>
      <c r="Z28" s="2">
        <v>22.494773039999998</v>
      </c>
      <c r="AA28" s="2">
        <v>22.31012187</v>
      </c>
      <c r="AB28" s="2">
        <v>22.116374950000001</v>
      </c>
      <c r="AC28" s="2">
        <v>21.911009969999999</v>
      </c>
      <c r="AD28" s="2">
        <v>21.692974070000002</v>
      </c>
      <c r="AE28" s="2">
        <v>21.461251900000001</v>
      </c>
      <c r="AF28" s="2">
        <v>21.215447690000001</v>
      </c>
      <c r="AG28" s="2">
        <v>20.955623119999998</v>
      </c>
      <c r="AH28" s="2">
        <v>20.681899739999999</v>
      </c>
      <c r="AI28" s="2">
        <v>20.394697839999999</v>
      </c>
      <c r="AJ28" s="2">
        <v>20.094681860000001</v>
      </c>
      <c r="AK28" s="2">
        <v>19.782684270000001</v>
      </c>
      <c r="AL28" s="2">
        <v>19.459656720000002</v>
      </c>
      <c r="AM28" s="2">
        <v>19.126478259999999</v>
      </c>
      <c r="AN28" s="2">
        <v>18.784138850000001</v>
      </c>
      <c r="AO28" s="2">
        <v>18.433680620000001</v>
      </c>
      <c r="AP28" s="2">
        <v>18.07675489</v>
      </c>
      <c r="AQ28" s="2">
        <v>17.714483220000002</v>
      </c>
      <c r="AR28" s="2">
        <v>17.348068829999999</v>
      </c>
      <c r="AS28" s="2">
        <v>16.978742270000001</v>
      </c>
      <c r="AT28" s="2">
        <v>16.607749720000001</v>
      </c>
    </row>
    <row r="29" spans="1:46" x14ac:dyDescent="0.3">
      <c r="A29" s="2" t="s">
        <v>122</v>
      </c>
      <c r="B29" s="2">
        <v>22.89</v>
      </c>
      <c r="C29" s="2">
        <v>24.040638340000001</v>
      </c>
      <c r="D29" s="2">
        <v>22.956968379999999</v>
      </c>
      <c r="E29" s="2">
        <v>20.36730068</v>
      </c>
      <c r="F29" s="2">
        <v>21.39563566</v>
      </c>
      <c r="G29" s="2">
        <v>20.579477449999999</v>
      </c>
      <c r="H29" s="2">
        <v>20.91593138</v>
      </c>
      <c r="I29" s="2">
        <v>20.192587620000001</v>
      </c>
      <c r="J29" s="2">
        <v>20.37857919</v>
      </c>
      <c r="K29" s="2">
        <v>20.62527107</v>
      </c>
      <c r="L29" s="2">
        <v>19.950428410000001</v>
      </c>
      <c r="M29" s="2">
        <v>20.224655340000002</v>
      </c>
      <c r="N29" s="2">
        <v>20.439580100000001</v>
      </c>
      <c r="O29" s="2">
        <v>20.357509490000002</v>
      </c>
      <c r="P29" s="2">
        <v>20.09233622</v>
      </c>
      <c r="Q29" s="2">
        <v>19.931975999999999</v>
      </c>
      <c r="R29" s="2">
        <v>19.79875943</v>
      </c>
      <c r="S29" s="2">
        <v>19.702099449999999</v>
      </c>
      <c r="T29" s="2">
        <v>19.658084509999998</v>
      </c>
      <c r="U29" s="2">
        <v>19.660856639999999</v>
      </c>
      <c r="V29" s="2">
        <v>19.709209009999999</v>
      </c>
      <c r="W29" s="2">
        <v>19.80162893</v>
      </c>
      <c r="X29" s="2">
        <v>19.92942554</v>
      </c>
      <c r="Y29" s="2">
        <v>20.08595923</v>
      </c>
      <c r="Z29" s="2">
        <v>20.264367650000001</v>
      </c>
      <c r="AA29" s="2">
        <v>20.33441238</v>
      </c>
      <c r="AB29" s="2">
        <v>20.428108420000001</v>
      </c>
      <c r="AC29" s="2">
        <v>20.547773679999999</v>
      </c>
      <c r="AD29" s="2">
        <v>20.681975359999999</v>
      </c>
      <c r="AE29" s="2">
        <v>20.823159969999999</v>
      </c>
      <c r="AF29" s="2">
        <v>20.9690446</v>
      </c>
      <c r="AG29" s="2">
        <v>21.11146346</v>
      </c>
      <c r="AH29" s="2">
        <v>21.25130055</v>
      </c>
      <c r="AI29" s="2">
        <v>21.389045930000002</v>
      </c>
      <c r="AJ29" s="2">
        <v>21.52557535</v>
      </c>
      <c r="AK29" s="2">
        <v>21.663859240000001</v>
      </c>
      <c r="AL29" s="2">
        <v>21.801350589999998</v>
      </c>
      <c r="AM29" s="2">
        <v>21.940557080000001</v>
      </c>
      <c r="AN29" s="2">
        <v>22.082175670000002</v>
      </c>
      <c r="AO29" s="2">
        <v>22.226652569999999</v>
      </c>
      <c r="AP29" s="2">
        <v>22.376721870000001</v>
      </c>
      <c r="AQ29" s="2">
        <v>22.53146825</v>
      </c>
      <c r="AR29" s="2">
        <v>22.69021528</v>
      </c>
      <c r="AS29" s="2">
        <v>22.852578340000001</v>
      </c>
      <c r="AT29" s="2">
        <v>23.01721951</v>
      </c>
    </row>
    <row r="30" spans="1:46" x14ac:dyDescent="0.3">
      <c r="A30" s="2" t="s">
        <v>123</v>
      </c>
      <c r="B30" s="2">
        <v>30509.185570000001</v>
      </c>
      <c r="C30" s="2">
        <v>30881.238539999998</v>
      </c>
      <c r="D30" s="2">
        <v>31205.59087</v>
      </c>
      <c r="E30" s="2">
        <v>31743.97464</v>
      </c>
      <c r="F30" s="2">
        <v>32184.234110000001</v>
      </c>
      <c r="G30" s="2">
        <v>32538.53096</v>
      </c>
      <c r="H30" s="2">
        <v>32519.983919999999</v>
      </c>
      <c r="I30" s="2">
        <v>32382.459289999999</v>
      </c>
      <c r="J30" s="2">
        <v>32259.81091</v>
      </c>
      <c r="K30" s="2">
        <v>32020.017049999999</v>
      </c>
      <c r="L30" s="2">
        <v>31951.942009999999</v>
      </c>
      <c r="M30" s="2">
        <v>32040.483</v>
      </c>
      <c r="N30" s="2">
        <v>32206.960179999998</v>
      </c>
      <c r="O30" s="2">
        <v>32397.771710000001</v>
      </c>
      <c r="P30" s="2">
        <v>32594.16174</v>
      </c>
      <c r="Q30" s="2">
        <v>32828.175260000004</v>
      </c>
      <c r="R30" s="2">
        <v>33090.626080000002</v>
      </c>
      <c r="S30" s="2">
        <v>33370.997649999998</v>
      </c>
      <c r="T30" s="2">
        <v>33664.682079999999</v>
      </c>
      <c r="U30" s="2">
        <v>33965.417849999998</v>
      </c>
      <c r="V30" s="2">
        <v>34268.222150000001</v>
      </c>
      <c r="W30" s="2">
        <v>34570.533880000003</v>
      </c>
      <c r="X30" s="2">
        <v>34871.714370000002</v>
      </c>
      <c r="Y30" s="2">
        <v>35171.329660000003</v>
      </c>
      <c r="Z30" s="2">
        <v>35469.305569999997</v>
      </c>
      <c r="AA30" s="2">
        <v>35774.851000000002</v>
      </c>
      <c r="AB30" s="2">
        <v>36085.51283</v>
      </c>
      <c r="AC30" s="2">
        <v>36397.897169999997</v>
      </c>
      <c r="AD30" s="2">
        <v>36711.392189999999</v>
      </c>
      <c r="AE30" s="2">
        <v>37025.237820000002</v>
      </c>
      <c r="AF30" s="2">
        <v>37339.661200000002</v>
      </c>
      <c r="AG30" s="2">
        <v>37655.595179999997</v>
      </c>
      <c r="AH30" s="2">
        <v>37973.752099999998</v>
      </c>
      <c r="AI30" s="2">
        <v>38295.199460000003</v>
      </c>
      <c r="AJ30" s="2">
        <v>38621.23863</v>
      </c>
      <c r="AK30" s="2">
        <v>38953.262629999997</v>
      </c>
      <c r="AL30" s="2">
        <v>39292.660179999999</v>
      </c>
      <c r="AM30" s="2">
        <v>39640.26496</v>
      </c>
      <c r="AN30" s="2">
        <v>39996.873269999996</v>
      </c>
      <c r="AO30" s="2">
        <v>40363.082269999999</v>
      </c>
      <c r="AP30" s="2">
        <v>40741.12818</v>
      </c>
      <c r="AQ30" s="2">
        <v>41131.358520000002</v>
      </c>
      <c r="AR30" s="2">
        <v>41534.110840000001</v>
      </c>
      <c r="AS30" s="2">
        <v>41949.573179999999</v>
      </c>
      <c r="AT30" s="2">
        <v>42377.781840000003</v>
      </c>
    </row>
    <row r="31" spans="1:46" x14ac:dyDescent="0.3">
      <c r="A31" s="2" t="s">
        <v>124</v>
      </c>
      <c r="B31" s="2">
        <v>14.301015359999999</v>
      </c>
      <c r="C31" s="2">
        <v>22.96852277</v>
      </c>
      <c r="D31" s="2">
        <v>82.573086349999997</v>
      </c>
      <c r="E31" s="2">
        <v>139.9630951</v>
      </c>
      <c r="F31" s="2">
        <v>203.4582394</v>
      </c>
      <c r="G31" s="2">
        <v>275.91163230000001</v>
      </c>
      <c r="H31" s="2">
        <v>338.41624180000002</v>
      </c>
      <c r="I31" s="2">
        <v>400.88269689999998</v>
      </c>
      <c r="J31" s="2">
        <v>458.85239369999999</v>
      </c>
      <c r="K31" s="2">
        <v>552.35519160000001</v>
      </c>
      <c r="L31" s="2">
        <v>613.9561946</v>
      </c>
      <c r="M31" s="2">
        <v>689.62586539999995</v>
      </c>
      <c r="N31" s="2">
        <v>775.99363510000001</v>
      </c>
      <c r="O31" s="2">
        <v>872.29796199999998</v>
      </c>
      <c r="P31" s="2">
        <v>978.94184380000002</v>
      </c>
      <c r="Q31" s="2">
        <v>1094.251577</v>
      </c>
      <c r="R31" s="2">
        <v>1216.4385360000001</v>
      </c>
      <c r="S31" s="2">
        <v>1343.865554</v>
      </c>
      <c r="T31" s="2">
        <v>1474.6288890000001</v>
      </c>
      <c r="U31" s="2">
        <v>1607.055421</v>
      </c>
      <c r="V31" s="2">
        <v>1739.649017</v>
      </c>
      <c r="W31" s="2">
        <v>1871.2185440000001</v>
      </c>
      <c r="X31" s="2">
        <v>2000.8628920000001</v>
      </c>
      <c r="Y31" s="2">
        <v>2127.8149309999999</v>
      </c>
      <c r="Z31" s="2">
        <v>2251.4379119999999</v>
      </c>
      <c r="AA31" s="2">
        <v>2370.4864699999998</v>
      </c>
      <c r="AB31" s="2">
        <v>2484.3271880000002</v>
      </c>
      <c r="AC31" s="2">
        <v>2592.5202680000002</v>
      </c>
      <c r="AD31" s="2">
        <v>2694.930789</v>
      </c>
      <c r="AE31" s="2">
        <v>2791.398068</v>
      </c>
      <c r="AF31" s="2">
        <v>2881.8013230000001</v>
      </c>
      <c r="AG31" s="2">
        <v>2966.036838</v>
      </c>
      <c r="AH31" s="2">
        <v>3043.9162569999999</v>
      </c>
      <c r="AI31" s="2">
        <v>3115.2477399999998</v>
      </c>
      <c r="AJ31" s="2">
        <v>3179.8252900000002</v>
      </c>
      <c r="AK31" s="2">
        <v>3237.4428590000002</v>
      </c>
      <c r="AL31" s="2">
        <v>3287.8995690000002</v>
      </c>
      <c r="AM31" s="2">
        <v>3330.9561610000001</v>
      </c>
      <c r="AN31" s="2">
        <v>3366.4078009999998</v>
      </c>
      <c r="AO31" s="2">
        <v>3394.0770510000002</v>
      </c>
      <c r="AP31" s="2">
        <v>3413.9762730000002</v>
      </c>
      <c r="AQ31" s="2">
        <v>3426.0212799999999</v>
      </c>
      <c r="AR31" s="2">
        <v>3430.1929289999998</v>
      </c>
      <c r="AS31" s="2">
        <v>3426.5279580000001</v>
      </c>
      <c r="AT31" s="2">
        <v>3415.1188200000001</v>
      </c>
    </row>
    <row r="32" spans="1:46" x14ac:dyDescent="0.3">
      <c r="A32" s="2" t="s">
        <v>125</v>
      </c>
      <c r="B32" s="2">
        <v>1547.1713669999999</v>
      </c>
      <c r="C32" s="2">
        <v>1924.5844729999999</v>
      </c>
      <c r="D32" s="2">
        <v>2287.219525</v>
      </c>
      <c r="E32" s="2">
        <v>2673.1327409999999</v>
      </c>
      <c r="F32" s="2">
        <v>3011.6411539999999</v>
      </c>
      <c r="G32" s="2">
        <v>3309.7074819999998</v>
      </c>
      <c r="H32" s="2">
        <v>3520.4786469999999</v>
      </c>
      <c r="I32" s="2">
        <v>3697.1978899999999</v>
      </c>
      <c r="J32" s="2">
        <v>3874.7240879999999</v>
      </c>
      <c r="K32" s="2">
        <v>3996.0056009999998</v>
      </c>
      <c r="L32" s="2">
        <v>4149.2772349999996</v>
      </c>
      <c r="M32" s="2">
        <v>4320.0916209999996</v>
      </c>
      <c r="N32" s="2">
        <v>4493.0738709999996</v>
      </c>
      <c r="O32" s="2">
        <v>4658.1378370000002</v>
      </c>
      <c r="P32" s="2">
        <v>4811.9650030000003</v>
      </c>
      <c r="Q32" s="2">
        <v>4961.7198330000001</v>
      </c>
      <c r="R32" s="2">
        <v>5105.6417890000002</v>
      </c>
      <c r="S32" s="2">
        <v>5241.6584279999997</v>
      </c>
      <c r="T32" s="2">
        <v>5368.8026090000003</v>
      </c>
      <c r="U32" s="2">
        <v>5485.6304259999997</v>
      </c>
      <c r="V32" s="2">
        <v>5590.9505630000003</v>
      </c>
      <c r="W32" s="2">
        <v>5684.033891</v>
      </c>
      <c r="X32" s="2">
        <v>5764.5088679999999</v>
      </c>
      <c r="Y32" s="2">
        <v>5832.0411709999998</v>
      </c>
      <c r="Z32" s="2">
        <v>5886.3522999999996</v>
      </c>
      <c r="AA32" s="2">
        <v>5929.5729730000003</v>
      </c>
      <c r="AB32" s="2">
        <v>5961.4150929999996</v>
      </c>
      <c r="AC32" s="2">
        <v>5981.4692080000004</v>
      </c>
      <c r="AD32" s="2">
        <v>5989.7606519999999</v>
      </c>
      <c r="AE32" s="2">
        <v>5986.2861800000001</v>
      </c>
      <c r="AF32" s="2">
        <v>5971.1895329999998</v>
      </c>
      <c r="AG32" s="2">
        <v>5944.7185470000004</v>
      </c>
      <c r="AH32" s="2">
        <v>5907.0991640000002</v>
      </c>
      <c r="AI32" s="2">
        <v>5858.6259</v>
      </c>
      <c r="AJ32" s="2">
        <v>5799.647833</v>
      </c>
      <c r="AK32" s="2">
        <v>5730.557683</v>
      </c>
      <c r="AL32" s="2">
        <v>5651.7838170000005</v>
      </c>
      <c r="AM32" s="2">
        <v>5563.7360849999995</v>
      </c>
      <c r="AN32" s="2">
        <v>5466.8716510000004</v>
      </c>
      <c r="AO32" s="2">
        <v>5361.68012</v>
      </c>
      <c r="AP32" s="2">
        <v>5248.8451029999997</v>
      </c>
      <c r="AQ32" s="2">
        <v>5128.9172840000001</v>
      </c>
      <c r="AR32" s="2">
        <v>5002.4924940000001</v>
      </c>
      <c r="AS32" s="2">
        <v>4870.1955159999998</v>
      </c>
      <c r="AT32" s="2">
        <v>4732.6753580000004</v>
      </c>
    </row>
    <row r="33" spans="1:46" x14ac:dyDescent="0.3">
      <c r="A33" s="2" t="s">
        <v>126</v>
      </c>
      <c r="B33" s="2">
        <v>3662.0526359999999</v>
      </c>
      <c r="C33" s="2">
        <v>4157.0872589999999</v>
      </c>
      <c r="D33" s="2">
        <v>4596.2399640000003</v>
      </c>
      <c r="E33" s="2">
        <v>5070.602578</v>
      </c>
      <c r="F33" s="2">
        <v>5492.8114109999997</v>
      </c>
      <c r="G33" s="2">
        <v>5869.9909360000001</v>
      </c>
      <c r="H33" s="2">
        <v>6123.7767229999999</v>
      </c>
      <c r="I33" s="2">
        <v>6325.9938069999998</v>
      </c>
      <c r="J33" s="2">
        <v>6516.2110759999996</v>
      </c>
      <c r="K33" s="2">
        <v>6641.2636169999996</v>
      </c>
      <c r="L33" s="2">
        <v>6807.2479080000003</v>
      </c>
      <c r="M33" s="2">
        <v>6998.6370980000002</v>
      </c>
      <c r="N33" s="2">
        <v>7193.3451850000001</v>
      </c>
      <c r="O33" s="2">
        <v>7376.1464020000003</v>
      </c>
      <c r="P33" s="2">
        <v>7541.6287069999998</v>
      </c>
      <c r="Q33" s="2">
        <v>7699.7787859999999</v>
      </c>
      <c r="R33" s="2">
        <v>7848.4356269999998</v>
      </c>
      <c r="S33" s="2">
        <v>7984.9650629999996</v>
      </c>
      <c r="T33" s="2">
        <v>8108.4392250000001</v>
      </c>
      <c r="U33" s="2">
        <v>8217.35995799999</v>
      </c>
      <c r="V33" s="2">
        <v>8310.5300289999996</v>
      </c>
      <c r="W33" s="2">
        <v>8387.3191590000006</v>
      </c>
      <c r="X33" s="2">
        <v>8447.5018799999998</v>
      </c>
      <c r="Y33" s="2">
        <v>8490.8205170000001</v>
      </c>
      <c r="Z33" s="2">
        <v>8517.0219519999901</v>
      </c>
      <c r="AA33" s="2">
        <v>8528.9653490000001</v>
      </c>
      <c r="AB33" s="2">
        <v>8526.3412690000005</v>
      </c>
      <c r="AC33" s="2">
        <v>8508.5855940000001</v>
      </c>
      <c r="AD33" s="2">
        <v>8475.724612</v>
      </c>
      <c r="AE33" s="2">
        <v>8427.7627819999998</v>
      </c>
      <c r="AF33" s="2">
        <v>8364.9324080000006</v>
      </c>
      <c r="AG33" s="2">
        <v>8287.6291390000006</v>
      </c>
      <c r="AH33" s="2">
        <v>8196.2517540000008</v>
      </c>
      <c r="AI33" s="2">
        <v>8091.3085819999997</v>
      </c>
      <c r="AJ33" s="2">
        <v>7973.3991649999998</v>
      </c>
      <c r="AK33" s="2">
        <v>7843.1881750000002</v>
      </c>
      <c r="AL33" s="2">
        <v>7701.3889529999997</v>
      </c>
      <c r="AM33" s="2">
        <v>7548.6936429999996</v>
      </c>
      <c r="AN33" s="2">
        <v>7385.8477759999996</v>
      </c>
      <c r="AO33" s="2">
        <v>7213.629492</v>
      </c>
      <c r="AP33" s="2">
        <v>7033.047141</v>
      </c>
      <c r="AQ33" s="2">
        <v>6844.9255499999999</v>
      </c>
      <c r="AR33" s="2">
        <v>6650.1302759999999</v>
      </c>
      <c r="AS33" s="2">
        <v>6449.5464609999999</v>
      </c>
      <c r="AT33" s="2">
        <v>6244.072658</v>
      </c>
    </row>
    <row r="34" spans="1:46" x14ac:dyDescent="0.3">
      <c r="A34" s="2" t="s">
        <v>127</v>
      </c>
      <c r="B34" s="2">
        <v>5126.8649009999999</v>
      </c>
      <c r="C34" s="2">
        <v>5494.8198659999998</v>
      </c>
      <c r="D34" s="2">
        <v>5815.8346089999995</v>
      </c>
      <c r="E34" s="2">
        <v>6177.8865340000002</v>
      </c>
      <c r="F34" s="2">
        <v>6495.5518689999999</v>
      </c>
      <c r="G34" s="2">
        <v>6770.6552579999998</v>
      </c>
      <c r="H34" s="2">
        <v>6925.3491990000002</v>
      </c>
      <c r="I34" s="2">
        <v>7033.3355499999998</v>
      </c>
      <c r="J34" s="2">
        <v>7134.1677040000004</v>
      </c>
      <c r="K34" s="2">
        <v>7182.0379800000001</v>
      </c>
      <c r="L34" s="2">
        <v>7271.9000669999996</v>
      </c>
      <c r="M34" s="2">
        <v>7388.8363310000004</v>
      </c>
      <c r="N34" s="2">
        <v>7511.7843860000003</v>
      </c>
      <c r="O34" s="2">
        <v>7625.8304310000003</v>
      </c>
      <c r="P34" s="2">
        <v>7725.3906660000002</v>
      </c>
      <c r="Q34" s="2">
        <v>7819.7743479999999</v>
      </c>
      <c r="R34" s="2">
        <v>7906.9716509999998</v>
      </c>
      <c r="S34" s="2">
        <v>7984.5149460000002</v>
      </c>
      <c r="T34" s="2">
        <v>8051.615554</v>
      </c>
      <c r="U34" s="2">
        <v>8106.9714379999996</v>
      </c>
      <c r="V34" s="2">
        <v>8149.5424389999998</v>
      </c>
      <c r="W34" s="2">
        <v>8178.786975</v>
      </c>
      <c r="X34" s="2">
        <v>8194.5065479999994</v>
      </c>
      <c r="Y34" s="2">
        <v>8196.4466730000004</v>
      </c>
      <c r="Z34" s="2">
        <v>8184.3359309999996</v>
      </c>
      <c r="AA34" s="2">
        <v>8160.7773630000002</v>
      </c>
      <c r="AB34" s="2">
        <v>8125.4438229999996</v>
      </c>
      <c r="AC34" s="2">
        <v>8077.7428849999997</v>
      </c>
      <c r="AD34" s="2">
        <v>8017.6261610000001</v>
      </c>
      <c r="AE34" s="2">
        <v>7945.0381710000001</v>
      </c>
      <c r="AF34" s="2">
        <v>7860.1481970000004</v>
      </c>
      <c r="AG34" s="2">
        <v>7763.2882840000002</v>
      </c>
      <c r="AH34" s="2">
        <v>7654.8103199999996</v>
      </c>
      <c r="AI34" s="2">
        <v>7535.1759030000003</v>
      </c>
      <c r="AJ34" s="2">
        <v>7404.9388449999997</v>
      </c>
      <c r="AK34" s="2">
        <v>7264.7164919999996</v>
      </c>
      <c r="AL34" s="2">
        <v>7115.172039</v>
      </c>
      <c r="AM34" s="2">
        <v>6956.9516130000002</v>
      </c>
      <c r="AN34" s="2">
        <v>6790.746607</v>
      </c>
      <c r="AO34" s="2">
        <v>6617.2742399999997</v>
      </c>
      <c r="AP34" s="2">
        <v>6437.4496730000001</v>
      </c>
      <c r="AQ34" s="2">
        <v>6252.0200949999999</v>
      </c>
      <c r="AR34" s="2">
        <v>6061.7626049999999</v>
      </c>
      <c r="AS34" s="2">
        <v>5867.4652930000002</v>
      </c>
      <c r="AT34" s="2">
        <v>5669.921746</v>
      </c>
    </row>
    <row r="35" spans="1:46" x14ac:dyDescent="0.3">
      <c r="A35" s="2" t="s">
        <v>128</v>
      </c>
      <c r="B35" s="2">
        <v>13309.29652</v>
      </c>
      <c r="C35" s="2">
        <v>12763.31588</v>
      </c>
      <c r="D35" s="2">
        <v>12234.546469999999</v>
      </c>
      <c r="E35" s="2">
        <v>11784.23148</v>
      </c>
      <c r="F35" s="2">
        <v>11354.928739999999</v>
      </c>
      <c r="G35" s="2">
        <v>10943.83661</v>
      </c>
      <c r="H35" s="2">
        <v>10505.110290000001</v>
      </c>
      <c r="I35" s="2">
        <v>10067.89164</v>
      </c>
      <c r="J35" s="2">
        <v>9654.7102149999901</v>
      </c>
      <c r="K35" s="2">
        <v>9249.2982900000006</v>
      </c>
      <c r="L35" s="2">
        <v>8899.8846950000006</v>
      </c>
      <c r="M35" s="2">
        <v>8594.4780750000009</v>
      </c>
      <c r="N35" s="2">
        <v>8319.2062389999901</v>
      </c>
      <c r="O35" s="2">
        <v>8063.3425520000001</v>
      </c>
      <c r="P35" s="2">
        <v>7821.6101870000002</v>
      </c>
      <c r="Q35" s="2">
        <v>7597.4992940000002</v>
      </c>
      <c r="R35" s="2">
        <v>7388.5551850000002</v>
      </c>
      <c r="S35" s="2">
        <v>7192.1437900000001</v>
      </c>
      <c r="T35" s="2">
        <v>7006.7146140000004</v>
      </c>
      <c r="U35" s="2">
        <v>6830.544159</v>
      </c>
      <c r="V35" s="2">
        <v>6662.0988799999996</v>
      </c>
      <c r="W35" s="2">
        <v>6500.1545690000003</v>
      </c>
      <c r="X35" s="2">
        <v>6343.706475</v>
      </c>
      <c r="Y35" s="2">
        <v>6191.7563270000001</v>
      </c>
      <c r="Z35" s="2">
        <v>6043.337227</v>
      </c>
      <c r="AA35" s="2">
        <v>5899.0386529999996</v>
      </c>
      <c r="AB35" s="2">
        <v>5757.9707859999999</v>
      </c>
      <c r="AC35" s="2">
        <v>5619.1283359999998</v>
      </c>
      <c r="AD35" s="2">
        <v>5481.8521600000004</v>
      </c>
      <c r="AE35" s="2">
        <v>5345.5353859999996</v>
      </c>
      <c r="AF35" s="2">
        <v>5209.7458829999996</v>
      </c>
      <c r="AG35" s="2">
        <v>5074.185958</v>
      </c>
      <c r="AH35" s="2">
        <v>4938.6137570000001</v>
      </c>
      <c r="AI35" s="2">
        <v>4802.8822929999997</v>
      </c>
      <c r="AJ35" s="2">
        <v>4666.9260009999998</v>
      </c>
      <c r="AK35" s="2">
        <v>4530.7393220000004</v>
      </c>
      <c r="AL35" s="2">
        <v>4394.3630819999998</v>
      </c>
      <c r="AM35" s="2">
        <v>4257.8490069999998</v>
      </c>
      <c r="AN35" s="2">
        <v>4121.2882989999998</v>
      </c>
      <c r="AO35" s="2">
        <v>3984.79961</v>
      </c>
      <c r="AP35" s="2">
        <v>3848.6164880000001</v>
      </c>
      <c r="AQ35" s="2">
        <v>3712.8962379999998</v>
      </c>
      <c r="AR35" s="2">
        <v>3577.8219210000002</v>
      </c>
      <c r="AS35" s="2">
        <v>3443.5918969999998</v>
      </c>
      <c r="AT35" s="2">
        <v>3310.4164959999998</v>
      </c>
    </row>
    <row r="36" spans="1:46" x14ac:dyDescent="0.3">
      <c r="A36" s="2" t="s">
        <v>129</v>
      </c>
      <c r="B36" s="2">
        <v>4694.5509089999996</v>
      </c>
      <c r="C36" s="2">
        <v>4489.9215949999998</v>
      </c>
      <c r="D36" s="2">
        <v>4283.9345359999998</v>
      </c>
      <c r="E36" s="2">
        <v>4103.0347599999996</v>
      </c>
      <c r="F36" s="2">
        <v>3931.9945830000001</v>
      </c>
      <c r="G36" s="2">
        <v>3767.8629860000001</v>
      </c>
      <c r="H36" s="2">
        <v>3594.542825</v>
      </c>
      <c r="I36" s="2">
        <v>3424.0548399999998</v>
      </c>
      <c r="J36" s="2">
        <v>3258.363355</v>
      </c>
      <c r="K36" s="2">
        <v>3098.667316</v>
      </c>
      <c r="L36" s="2">
        <v>2957.7405979999999</v>
      </c>
      <c r="M36" s="2">
        <v>2830.7419989999999</v>
      </c>
      <c r="N36" s="2">
        <v>2713.9624429999999</v>
      </c>
      <c r="O36" s="2">
        <v>2604.2838780000002</v>
      </c>
      <c r="P36" s="2">
        <v>2500.0816589999999</v>
      </c>
      <c r="Q36" s="2">
        <v>2402.2329420000001</v>
      </c>
      <c r="R36" s="2">
        <v>2310.1452370000002</v>
      </c>
      <c r="S36" s="2">
        <v>2223.153605</v>
      </c>
      <c r="T36" s="2">
        <v>2140.8883139999998</v>
      </c>
      <c r="U36" s="2">
        <v>2062.92767</v>
      </c>
      <c r="V36" s="2">
        <v>1988.874006</v>
      </c>
      <c r="W36" s="2">
        <v>1918.3843649999999</v>
      </c>
      <c r="X36" s="2">
        <v>1851.1514749999999</v>
      </c>
      <c r="Y36" s="2">
        <v>1786.8581549999999</v>
      </c>
      <c r="Z36" s="2">
        <v>1725.1882370000001</v>
      </c>
      <c r="AA36" s="2">
        <v>1666.1997490000001</v>
      </c>
      <c r="AB36" s="2">
        <v>1609.597653</v>
      </c>
      <c r="AC36" s="2">
        <v>1555.0545970000001</v>
      </c>
      <c r="AD36" s="2">
        <v>1502.3306680000001</v>
      </c>
      <c r="AE36" s="2">
        <v>1451.2065009999999</v>
      </c>
      <c r="AF36" s="2">
        <v>1401.511765</v>
      </c>
      <c r="AG36" s="2">
        <v>1353.1139330000001</v>
      </c>
      <c r="AH36" s="2">
        <v>1305.8996030000001</v>
      </c>
      <c r="AI36" s="2">
        <v>1259.7810770000001</v>
      </c>
      <c r="AJ36" s="2">
        <v>1214.692278</v>
      </c>
      <c r="AK36" s="2">
        <v>1170.5824379999999</v>
      </c>
      <c r="AL36" s="2">
        <v>1127.412249</v>
      </c>
      <c r="AM36" s="2">
        <v>1085.1456029999999</v>
      </c>
      <c r="AN36" s="2">
        <v>1043.7554170000001</v>
      </c>
      <c r="AO36" s="2">
        <v>1003.220909</v>
      </c>
      <c r="AP36" s="2">
        <v>963.54689459999997</v>
      </c>
      <c r="AQ36" s="2">
        <v>924.72171700000001</v>
      </c>
      <c r="AR36" s="2">
        <v>886.73998189999998</v>
      </c>
      <c r="AS36" s="2">
        <v>849.60044670000002</v>
      </c>
      <c r="AT36" s="2">
        <v>813.30548239999996</v>
      </c>
    </row>
    <row r="37" spans="1:46" x14ac:dyDescent="0.3">
      <c r="A37" s="2" t="s">
        <v>130</v>
      </c>
      <c r="B37" s="2">
        <v>2150.9554880000001</v>
      </c>
      <c r="C37" s="2">
        <v>2022.555695</v>
      </c>
      <c r="D37" s="2">
        <v>1895.731624</v>
      </c>
      <c r="E37" s="2">
        <v>1780.5139280000001</v>
      </c>
      <c r="F37" s="2">
        <v>1672.8656659999999</v>
      </c>
      <c r="G37" s="2">
        <v>1571.027153</v>
      </c>
      <c r="H37" s="2">
        <v>1471.6972900000001</v>
      </c>
      <c r="I37" s="2">
        <v>1377.9837789999999</v>
      </c>
      <c r="J37" s="2">
        <v>1288.8827799999999</v>
      </c>
      <c r="K37" s="2">
        <v>1205.6180959999999</v>
      </c>
      <c r="L37" s="2">
        <v>1129.795235</v>
      </c>
      <c r="M37" s="2">
        <v>1059.6551669999999</v>
      </c>
      <c r="N37" s="2">
        <v>994.35397130000001</v>
      </c>
      <c r="O37" s="2">
        <v>933.09428879999996</v>
      </c>
      <c r="P37" s="2">
        <v>875.39838899999995</v>
      </c>
      <c r="Q37" s="2">
        <v>821.35878560000003</v>
      </c>
      <c r="R37" s="2">
        <v>770.7715273</v>
      </c>
      <c r="S37" s="2">
        <v>723.41219779999994</v>
      </c>
      <c r="T37" s="2">
        <v>679.11342000000002</v>
      </c>
      <c r="U37" s="2">
        <v>637.69289349999997</v>
      </c>
      <c r="V37" s="2">
        <v>598.97028109999997</v>
      </c>
      <c r="W37" s="2">
        <v>562.77288120000003</v>
      </c>
      <c r="X37" s="2">
        <v>528.93459069999994</v>
      </c>
      <c r="Y37" s="2">
        <v>497.29189229999997</v>
      </c>
      <c r="Z37" s="2">
        <v>467.68661600000001</v>
      </c>
      <c r="AA37" s="2">
        <v>440.0257699</v>
      </c>
      <c r="AB37" s="2">
        <v>414.16464409999998</v>
      </c>
      <c r="AC37" s="2">
        <v>389.95951059999999</v>
      </c>
      <c r="AD37" s="2">
        <v>367.28420310000001</v>
      </c>
      <c r="AE37" s="2">
        <v>346.02228769999999</v>
      </c>
      <c r="AF37" s="2">
        <v>326.06991970000001</v>
      </c>
      <c r="AG37" s="2">
        <v>307.3337449</v>
      </c>
      <c r="AH37" s="2">
        <v>289.72820940000003</v>
      </c>
      <c r="AI37" s="2">
        <v>273.17552819999997</v>
      </c>
      <c r="AJ37" s="2">
        <v>257.60471690000003</v>
      </c>
      <c r="AK37" s="2">
        <v>242.95039600000001</v>
      </c>
      <c r="AL37" s="2">
        <v>229.152027</v>
      </c>
      <c r="AM37" s="2">
        <v>216.1527681</v>
      </c>
      <c r="AN37" s="2">
        <v>203.89986139999999</v>
      </c>
      <c r="AO37" s="2">
        <v>192.34417909999999</v>
      </c>
      <c r="AP37" s="2">
        <v>181.44212490000001</v>
      </c>
      <c r="AQ37" s="2">
        <v>171.1510596</v>
      </c>
      <c r="AR37" s="2">
        <v>161.4316019</v>
      </c>
      <c r="AS37" s="2">
        <v>152.2472965</v>
      </c>
      <c r="AT37" s="2">
        <v>143.56445099999999</v>
      </c>
    </row>
    <row r="38" spans="1:46" x14ac:dyDescent="0.3">
      <c r="A38" s="2" t="s">
        <v>131</v>
      </c>
      <c r="B38" s="2">
        <v>1.18912923E-2</v>
      </c>
      <c r="C38" s="2">
        <v>2.37421427E-2</v>
      </c>
      <c r="D38" s="2">
        <v>5.46565886E-2</v>
      </c>
      <c r="E38" s="2">
        <v>0.1202668145</v>
      </c>
      <c r="F38" s="2">
        <v>0.21458121420000001</v>
      </c>
      <c r="G38" s="2">
        <v>0.35409282559999999</v>
      </c>
      <c r="H38" s="2">
        <v>0.54382817029999997</v>
      </c>
      <c r="I38" s="2">
        <v>0.8127343977</v>
      </c>
      <c r="J38" s="2">
        <v>1.208263718</v>
      </c>
      <c r="K38" s="2">
        <v>1.679380401</v>
      </c>
      <c r="L38" s="2">
        <v>2.3346558700000002</v>
      </c>
      <c r="M38" s="2">
        <v>3.2812174440000001</v>
      </c>
      <c r="N38" s="2">
        <v>4.6193128080000001</v>
      </c>
      <c r="O38" s="2">
        <v>6.4776223699999997</v>
      </c>
      <c r="P38" s="2">
        <v>9.0252992790000004</v>
      </c>
      <c r="Q38" s="2">
        <v>12.467614749999999</v>
      </c>
      <c r="R38" s="2">
        <v>16.999193259999998</v>
      </c>
      <c r="S38" s="2">
        <v>22.83303025</v>
      </c>
      <c r="T38" s="2">
        <v>30.207529040000001</v>
      </c>
      <c r="U38" s="2">
        <v>39.371806990000003</v>
      </c>
      <c r="V38" s="2">
        <v>50.591858360000003</v>
      </c>
      <c r="W38" s="2">
        <v>64.159438109999996</v>
      </c>
      <c r="X38" s="2">
        <v>80.398068980000005</v>
      </c>
      <c r="Y38" s="2">
        <v>99.660225190000006</v>
      </c>
      <c r="Z38" s="2">
        <v>122.3335323</v>
      </c>
      <c r="AA38" s="2">
        <v>148.8012343</v>
      </c>
      <c r="AB38" s="2">
        <v>179.35178160000001</v>
      </c>
      <c r="AC38" s="2">
        <v>214.26676520000001</v>
      </c>
      <c r="AD38" s="2">
        <v>253.87790129999999</v>
      </c>
      <c r="AE38" s="2">
        <v>298.52750200000003</v>
      </c>
      <c r="AF38" s="2">
        <v>348.5887409</v>
      </c>
      <c r="AG38" s="2">
        <v>404.46094110000001</v>
      </c>
      <c r="AH38" s="2">
        <v>466.54754539999999</v>
      </c>
      <c r="AI38" s="2">
        <v>535.26494760000003</v>
      </c>
      <c r="AJ38" s="2">
        <v>611.03691089999995</v>
      </c>
      <c r="AK38" s="2">
        <v>694.28775370000005</v>
      </c>
      <c r="AL38" s="2">
        <v>785.43250860000001</v>
      </c>
      <c r="AM38" s="2">
        <v>884.84903559999998</v>
      </c>
      <c r="AN38" s="2">
        <v>992.89208029999998</v>
      </c>
      <c r="AO38" s="2">
        <v>1109.8805159999999</v>
      </c>
      <c r="AP38" s="2">
        <v>1236.2054189999999</v>
      </c>
      <c r="AQ38" s="2">
        <v>1372.129054</v>
      </c>
      <c r="AR38" s="2">
        <v>1517.8824050000001</v>
      </c>
      <c r="AS38" s="2">
        <v>1673.655906</v>
      </c>
      <c r="AT38" s="2">
        <v>1839.596536</v>
      </c>
    </row>
    <row r="39" spans="1:46" x14ac:dyDescent="0.3">
      <c r="A39" s="2" t="s">
        <v>132</v>
      </c>
      <c r="B39" s="2">
        <v>2.72585009E-2</v>
      </c>
      <c r="C39" s="2">
        <v>4.4453942699999999E-2</v>
      </c>
      <c r="D39" s="2">
        <v>8.0843745499999994E-2</v>
      </c>
      <c r="E39" s="2">
        <v>0.14581405989999999</v>
      </c>
      <c r="F39" s="2">
        <v>0.23418596189999999</v>
      </c>
      <c r="G39" s="2">
        <v>0.36025918969999998</v>
      </c>
      <c r="H39" s="2">
        <v>0.52866713350000005</v>
      </c>
      <c r="I39" s="2">
        <v>0.76087816239999995</v>
      </c>
      <c r="J39" s="2">
        <v>1.088317209</v>
      </c>
      <c r="K39" s="2">
        <v>1.469896629</v>
      </c>
      <c r="L39" s="2">
        <v>1.991054119</v>
      </c>
      <c r="M39" s="2">
        <v>2.7248007360000002</v>
      </c>
      <c r="N39" s="2">
        <v>3.7352543740000002</v>
      </c>
      <c r="O39" s="2">
        <v>5.1035875089999996</v>
      </c>
      <c r="P39" s="2">
        <v>6.9348604419999997</v>
      </c>
      <c r="Q39" s="2">
        <v>9.3536371979999995</v>
      </c>
      <c r="R39" s="2">
        <v>12.470514850000001</v>
      </c>
      <c r="S39" s="2">
        <v>16.403891160000001</v>
      </c>
      <c r="T39" s="2">
        <v>21.284815800000001</v>
      </c>
      <c r="U39" s="2">
        <v>27.246937030000002</v>
      </c>
      <c r="V39" s="2">
        <v>34.430591200000002</v>
      </c>
      <c r="W39" s="2">
        <v>42.988157749999999</v>
      </c>
      <c r="X39" s="2">
        <v>53.087132869999998</v>
      </c>
      <c r="Y39" s="2">
        <v>64.907238469999996</v>
      </c>
      <c r="Z39" s="2">
        <v>78.643126109999997</v>
      </c>
      <c r="AA39" s="2">
        <v>94.479594329999998</v>
      </c>
      <c r="AB39" s="2">
        <v>112.53665530000001</v>
      </c>
      <c r="AC39" s="2">
        <v>132.92410670000001</v>
      </c>
      <c r="AD39" s="2">
        <v>155.7746655</v>
      </c>
      <c r="AE39" s="2">
        <v>181.21954529999999</v>
      </c>
      <c r="AF39" s="2">
        <v>209.39944819999999</v>
      </c>
      <c r="AG39" s="2">
        <v>240.46154820000001</v>
      </c>
      <c r="AH39" s="2">
        <v>274.54607540000001</v>
      </c>
      <c r="AI39" s="2">
        <v>311.79145690000001</v>
      </c>
      <c r="AJ39" s="2">
        <v>352.3310065</v>
      </c>
      <c r="AK39" s="2">
        <v>396.2888949</v>
      </c>
      <c r="AL39" s="2">
        <v>443.7754405</v>
      </c>
      <c r="AM39" s="2">
        <v>494.87209189999999</v>
      </c>
      <c r="AN39" s="2">
        <v>549.63973039999996</v>
      </c>
      <c r="AO39" s="2">
        <v>608.11252260000003</v>
      </c>
      <c r="AP39" s="2">
        <v>670.35379350000005</v>
      </c>
      <c r="AQ39" s="2">
        <v>736.35206119999998</v>
      </c>
      <c r="AR39" s="2">
        <v>806.07265800000005</v>
      </c>
      <c r="AS39" s="2">
        <v>879.45339790000003</v>
      </c>
      <c r="AT39" s="2">
        <v>956.40404639999997</v>
      </c>
    </row>
    <row r="40" spans="1:46" x14ac:dyDescent="0.3">
      <c r="A40" s="2" t="s">
        <v>133</v>
      </c>
      <c r="B40" s="2">
        <v>0.1115952051</v>
      </c>
      <c r="C40" s="2">
        <v>0.168149304</v>
      </c>
      <c r="D40" s="2">
        <v>0.26954601099999997</v>
      </c>
      <c r="E40" s="2">
        <v>0.41863955450000001</v>
      </c>
      <c r="F40" s="2">
        <v>0.60627806230000003</v>
      </c>
      <c r="G40" s="2">
        <v>0.85941796130000003</v>
      </c>
      <c r="H40" s="2">
        <v>1.187821512</v>
      </c>
      <c r="I40" s="2">
        <v>1.619725992</v>
      </c>
      <c r="J40" s="2">
        <v>2.1825286450000001</v>
      </c>
      <c r="K40" s="2">
        <v>2.8101674010000002</v>
      </c>
      <c r="L40" s="2">
        <v>3.6354009930000002</v>
      </c>
      <c r="M40" s="2">
        <v>4.7333604579999999</v>
      </c>
      <c r="N40" s="2">
        <v>6.1556149119999999</v>
      </c>
      <c r="O40" s="2">
        <v>7.9650850699999998</v>
      </c>
      <c r="P40" s="2">
        <v>10.239365469999999</v>
      </c>
      <c r="Q40" s="2">
        <v>13.06262482</v>
      </c>
      <c r="R40" s="2">
        <v>16.485921680000001</v>
      </c>
      <c r="S40" s="2">
        <v>20.558505879999998</v>
      </c>
      <c r="T40" s="2">
        <v>25.334042589999999</v>
      </c>
      <c r="U40" s="2">
        <v>30.860271619999999</v>
      </c>
      <c r="V40" s="2">
        <v>37.183541849999997</v>
      </c>
      <c r="W40" s="2">
        <v>44.352990570000003</v>
      </c>
      <c r="X40" s="2">
        <v>52.42154738</v>
      </c>
      <c r="Y40" s="2">
        <v>61.441003700000003</v>
      </c>
      <c r="Z40" s="2">
        <v>71.46191177</v>
      </c>
      <c r="AA40" s="2">
        <v>82.514082889999997</v>
      </c>
      <c r="AB40" s="2">
        <v>94.56663168</v>
      </c>
      <c r="AC40" s="2">
        <v>107.57265339999999</v>
      </c>
      <c r="AD40" s="2">
        <v>121.4912473</v>
      </c>
      <c r="AE40" s="2">
        <v>136.26952220000001</v>
      </c>
      <c r="AF40" s="2">
        <v>151.8489324</v>
      </c>
      <c r="AG40" s="2">
        <v>168.16395890000001</v>
      </c>
      <c r="AH40" s="2">
        <v>185.13338959999999</v>
      </c>
      <c r="AI40" s="2">
        <v>202.66478810000001</v>
      </c>
      <c r="AJ40" s="2">
        <v>220.65332530000001</v>
      </c>
      <c r="AK40" s="2">
        <v>238.98010819999999</v>
      </c>
      <c r="AL40" s="2">
        <v>257.51213580000001</v>
      </c>
      <c r="AM40" s="2">
        <v>276.0959944</v>
      </c>
      <c r="AN40" s="2">
        <v>294.56393800000001</v>
      </c>
      <c r="AO40" s="2">
        <v>312.7330073</v>
      </c>
      <c r="AP40" s="2">
        <v>330.42742140000001</v>
      </c>
      <c r="AQ40" s="2">
        <v>347.43851840000002</v>
      </c>
      <c r="AR40" s="2">
        <v>363.5477027</v>
      </c>
      <c r="AS40" s="2">
        <v>378.52609080000002</v>
      </c>
      <c r="AT40" s="2">
        <v>392.13648369999999</v>
      </c>
    </row>
    <row r="41" spans="1:46" x14ac:dyDescent="0.3">
      <c r="A41" s="2" t="s">
        <v>134</v>
      </c>
      <c r="B41" s="2">
        <v>2.6215726039999998</v>
      </c>
      <c r="C41" s="2">
        <v>3.9289106569999999</v>
      </c>
      <c r="D41" s="2">
        <v>6.240579254</v>
      </c>
      <c r="E41" s="2">
        <v>9.5794866659999904</v>
      </c>
      <c r="F41" s="2">
        <v>13.750575599999999</v>
      </c>
      <c r="G41" s="2">
        <v>19.34809405</v>
      </c>
      <c r="H41" s="2">
        <v>26.590436029999999</v>
      </c>
      <c r="I41" s="2">
        <v>36.073267549999997</v>
      </c>
      <c r="J41" s="2">
        <v>48.339230630000003</v>
      </c>
      <c r="K41" s="2">
        <v>61.963826519999998</v>
      </c>
      <c r="L41" s="2">
        <v>79.8207448</v>
      </c>
      <c r="M41" s="2">
        <v>103.4700981</v>
      </c>
      <c r="N41" s="2">
        <v>133.96524239999999</v>
      </c>
      <c r="O41" s="2">
        <v>172.6068597</v>
      </c>
      <c r="P41" s="2">
        <v>221.01762690000001</v>
      </c>
      <c r="Q41" s="2">
        <v>280.98228840000002</v>
      </c>
      <c r="R41" s="2">
        <v>353.6180645</v>
      </c>
      <c r="S41" s="2">
        <v>440.05632559999998</v>
      </c>
      <c r="T41" s="2">
        <v>541.58251540000003</v>
      </c>
      <c r="U41" s="2">
        <v>659.42076680000002</v>
      </c>
      <c r="V41" s="2">
        <v>794.83386780000001</v>
      </c>
      <c r="W41" s="2">
        <v>949.21735809999996</v>
      </c>
      <c r="X41" s="2">
        <v>1124.1290739999999</v>
      </c>
      <c r="Y41" s="2">
        <v>1321.195444</v>
      </c>
      <c r="Z41" s="2">
        <v>1542.125961</v>
      </c>
      <c r="AA41" s="2">
        <v>1788.297505</v>
      </c>
      <c r="AB41" s="2">
        <v>2059.8773030000002</v>
      </c>
      <c r="AC41" s="2">
        <v>2356.8024340000002</v>
      </c>
      <c r="AD41" s="2">
        <v>2679.2910120000001</v>
      </c>
      <c r="AE41" s="2">
        <v>3027.4557150000001</v>
      </c>
      <c r="AF41" s="2">
        <v>3401.46758</v>
      </c>
      <c r="AG41" s="2">
        <v>3801.5339389999999</v>
      </c>
      <c r="AH41" s="2">
        <v>4227.7105730000003</v>
      </c>
      <c r="AI41" s="2">
        <v>4680.0059609999998</v>
      </c>
      <c r="AJ41" s="2">
        <v>5158.3554979999999</v>
      </c>
      <c r="AK41" s="2">
        <v>5662.5832179999998</v>
      </c>
      <c r="AL41" s="2">
        <v>6192.3790360000003</v>
      </c>
      <c r="AM41" s="2">
        <v>6747.1272070000005</v>
      </c>
      <c r="AN41" s="2">
        <v>7326.0390070000003</v>
      </c>
      <c r="AO41" s="2">
        <v>7928.1023670000004</v>
      </c>
      <c r="AP41" s="2">
        <v>8552.7268100000001</v>
      </c>
      <c r="AQ41" s="2">
        <v>9198.5647840000001</v>
      </c>
      <c r="AR41" s="2">
        <v>9864.1307500000003</v>
      </c>
      <c r="AS41" s="2">
        <v>10547.76491</v>
      </c>
      <c r="AT41" s="2">
        <v>11247.647370000001</v>
      </c>
    </row>
    <row r="42" spans="1:46" x14ac:dyDescent="0.3">
      <c r="A42" s="2" t="s">
        <v>135</v>
      </c>
      <c r="B42" s="2">
        <v>1.0332618330000001</v>
      </c>
      <c r="C42" s="2">
        <v>1.5453857879999999</v>
      </c>
      <c r="D42" s="2">
        <v>2.4456744389999998</v>
      </c>
      <c r="E42" s="2">
        <v>3.7350436070000002</v>
      </c>
      <c r="F42" s="2">
        <v>5.339357401</v>
      </c>
      <c r="G42" s="2">
        <v>7.4856356819999998</v>
      </c>
      <c r="H42" s="2">
        <v>10.257860129999999</v>
      </c>
      <c r="I42" s="2">
        <v>13.87721543</v>
      </c>
      <c r="J42" s="105">
        <v>18.534527149999999</v>
      </c>
      <c r="K42" s="105">
        <v>23.691633280000001</v>
      </c>
      <c r="L42" s="105">
        <v>30.431765909999999</v>
      </c>
      <c r="M42" s="105">
        <v>39.318988990000001</v>
      </c>
      <c r="N42" s="105">
        <v>50.720696199999999</v>
      </c>
      <c r="O42" s="2">
        <v>65.088681690000001</v>
      </c>
      <c r="P42" s="2">
        <v>82.983121330000003</v>
      </c>
      <c r="Q42" s="2">
        <v>105.0119756</v>
      </c>
      <c r="R42" s="2">
        <v>131.52629659999999</v>
      </c>
      <c r="S42" s="2">
        <v>162.8759234</v>
      </c>
      <c r="T42" s="2">
        <v>199.4617011</v>
      </c>
      <c r="U42" s="2">
        <v>241.6576938</v>
      </c>
      <c r="V42" s="2">
        <v>289.8479524</v>
      </c>
      <c r="W42" s="2">
        <v>344.4597685</v>
      </c>
      <c r="X42" s="2">
        <v>405.97293610000003</v>
      </c>
      <c r="Y42" s="2">
        <v>474.88465619999999</v>
      </c>
      <c r="Z42" s="2">
        <v>551.71310860000006</v>
      </c>
      <c r="AA42" s="2">
        <v>636.85211419999996</v>
      </c>
      <c r="AB42" s="2">
        <v>730.26663840000003</v>
      </c>
      <c r="AC42" s="2">
        <v>831.83923170000003</v>
      </c>
      <c r="AD42" s="2">
        <v>941.54685459999996</v>
      </c>
      <c r="AE42" s="2">
        <v>1059.3270500000001</v>
      </c>
      <c r="AF42" s="2">
        <v>1185.134489</v>
      </c>
      <c r="AG42" s="2">
        <v>1318.9349990000001</v>
      </c>
      <c r="AH42" s="2">
        <v>1460.642012</v>
      </c>
      <c r="AI42" s="2">
        <v>1610.1542179999999</v>
      </c>
      <c r="AJ42" s="2">
        <v>1767.3482819999999</v>
      </c>
      <c r="AK42" s="2">
        <v>1932.0671420000001</v>
      </c>
      <c r="AL42" s="2">
        <v>2104.1149700000001</v>
      </c>
      <c r="AM42" s="2">
        <v>2283.2012500000001</v>
      </c>
      <c r="AN42" s="2">
        <v>2468.9868540000002</v>
      </c>
      <c r="AO42" s="2">
        <v>2661.068953</v>
      </c>
      <c r="AP42" s="2">
        <v>2859.1922840000002</v>
      </c>
      <c r="AQ42" s="2">
        <v>3062.8643929999998</v>
      </c>
      <c r="AR42" s="2">
        <v>3271.559855</v>
      </c>
      <c r="AS42" s="2">
        <v>3484.7090979999998</v>
      </c>
      <c r="AT42" s="2">
        <v>3701.7041039999999</v>
      </c>
    </row>
    <row r="43" spans="1:46" x14ac:dyDescent="0.3">
      <c r="A43" s="2" t="s">
        <v>136</v>
      </c>
      <c r="B43" s="2">
        <v>1.4086607900000001E-2</v>
      </c>
      <c r="C43" s="2">
        <v>1.7564141700000001E-2</v>
      </c>
      <c r="D43" s="2">
        <v>1.78990352E-2</v>
      </c>
      <c r="E43" s="2">
        <v>1.6506114299999999E-2</v>
      </c>
      <c r="F43" s="2">
        <v>1.52215917E-2</v>
      </c>
      <c r="G43" s="2">
        <v>1.4037032099999999E-2</v>
      </c>
      <c r="H43" s="2">
        <v>1.2944656000000001E-2</v>
      </c>
      <c r="I43" s="2">
        <v>1.1937289800000001E-2</v>
      </c>
      <c r="J43" s="2">
        <v>1.10083178E-2</v>
      </c>
      <c r="K43" s="2">
        <v>1.0151639400000001E-2</v>
      </c>
      <c r="L43" s="2">
        <v>9.3616285599999998E-3</v>
      </c>
      <c r="M43" s="2">
        <v>8.6330971600000004E-3</v>
      </c>
      <c r="N43" s="2">
        <v>7.9612607999999998E-3</v>
      </c>
      <c r="O43" s="2">
        <v>7.3417074300000003E-3</v>
      </c>
      <c r="P43" s="2">
        <v>6.7703683300000001E-3</v>
      </c>
      <c r="Q43" s="2">
        <v>6.2434914200000004E-3</v>
      </c>
      <c r="R43" s="2">
        <v>5.7576166000000003E-3</v>
      </c>
      <c r="S43" s="2">
        <v>5.3095530499999996E-3</v>
      </c>
      <c r="T43" s="2">
        <v>4.8963582599999998E-3</v>
      </c>
      <c r="U43" s="2">
        <v>4.5153187099999997E-3</v>
      </c>
      <c r="V43" s="2">
        <v>4.1639320400000002E-3</v>
      </c>
      <c r="W43" s="2">
        <v>3.83989063E-3</v>
      </c>
      <c r="X43" s="2">
        <v>3.5410664600000002E-3</v>
      </c>
      <c r="Y43" s="2">
        <v>3.2654970900000001E-3</v>
      </c>
      <c r="Z43" s="2">
        <v>3.0113727999999998E-3</v>
      </c>
      <c r="AA43" s="2">
        <v>2.7770247200000001E-3</v>
      </c>
      <c r="AB43" s="2">
        <v>2.5609138499999998E-3</v>
      </c>
      <c r="AC43" s="2">
        <v>2.3616209400000002E-3</v>
      </c>
      <c r="AD43" s="2">
        <v>2.1778372100000002E-3</v>
      </c>
      <c r="AE43" s="2">
        <v>2.00835572E-3</v>
      </c>
      <c r="AF43" s="2">
        <v>1.8520634399999999E-3</v>
      </c>
      <c r="AG43" s="2">
        <v>1.70793399E-3</v>
      </c>
      <c r="AH43" s="2">
        <v>1.57502084E-3</v>
      </c>
      <c r="AI43" s="2">
        <v>1.4524511299999999E-3</v>
      </c>
      <c r="AJ43" s="2">
        <v>1.3394199099999999E-3</v>
      </c>
      <c r="AK43" s="2">
        <v>1.2351848999999999E-3</v>
      </c>
      <c r="AL43" s="2">
        <v>1.13906156E-3</v>
      </c>
      <c r="AM43" s="2">
        <v>1.0504186400000001E-3</v>
      </c>
      <c r="AN43" s="2">
        <v>9.6867399899999999E-4</v>
      </c>
      <c r="AO43" s="2">
        <v>8.9329080799999995E-4</v>
      </c>
      <c r="AP43" s="2">
        <v>8.2377401500000004E-4</v>
      </c>
      <c r="AQ43" s="2">
        <v>7.5966708799999998E-4</v>
      </c>
      <c r="AR43" s="2">
        <v>7.0054902599999997E-4</v>
      </c>
      <c r="AS43" s="2">
        <v>6.4603159099999995E-4</v>
      </c>
      <c r="AT43" s="2">
        <v>5.9575675900000002E-4</v>
      </c>
    </row>
    <row r="44" spans="1:46" x14ac:dyDescent="0.3">
      <c r="A44" s="2" t="s">
        <v>137</v>
      </c>
      <c r="B44" s="2">
        <v>0.1730640393</v>
      </c>
      <c r="C44" s="2">
        <v>0.25704786400000001</v>
      </c>
      <c r="D44" s="2">
        <v>0.40185854920000003</v>
      </c>
      <c r="E44" s="2">
        <v>0.60374720770000001</v>
      </c>
      <c r="F44" s="2">
        <v>0.85194253929999997</v>
      </c>
      <c r="G44" s="2">
        <v>1.1809984280000001</v>
      </c>
      <c r="H44" s="2">
        <v>1.6039931110000001</v>
      </c>
      <c r="I44" s="2">
        <v>2.1517962260000001</v>
      </c>
      <c r="J44" s="2">
        <v>2.8467238450000001</v>
      </c>
      <c r="K44" s="2">
        <v>3.6099073740000001</v>
      </c>
      <c r="L44" s="2">
        <v>4.6002916999999997</v>
      </c>
      <c r="M44" s="2">
        <v>5.89196528</v>
      </c>
      <c r="N44" s="2">
        <v>7.529146517</v>
      </c>
      <c r="O44" s="2">
        <v>9.5665867930000008</v>
      </c>
      <c r="P44" s="2">
        <v>12.07222889</v>
      </c>
      <c r="Q44" s="2">
        <v>15.118876869999999</v>
      </c>
      <c r="R44" s="2">
        <v>18.742531400000001</v>
      </c>
      <c r="S44" s="2">
        <v>22.979574</v>
      </c>
      <c r="T44" s="2">
        <v>27.8743014</v>
      </c>
      <c r="U44" s="2">
        <v>33.46843964</v>
      </c>
      <c r="V44" s="2">
        <v>39.80617711</v>
      </c>
      <c r="W44" s="2">
        <v>46.938454729999997</v>
      </c>
      <c r="X44" s="2">
        <v>54.923969790000001</v>
      </c>
      <c r="Y44" s="2">
        <v>63.824336099999996</v>
      </c>
      <c r="Z44" s="2">
        <v>73.704490890000002</v>
      </c>
      <c r="AA44" s="2">
        <v>84.613997429999998</v>
      </c>
      <c r="AB44" s="2">
        <v>96.547851249999894</v>
      </c>
      <c r="AC44" s="2">
        <v>109.491986</v>
      </c>
      <c r="AD44" s="2">
        <v>123.4461742</v>
      </c>
      <c r="AE44" s="2">
        <v>138.40684730000001</v>
      </c>
      <c r="AF44" s="2">
        <v>154.37447929999999</v>
      </c>
      <c r="AG44" s="2">
        <v>171.35294450000001</v>
      </c>
      <c r="AH44" s="2">
        <v>189.34137870000001</v>
      </c>
      <c r="AI44" s="2">
        <v>208.33901589999999</v>
      </c>
      <c r="AJ44" s="2">
        <v>228.34416279999999</v>
      </c>
      <c r="AK44" s="2">
        <v>249.35255570000001</v>
      </c>
      <c r="AL44" s="2">
        <v>271.3564872</v>
      </c>
      <c r="AM44" s="2">
        <v>294.33736169999997</v>
      </c>
      <c r="AN44" s="2">
        <v>318.27129170000001</v>
      </c>
      <c r="AO44" s="2">
        <v>343.12680970000002</v>
      </c>
      <c r="AP44" s="2">
        <v>368.89190789999998</v>
      </c>
      <c r="AQ44" s="2">
        <v>395.52398499999998</v>
      </c>
      <c r="AR44" s="2">
        <v>422.97586239999998</v>
      </c>
      <c r="AS44" s="2">
        <v>451.19402480000002</v>
      </c>
      <c r="AT44" s="2">
        <v>480.1189991</v>
      </c>
    </row>
    <row r="45" spans="1:46" x14ac:dyDescent="0.3">
      <c r="A45" s="2" t="s">
        <v>138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</row>
    <row r="46" spans="1:46" x14ac:dyDescent="0.3">
      <c r="A46" s="2" t="s">
        <v>139</v>
      </c>
      <c r="B46" s="2">
        <v>30505.19284</v>
      </c>
      <c r="C46" s="2">
        <v>30875.253290000001</v>
      </c>
      <c r="D46" s="2">
        <v>31196.079809999999</v>
      </c>
      <c r="E46" s="2">
        <v>31729.365119999999</v>
      </c>
      <c r="F46" s="2">
        <v>32163.251660000002</v>
      </c>
      <c r="G46" s="2">
        <v>32508.99206</v>
      </c>
      <c r="H46" s="2">
        <v>32479.371220000001</v>
      </c>
      <c r="I46" s="2">
        <v>32327.340199999999</v>
      </c>
      <c r="J46" s="2">
        <v>32185.911609999999</v>
      </c>
      <c r="K46" s="2">
        <v>31925.246090000001</v>
      </c>
      <c r="L46" s="2">
        <v>31829.801930000001</v>
      </c>
      <c r="M46" s="2">
        <v>31882.066159999998</v>
      </c>
      <c r="N46" s="2">
        <v>32001.719730000001</v>
      </c>
      <c r="O46" s="2">
        <v>32133.13335</v>
      </c>
      <c r="P46" s="2">
        <v>32255.016459999999</v>
      </c>
      <c r="Q46" s="2">
        <v>32396.615570000002</v>
      </c>
      <c r="R46" s="2">
        <v>32546.95955</v>
      </c>
      <c r="S46" s="2">
        <v>32693.71358</v>
      </c>
      <c r="T46" s="2">
        <v>32830.20263</v>
      </c>
      <c r="U46" s="2">
        <v>32948.181960000002</v>
      </c>
      <c r="V46" s="2">
        <v>33040.61522</v>
      </c>
      <c r="W46" s="2">
        <v>33102.670380000003</v>
      </c>
      <c r="X46" s="2">
        <v>33131.172729999998</v>
      </c>
      <c r="Y46" s="2">
        <v>33123.029670000004</v>
      </c>
      <c r="Z46" s="2">
        <v>33075.36017</v>
      </c>
      <c r="AA46" s="2">
        <v>32995.066330000001</v>
      </c>
      <c r="AB46" s="2">
        <v>32879.260459999998</v>
      </c>
      <c r="AC46" s="2">
        <v>32724.4604</v>
      </c>
      <c r="AD46" s="2">
        <v>32529.509249999999</v>
      </c>
      <c r="AE46" s="2">
        <v>32293.249370000001</v>
      </c>
      <c r="AF46" s="2">
        <v>32015.39903</v>
      </c>
      <c r="AG46" s="2">
        <v>31696.30645</v>
      </c>
      <c r="AH46" s="2">
        <v>31336.319060000002</v>
      </c>
      <c r="AI46" s="2">
        <v>30936.19702</v>
      </c>
      <c r="AJ46" s="105">
        <v>30497.03413</v>
      </c>
      <c r="AK46" s="105">
        <v>30020.177370000001</v>
      </c>
      <c r="AL46" s="105">
        <v>29507.171740000002</v>
      </c>
      <c r="AM46" s="105">
        <v>28959.48488</v>
      </c>
      <c r="AN46" s="105">
        <v>28378.81741</v>
      </c>
      <c r="AO46" s="105">
        <v>27767.025600000001</v>
      </c>
      <c r="AP46" s="105">
        <v>27126.923699999999</v>
      </c>
      <c r="AQ46" s="105">
        <v>26460.65322</v>
      </c>
      <c r="AR46" s="105">
        <v>25770.571810000001</v>
      </c>
      <c r="AS46" s="105">
        <v>25059.174869999999</v>
      </c>
      <c r="AT46" s="105">
        <v>24329.07501</v>
      </c>
    </row>
    <row r="47" spans="1:46" x14ac:dyDescent="0.3">
      <c r="A47" s="2" t="s">
        <v>140</v>
      </c>
      <c r="B47" s="2">
        <v>3.992730082</v>
      </c>
      <c r="C47" s="105">
        <v>5.9852538400000004</v>
      </c>
      <c r="D47" s="105">
        <v>9.5110576229999904</v>
      </c>
      <c r="E47" s="2">
        <v>14.60951871</v>
      </c>
      <c r="F47" s="2">
        <v>20.982449620000001</v>
      </c>
      <c r="G47" s="2">
        <v>29.538902790000002</v>
      </c>
      <c r="H47" s="2">
        <v>40.612697509999997</v>
      </c>
      <c r="I47" s="2">
        <v>55.11908665</v>
      </c>
      <c r="J47" s="2">
        <v>73.899299690000007</v>
      </c>
      <c r="K47" s="2">
        <v>94.770957569999894</v>
      </c>
      <c r="L47" s="2">
        <v>122.1400805</v>
      </c>
      <c r="M47" s="105">
        <v>158.41684470000001</v>
      </c>
      <c r="N47" s="105">
        <v>205.2404492</v>
      </c>
      <c r="O47" s="105">
        <v>264.63836259999999</v>
      </c>
      <c r="P47" s="105">
        <v>339.14528350000001</v>
      </c>
      <c r="Q47" s="105">
        <v>431.55969090000002</v>
      </c>
      <c r="R47" s="105">
        <v>543.66653059999999</v>
      </c>
      <c r="S47" s="105">
        <v>677.28406680000001</v>
      </c>
      <c r="T47" s="105">
        <v>834.47945570000002</v>
      </c>
      <c r="U47" s="105">
        <v>1017.2358809999999</v>
      </c>
      <c r="V47" s="105">
        <v>1227.606937</v>
      </c>
      <c r="W47" s="105">
        <v>1467.8634950000001</v>
      </c>
      <c r="X47" s="105">
        <v>1740.5416379999999</v>
      </c>
      <c r="Y47" s="105">
        <v>2048.299994</v>
      </c>
      <c r="Z47" s="105">
        <v>2393.945397</v>
      </c>
      <c r="AA47" s="105">
        <v>2779.7846760000002</v>
      </c>
      <c r="AB47" s="105">
        <v>3206.2523729999998</v>
      </c>
      <c r="AC47" s="105">
        <v>3673.4367739999998</v>
      </c>
      <c r="AD47" s="105">
        <v>4181.8829450000003</v>
      </c>
      <c r="AE47" s="105">
        <v>4731.9884430000002</v>
      </c>
      <c r="AF47" s="2">
        <v>5324.2621760000002</v>
      </c>
      <c r="AG47" s="2">
        <v>5959.288732</v>
      </c>
      <c r="AH47" s="2">
        <v>6637.4330389999996</v>
      </c>
      <c r="AI47" s="2">
        <v>7359.0024350000003</v>
      </c>
      <c r="AJ47" s="2">
        <v>8124.2045049999997</v>
      </c>
      <c r="AK47" s="2">
        <v>8933.085266</v>
      </c>
      <c r="AL47" s="2">
        <v>9785.4884409999995</v>
      </c>
      <c r="AM47" s="2">
        <v>10680.78008</v>
      </c>
      <c r="AN47" s="2">
        <v>11618.05586</v>
      </c>
      <c r="AO47" s="2">
        <v>12596.05667</v>
      </c>
      <c r="AP47" s="2">
        <v>13614.20449</v>
      </c>
      <c r="AQ47" s="2">
        <v>14670.7053</v>
      </c>
      <c r="AR47" s="2">
        <v>15763.53903</v>
      </c>
      <c r="AS47" s="2">
        <v>16890.39831</v>
      </c>
      <c r="AT47" s="2">
        <v>18048.706829999999</v>
      </c>
    </row>
    <row r="48" spans="1:46" x14ac:dyDescent="0.3">
      <c r="A48" s="2" t="s">
        <v>141</v>
      </c>
      <c r="B48" s="2">
        <v>1.98409168E-2</v>
      </c>
      <c r="C48" s="105">
        <v>3.1305736700000003E-2</v>
      </c>
      <c r="D48" s="105">
        <v>0.1079140568</v>
      </c>
      <c r="E48" s="2">
        <v>0.18171281410000001</v>
      </c>
      <c r="F48" s="2">
        <v>0.26327380760000002</v>
      </c>
      <c r="G48" s="2">
        <v>0.35625367959999998</v>
      </c>
      <c r="H48" s="105">
        <v>0.43641985150000001</v>
      </c>
      <c r="I48" s="105">
        <v>0.51650316480000003</v>
      </c>
      <c r="J48" s="105">
        <v>0.59083506740000002</v>
      </c>
      <c r="K48" s="105">
        <v>0.71056438649999998</v>
      </c>
      <c r="L48" s="105">
        <v>0.78951717259999998</v>
      </c>
      <c r="M48" s="105">
        <v>0.88648402989999997</v>
      </c>
      <c r="N48" s="105">
        <v>0.99713797820000005</v>
      </c>
      <c r="O48" s="105">
        <v>1.120494774</v>
      </c>
      <c r="P48" s="105">
        <v>1.257066609</v>
      </c>
      <c r="Q48" s="105">
        <v>1.40471966</v>
      </c>
      <c r="R48" s="105">
        <v>1.5611641709999999</v>
      </c>
      <c r="S48" s="105">
        <v>1.724303819</v>
      </c>
      <c r="T48" s="105">
        <v>1.8917023829999999</v>
      </c>
      <c r="U48" s="105">
        <v>2.0612181810000001</v>
      </c>
      <c r="V48" s="105">
        <v>2.2309361769999998</v>
      </c>
      <c r="W48" s="105">
        <v>2.3993319560000002</v>
      </c>
      <c r="X48" s="105">
        <v>2.5652524539999999</v>
      </c>
      <c r="Y48" s="105">
        <v>2.727716027</v>
      </c>
      <c r="Z48" s="105">
        <v>2.8859078760000001</v>
      </c>
      <c r="AA48" s="105">
        <v>3.0382370679999999</v>
      </c>
      <c r="AB48" s="105">
        <v>3.1838930529999998</v>
      </c>
      <c r="AC48" s="105">
        <v>3.3223128370000001</v>
      </c>
      <c r="AD48" s="105">
        <v>3.4533238549999998</v>
      </c>
      <c r="AE48" s="105">
        <v>3.576720559</v>
      </c>
      <c r="AF48" s="105">
        <v>3.6923485889999998</v>
      </c>
      <c r="AG48" s="105">
        <v>3.8000755210000001</v>
      </c>
      <c r="AH48" s="105">
        <v>3.8996606370000002</v>
      </c>
      <c r="AI48" s="105">
        <v>3.9908588300000001</v>
      </c>
      <c r="AJ48" s="105">
        <v>4.0734069430000002</v>
      </c>
      <c r="AK48" s="2">
        <v>4.1470417900000003</v>
      </c>
      <c r="AL48" s="2">
        <v>4.2115068390000001</v>
      </c>
      <c r="AM48" s="2">
        <v>4.2664964430000003</v>
      </c>
      <c r="AN48" s="2">
        <v>4.3117490350000001</v>
      </c>
      <c r="AO48" s="2">
        <v>4.3470381280000003</v>
      </c>
      <c r="AP48" s="2">
        <v>4.3723802200000002</v>
      </c>
      <c r="AQ48" s="2">
        <v>4.3876681700000004</v>
      </c>
      <c r="AR48" s="2">
        <v>4.3928780859999996</v>
      </c>
      <c r="AS48" s="2">
        <v>4.3880575869999996</v>
      </c>
      <c r="AT48" s="2">
        <v>4.3733255880000002</v>
      </c>
    </row>
    <row r="49" spans="1:46" x14ac:dyDescent="0.3">
      <c r="A49" s="2" t="s">
        <v>142</v>
      </c>
      <c r="B49" s="2">
        <v>2373</v>
      </c>
      <c r="C49" s="2">
        <v>2746.3086579999999</v>
      </c>
      <c r="D49" s="2">
        <v>2727.561557</v>
      </c>
      <c r="E49" s="2">
        <v>2966.8344160000001</v>
      </c>
      <c r="F49" s="2">
        <v>2910.6076929999999</v>
      </c>
      <c r="G49" s="2">
        <v>2858.9065139999998</v>
      </c>
      <c r="H49" s="2">
        <v>2513.6343489999999</v>
      </c>
      <c r="I49" s="2">
        <v>2393.213424</v>
      </c>
      <c r="J49" s="2">
        <v>2397.3873619999999</v>
      </c>
      <c r="K49" s="2">
        <v>2270.6972599999999</v>
      </c>
      <c r="L49" s="2">
        <v>2423.7550839999999</v>
      </c>
      <c r="M49" s="2">
        <v>2575.0734400000001</v>
      </c>
      <c r="N49" s="2">
        <v>2659.899981</v>
      </c>
      <c r="O49" s="2">
        <v>2697.189758</v>
      </c>
      <c r="P49" s="2">
        <v>2717.6173960000001</v>
      </c>
      <c r="Q49" s="2">
        <v>2770.5241580000002</v>
      </c>
      <c r="R49" s="2">
        <v>2817.1726370000001</v>
      </c>
      <c r="S49" s="2">
        <v>2855.517566</v>
      </c>
      <c r="T49" s="2">
        <v>2890.6492280000002</v>
      </c>
      <c r="U49" s="2">
        <v>2920.555382</v>
      </c>
      <c r="V49" s="2">
        <v>2946.027486</v>
      </c>
      <c r="W49" s="2">
        <v>2969.0994420000002</v>
      </c>
      <c r="X49" s="2">
        <v>2991.4944089999999</v>
      </c>
      <c r="Y49" s="2">
        <v>3013.3673840000001</v>
      </c>
      <c r="Z49" s="2">
        <v>3035.0443650000002</v>
      </c>
      <c r="AA49" s="2">
        <v>3065.8026749999999</v>
      </c>
      <c r="AB49" s="2">
        <v>3094.6969260000001</v>
      </c>
      <c r="AC49" s="2">
        <v>3120.5954579999998</v>
      </c>
      <c r="AD49" s="2">
        <v>3146.0161979999998</v>
      </c>
      <c r="AE49" s="2">
        <v>3170.7633080000001</v>
      </c>
      <c r="AF49" s="2">
        <v>3195.7648509999999</v>
      </c>
      <c r="AG49" s="2">
        <v>3221.7441829999998</v>
      </c>
      <c r="AH49" s="2">
        <v>3248.553437</v>
      </c>
      <c r="AI49" s="2">
        <v>3276.603161</v>
      </c>
      <c r="AJ49" s="2">
        <v>3306.210341</v>
      </c>
      <c r="AK49" s="2">
        <v>3337.5678590000002</v>
      </c>
      <c r="AL49" s="2">
        <v>3370.7798520000001</v>
      </c>
      <c r="AM49" s="2">
        <v>3405.3993529999998</v>
      </c>
      <c r="AN49" s="2">
        <v>3441.4538320000001</v>
      </c>
      <c r="AO49" s="2">
        <v>3478.8061419999999</v>
      </c>
      <c r="AP49" s="2">
        <v>3519.141807</v>
      </c>
      <c r="AQ49" s="2">
        <v>3560.746153</v>
      </c>
      <c r="AR49" s="2">
        <v>3603.6362479999998</v>
      </c>
      <c r="AS49" s="2">
        <v>3647.6888669999998</v>
      </c>
      <c r="AT49" s="2">
        <v>3692.7668779999999</v>
      </c>
    </row>
    <row r="50" spans="1:46" x14ac:dyDescent="0.3">
      <c r="A50" s="2" t="s">
        <v>143</v>
      </c>
      <c r="B50" s="2">
        <v>2371.447525</v>
      </c>
      <c r="C50" s="2">
        <v>2744.005416</v>
      </c>
      <c r="D50" s="2">
        <v>2723.5699749999999</v>
      </c>
      <c r="E50" s="2">
        <v>2960.9957949999998</v>
      </c>
      <c r="F50" s="2">
        <v>2903.097835</v>
      </c>
      <c r="G50" s="2">
        <v>2848.717185</v>
      </c>
      <c r="H50" s="2">
        <v>2500.2618069999999</v>
      </c>
      <c r="I50" s="2">
        <v>2375.5465140000001</v>
      </c>
      <c r="J50" s="2">
        <v>2374.3177260000002</v>
      </c>
      <c r="K50" s="2">
        <v>2244.0746840000002</v>
      </c>
      <c r="L50" s="2">
        <v>2389.0107889999999</v>
      </c>
      <c r="M50" s="2">
        <v>2529.2916110000001</v>
      </c>
      <c r="N50" s="2">
        <v>2600.7482169999998</v>
      </c>
      <c r="O50" s="2">
        <v>2621.819825</v>
      </c>
      <c r="P50" s="2">
        <v>2622.5160500000002</v>
      </c>
      <c r="Q50" s="2">
        <v>2651.717122</v>
      </c>
      <c r="R50" s="2">
        <v>2671.4813859999999</v>
      </c>
      <c r="S50" s="2">
        <v>2679.5913500000001</v>
      </c>
      <c r="T50" s="2">
        <v>2680.7469080000001</v>
      </c>
      <c r="U50" s="2">
        <v>2672.858921</v>
      </c>
      <c r="V50" s="2">
        <v>2656.4941039999999</v>
      </c>
      <c r="W50" s="2">
        <v>2633.3092710000001</v>
      </c>
      <c r="X50" s="2">
        <v>2604.5856429999999</v>
      </c>
      <c r="Y50" s="2">
        <v>2570.1583179999998</v>
      </c>
      <c r="Z50" s="2">
        <v>2529.9981849999999</v>
      </c>
      <c r="AA50" s="2">
        <v>2493.664143</v>
      </c>
      <c r="AB50" s="2">
        <v>2451.9035720000002</v>
      </c>
      <c r="AC50" s="2">
        <v>2403.897254</v>
      </c>
      <c r="AD50" s="2">
        <v>2351.6994599999998</v>
      </c>
      <c r="AE50" s="2">
        <v>2295.2194479999998</v>
      </c>
      <c r="AF50" s="2">
        <v>2235.2429900000002</v>
      </c>
      <c r="AG50" s="2">
        <v>2172.378158</v>
      </c>
      <c r="AH50" s="2">
        <v>2106.651253</v>
      </c>
      <c r="AI50" s="2">
        <v>2038.502011</v>
      </c>
      <c r="AJ50" s="2">
        <v>1968.3232559999999</v>
      </c>
      <c r="AK50" s="2">
        <v>1896.4532839999999</v>
      </c>
      <c r="AL50" s="2">
        <v>1823.1949440000001</v>
      </c>
      <c r="AM50" s="2">
        <v>1748.5911000000001</v>
      </c>
      <c r="AN50" s="2">
        <v>1672.9889430000001</v>
      </c>
      <c r="AO50" s="2">
        <v>1596.6764700000001</v>
      </c>
      <c r="AP50" s="2">
        <v>1520.75612</v>
      </c>
      <c r="AQ50" s="2">
        <v>1444.774173</v>
      </c>
      <c r="AR50" s="2">
        <v>1369.1133890000001</v>
      </c>
      <c r="AS50" s="2">
        <v>1294.0950290000001</v>
      </c>
      <c r="AT50" s="2">
        <v>1220.0304819999999</v>
      </c>
    </row>
    <row r="51" spans="1:46" x14ac:dyDescent="0.3">
      <c r="A51" s="2" t="s">
        <v>144</v>
      </c>
      <c r="B51" s="105">
        <v>1.186316921</v>
      </c>
      <c r="C51" s="105">
        <v>9.7804268850000007</v>
      </c>
      <c r="D51" s="105">
        <v>61.391997269999997</v>
      </c>
      <c r="E51" s="105">
        <v>63.81592989</v>
      </c>
      <c r="F51" s="105">
        <v>74.387213950000003</v>
      </c>
      <c r="G51" s="105">
        <v>88.286718930000006</v>
      </c>
      <c r="H51" s="105">
        <v>83.976331819999999</v>
      </c>
      <c r="I51" s="105">
        <v>88.802349430000007</v>
      </c>
      <c r="J51" s="105">
        <v>89.166793810000001</v>
      </c>
      <c r="K51" s="105">
        <v>129.2111554</v>
      </c>
      <c r="L51" s="2">
        <v>104.58584279999999</v>
      </c>
      <c r="M51" s="2">
        <v>123.448363</v>
      </c>
      <c r="N51" s="2">
        <v>140.0351522</v>
      </c>
      <c r="O51" s="2">
        <v>156.69293669999999</v>
      </c>
      <c r="P51" s="2">
        <v>174.5269917</v>
      </c>
      <c r="Q51" s="2">
        <v>191.4919778</v>
      </c>
      <c r="R51" s="2">
        <v>207.3427241</v>
      </c>
      <c r="S51" s="2">
        <v>222.09149550000001</v>
      </c>
      <c r="T51" s="2">
        <v>235.34431119999999</v>
      </c>
      <c r="U51" s="2">
        <v>247.18364450000001</v>
      </c>
      <c r="V51" s="2">
        <v>257.65627419999998</v>
      </c>
      <c r="W51" s="2">
        <v>266.95077329999998</v>
      </c>
      <c r="X51" s="2">
        <v>275.26446870000001</v>
      </c>
      <c r="Y51" s="2">
        <v>282.66121349999997</v>
      </c>
      <c r="Z51" s="2">
        <v>289.21169159999999</v>
      </c>
      <c r="AA51" s="2">
        <v>294.2577344</v>
      </c>
      <c r="AB51" s="2">
        <v>298.31437290000002</v>
      </c>
      <c r="AC51" s="2">
        <v>301.52593489999998</v>
      </c>
      <c r="AD51" s="2">
        <v>304.16307130000001</v>
      </c>
      <c r="AE51" s="2">
        <v>306.18951939999999</v>
      </c>
      <c r="AF51" s="2">
        <v>307.63267619999999</v>
      </c>
      <c r="AG51" s="2">
        <v>308.50020990000002</v>
      </c>
      <c r="AH51" s="2">
        <v>308.6994062</v>
      </c>
      <c r="AI51" s="2">
        <v>308.21212500000001</v>
      </c>
      <c r="AJ51" s="2">
        <v>307.00928160000001</v>
      </c>
      <c r="AK51" s="2">
        <v>305.07478939999999</v>
      </c>
      <c r="AL51" s="2">
        <v>302.39778869999998</v>
      </c>
      <c r="AM51" s="2">
        <v>298.92426269999999</v>
      </c>
      <c r="AN51" s="2">
        <v>294.67001800000003</v>
      </c>
      <c r="AO51" s="2">
        <v>289.64651070000002</v>
      </c>
      <c r="AP51" s="2">
        <v>284.02973159999999</v>
      </c>
      <c r="AQ51" s="2">
        <v>277.72409490000001</v>
      </c>
      <c r="AR51" s="2">
        <v>270.78809150000001</v>
      </c>
      <c r="AS51" s="2">
        <v>263.27611289999999</v>
      </c>
      <c r="AT51" s="2">
        <v>255.24673379999999</v>
      </c>
    </row>
    <row r="52" spans="1:46" x14ac:dyDescent="0.3">
      <c r="A52" s="2" t="s">
        <v>145</v>
      </c>
      <c r="B52" s="2">
        <v>427.07409150000001</v>
      </c>
      <c r="C52" s="2">
        <v>497.81554740000001</v>
      </c>
      <c r="D52" s="2">
        <v>512.40816319999999</v>
      </c>
      <c r="E52" s="2">
        <v>563.90695340000002</v>
      </c>
      <c r="F52" s="2">
        <v>546.53430709999998</v>
      </c>
      <c r="G52" s="2">
        <v>532.43528890000005</v>
      </c>
      <c r="H52" s="2">
        <v>468.3359499</v>
      </c>
      <c r="I52" s="2">
        <v>450.68645329999998</v>
      </c>
      <c r="J52" s="2">
        <v>465.24587739999998</v>
      </c>
      <c r="K52" s="2">
        <v>422.81646239999998</v>
      </c>
      <c r="L52" s="2">
        <v>464.24483229999998</v>
      </c>
      <c r="M52" s="2">
        <v>493.71533749999998</v>
      </c>
      <c r="N52" s="2">
        <v>509.17615069999999</v>
      </c>
      <c r="O52" s="2">
        <v>514.7195203</v>
      </c>
      <c r="P52" s="2">
        <v>516.32816519999994</v>
      </c>
      <c r="Q52" s="2">
        <v>524.22681490000002</v>
      </c>
      <c r="R52" s="2">
        <v>530.0480129</v>
      </c>
      <c r="S52" s="2">
        <v>533.34284760000003</v>
      </c>
      <c r="T52" s="2">
        <v>535.05534299999999</v>
      </c>
      <c r="U52" s="2">
        <v>534.63346709999996</v>
      </c>
      <c r="V52" s="2">
        <v>532.21744669999998</v>
      </c>
      <c r="W52" s="2">
        <v>528.17675689999999</v>
      </c>
      <c r="X52" s="2">
        <v>522.81224540000005</v>
      </c>
      <c r="Y52" s="2">
        <v>516.13221469999996</v>
      </c>
      <c r="Z52" s="2">
        <v>508.1664725</v>
      </c>
      <c r="AA52" s="2">
        <v>501.30256400000002</v>
      </c>
      <c r="AB52" s="2">
        <v>493.287488</v>
      </c>
      <c r="AC52" s="2">
        <v>483.97746890000002</v>
      </c>
      <c r="AD52" s="2">
        <v>473.77542820000002</v>
      </c>
      <c r="AE52" s="2">
        <v>462.65476169999999</v>
      </c>
      <c r="AF52" s="2">
        <v>450.76220000000001</v>
      </c>
      <c r="AG52" s="2">
        <v>438.21302459999998</v>
      </c>
      <c r="AH52" s="2">
        <v>425.00462820000001</v>
      </c>
      <c r="AI52" s="2">
        <v>411.22316910000001</v>
      </c>
      <c r="AJ52" s="2">
        <v>396.94612749999999</v>
      </c>
      <c r="AK52" s="2">
        <v>382.24431190000001</v>
      </c>
      <c r="AL52" s="2">
        <v>367.18392990000001</v>
      </c>
      <c r="AM52" s="2">
        <v>351.77980280000003</v>
      </c>
      <c r="AN52" s="2">
        <v>336.11113649999999</v>
      </c>
      <c r="AO52" s="2">
        <v>320.24595190000002</v>
      </c>
      <c r="AP52" s="2">
        <v>304.41635450000001</v>
      </c>
      <c r="AQ52" s="2">
        <v>288.54261700000001</v>
      </c>
      <c r="AR52" s="2">
        <v>272.71274149999999</v>
      </c>
      <c r="AS52" s="2">
        <v>257.002049</v>
      </c>
      <c r="AT52" s="2">
        <v>241.4833835</v>
      </c>
    </row>
    <row r="53" spans="1:46" x14ac:dyDescent="0.3">
      <c r="A53" s="2" t="s">
        <v>146</v>
      </c>
      <c r="B53" s="2">
        <v>673.82801099999995</v>
      </c>
      <c r="C53" s="2">
        <v>780.0192634</v>
      </c>
      <c r="D53" s="2">
        <v>762.66144129999998</v>
      </c>
      <c r="E53" s="2">
        <v>832.04665820000002</v>
      </c>
      <c r="F53" s="2">
        <v>816.8082551</v>
      </c>
      <c r="G53" s="2">
        <v>804.63566590000005</v>
      </c>
      <c r="H53" s="2">
        <v>710.59442009999998</v>
      </c>
      <c r="I53" s="2">
        <v>678.77558369999997</v>
      </c>
      <c r="J53" s="2">
        <v>682.51250670000002</v>
      </c>
      <c r="K53" s="2">
        <v>632.15068010000005</v>
      </c>
      <c r="L53" s="2">
        <v>682.81414429999995</v>
      </c>
      <c r="M53" s="2">
        <v>721.13610889999995</v>
      </c>
      <c r="N53" s="2">
        <v>739.34910620000005</v>
      </c>
      <c r="O53" s="2">
        <v>742.59461690000001</v>
      </c>
      <c r="P53" s="2">
        <v>739.50148019999995</v>
      </c>
      <c r="Q53" s="2">
        <v>745.04725429999996</v>
      </c>
      <c r="R53" s="2">
        <v>747.86141580000003</v>
      </c>
      <c r="S53" s="2">
        <v>747.30263649999995</v>
      </c>
      <c r="T53" s="2">
        <v>744.87222159999999</v>
      </c>
      <c r="U53" s="2">
        <v>739.92767690000005</v>
      </c>
      <c r="V53" s="2">
        <v>732.65333620000001</v>
      </c>
      <c r="W53" s="2">
        <v>723.5229842</v>
      </c>
      <c r="X53" s="2">
        <v>712.89238279999995</v>
      </c>
      <c r="Y53" s="2">
        <v>700.71177969999997</v>
      </c>
      <c r="Z53" s="2">
        <v>686.96567709999999</v>
      </c>
      <c r="AA53" s="2">
        <v>674.74666209999998</v>
      </c>
      <c r="AB53" s="2">
        <v>661.10863229999995</v>
      </c>
      <c r="AC53" s="2">
        <v>645.77282849999995</v>
      </c>
      <c r="AD53" s="2">
        <v>629.28575669999998</v>
      </c>
      <c r="AE53" s="2">
        <v>611.62763380000001</v>
      </c>
      <c r="AF53" s="2">
        <v>593.02665200000001</v>
      </c>
      <c r="AG53" s="2">
        <v>573.66423329999998</v>
      </c>
      <c r="AH53" s="2">
        <v>553.57429950000005</v>
      </c>
      <c r="AI53" s="2">
        <v>532.89743120000003</v>
      </c>
      <c r="AJ53" s="2">
        <v>511.76440280000003</v>
      </c>
      <c r="AK53" s="2">
        <v>490.28699940000001</v>
      </c>
      <c r="AL53" s="2">
        <v>468.56561690000001</v>
      </c>
      <c r="AM53" s="2">
        <v>446.634569</v>
      </c>
      <c r="AN53" s="2">
        <v>424.6011092</v>
      </c>
      <c r="AO53" s="2">
        <v>402.5558618</v>
      </c>
      <c r="AP53" s="2">
        <v>380.78959450000002</v>
      </c>
      <c r="AQ53" s="2">
        <v>359.19725240000002</v>
      </c>
      <c r="AR53" s="2">
        <v>337.883757</v>
      </c>
      <c r="AS53" s="2">
        <v>316.9360509</v>
      </c>
      <c r="AT53" s="2">
        <v>296.4364276</v>
      </c>
    </row>
    <row r="54" spans="1:46" x14ac:dyDescent="0.3">
      <c r="A54" s="2" t="s">
        <v>147</v>
      </c>
      <c r="B54" s="2">
        <v>664.33747570000003</v>
      </c>
      <c r="C54" s="2">
        <v>766.93277880000005</v>
      </c>
      <c r="D54" s="2">
        <v>748.62718419999999</v>
      </c>
      <c r="E54" s="2">
        <v>814.64605740000002</v>
      </c>
      <c r="F54" s="2">
        <v>798.43471569999997</v>
      </c>
      <c r="G54" s="2">
        <v>780.5938069</v>
      </c>
      <c r="H54" s="2">
        <v>681.59318259999998</v>
      </c>
      <c r="I54" s="2">
        <v>646.92403139999999</v>
      </c>
      <c r="J54" s="2">
        <v>648.17344200000002</v>
      </c>
      <c r="K54" s="2">
        <v>603.05842440000004</v>
      </c>
      <c r="L54" s="2">
        <v>648.77554869999994</v>
      </c>
      <c r="M54" s="2">
        <v>682.84288360000005</v>
      </c>
      <c r="N54" s="2">
        <v>697.95477319999998</v>
      </c>
      <c r="O54" s="2">
        <v>698.62070589999996</v>
      </c>
      <c r="P54" s="2">
        <v>693.01007419999996</v>
      </c>
      <c r="Q54" s="2">
        <v>695.58139840000001</v>
      </c>
      <c r="R54" s="2">
        <v>695.74005390000002</v>
      </c>
      <c r="S54" s="2">
        <v>692.87182789999997</v>
      </c>
      <c r="T54" s="2">
        <v>688.4636395</v>
      </c>
      <c r="U54" s="2">
        <v>681.94075150000003</v>
      </c>
      <c r="V54" s="2">
        <v>673.46372059999999</v>
      </c>
      <c r="W54" s="2">
        <v>663.45017280000002</v>
      </c>
      <c r="X54" s="2">
        <v>652.20104979999996</v>
      </c>
      <c r="Y54" s="2">
        <v>639.64491429999998</v>
      </c>
      <c r="Z54" s="2">
        <v>625.74503040000002</v>
      </c>
      <c r="AA54" s="2">
        <v>613.35473400000001</v>
      </c>
      <c r="AB54" s="2">
        <v>599.74641080000004</v>
      </c>
      <c r="AC54" s="2">
        <v>584.62932049999995</v>
      </c>
      <c r="AD54" s="2">
        <v>568.50139879999995</v>
      </c>
      <c r="AE54" s="2">
        <v>551.35178919999998</v>
      </c>
      <c r="AF54" s="2">
        <v>533.40093479999996</v>
      </c>
      <c r="AG54" s="2">
        <v>514.82477170000004</v>
      </c>
      <c r="AH54" s="2">
        <v>495.6689834</v>
      </c>
      <c r="AI54" s="2">
        <v>476.07066709999998</v>
      </c>
      <c r="AJ54" s="2">
        <v>456.15795379999997</v>
      </c>
      <c r="AK54" s="2">
        <v>436.03747870000001</v>
      </c>
      <c r="AL54" s="2">
        <v>415.803134</v>
      </c>
      <c r="AM54" s="2">
        <v>395.4894602</v>
      </c>
      <c r="AN54" s="2">
        <v>375.19200719999998</v>
      </c>
      <c r="AO54" s="2">
        <v>354.99040430000002</v>
      </c>
      <c r="AP54" s="2">
        <v>335.1384084</v>
      </c>
      <c r="AQ54" s="2">
        <v>315.53926810000002</v>
      </c>
      <c r="AR54" s="2">
        <v>296.28103900000002</v>
      </c>
      <c r="AS54" s="2">
        <v>277.4351863</v>
      </c>
      <c r="AT54" s="2">
        <v>259.06853840000002</v>
      </c>
    </row>
    <row r="55" spans="1:46" x14ac:dyDescent="0.3">
      <c r="A55" s="2" t="s">
        <v>148</v>
      </c>
      <c r="B55" s="2">
        <v>427.07409150000001</v>
      </c>
      <c r="C55" s="2">
        <v>489.76227249999999</v>
      </c>
      <c r="D55" s="2">
        <v>464.48474820000001</v>
      </c>
      <c r="E55" s="2">
        <v>501.7897954</v>
      </c>
      <c r="F55" s="2">
        <v>487.75807090000001</v>
      </c>
      <c r="G55" s="2">
        <v>472.5599196</v>
      </c>
      <c r="H55" s="2">
        <v>412.93411450000002</v>
      </c>
      <c r="I55" s="2">
        <v>380.29966080000003</v>
      </c>
      <c r="J55" s="2">
        <v>370.3120854</v>
      </c>
      <c r="K55" s="2">
        <v>345.92739110000002</v>
      </c>
      <c r="L55" s="2">
        <v>370.37615529999999</v>
      </c>
      <c r="M55" s="2">
        <v>387.19141130000003</v>
      </c>
      <c r="N55" s="2">
        <v>393.55914280000002</v>
      </c>
      <c r="O55" s="2">
        <v>391.54535870000001</v>
      </c>
      <c r="P55" s="2">
        <v>385.76510969999998</v>
      </c>
      <c r="Q55" s="2">
        <v>384.57472439999998</v>
      </c>
      <c r="R55" s="2">
        <v>382.30097269999999</v>
      </c>
      <c r="S55" s="2">
        <v>378.57344440000003</v>
      </c>
      <c r="T55" s="2">
        <v>374.27072959999998</v>
      </c>
      <c r="U55" s="2">
        <v>369.09916420000002</v>
      </c>
      <c r="V55" s="2">
        <v>363.11457819999998</v>
      </c>
      <c r="W55" s="2">
        <v>356.5069641</v>
      </c>
      <c r="X55" s="2">
        <v>349.40050980000001</v>
      </c>
      <c r="Y55" s="2">
        <v>341.72350849999998</v>
      </c>
      <c r="Z55" s="2">
        <v>333.4296405</v>
      </c>
      <c r="AA55" s="2">
        <v>326.00004330000002</v>
      </c>
      <c r="AB55" s="2">
        <v>318.00128940000002</v>
      </c>
      <c r="AC55" s="2">
        <v>309.24866179999998</v>
      </c>
      <c r="AD55" s="2">
        <v>300.01007570000002</v>
      </c>
      <c r="AE55" s="2">
        <v>290.28650640000001</v>
      </c>
      <c r="AF55" s="2">
        <v>280.20546880000001</v>
      </c>
      <c r="AG55" s="2">
        <v>269.86777050000001</v>
      </c>
      <c r="AH55" s="2">
        <v>259.30608319999999</v>
      </c>
      <c r="AI55" s="2">
        <v>248.5964553</v>
      </c>
      <c r="AJ55" s="2">
        <v>237.80886659999999</v>
      </c>
      <c r="AK55" s="2">
        <v>226.99822380000001</v>
      </c>
      <c r="AL55" s="2">
        <v>216.21047770000001</v>
      </c>
      <c r="AM55" s="2">
        <v>205.4597053</v>
      </c>
      <c r="AN55" s="2">
        <v>194.78940940000001</v>
      </c>
      <c r="AO55" s="2">
        <v>184.23413600000001</v>
      </c>
      <c r="AP55" s="2">
        <v>173.91801459999999</v>
      </c>
      <c r="AQ55" s="2">
        <v>163.78297929999999</v>
      </c>
      <c r="AR55" s="2">
        <v>153.86702450000001</v>
      </c>
      <c r="AS55" s="2">
        <v>144.19969760000001</v>
      </c>
      <c r="AT55" s="2">
        <v>134.80840380000001</v>
      </c>
    </row>
    <row r="56" spans="1:46" x14ac:dyDescent="0.3">
      <c r="A56" s="2" t="s">
        <v>149</v>
      </c>
      <c r="B56" s="2">
        <v>142.35803050000001</v>
      </c>
      <c r="C56" s="2">
        <v>160.70538769999999</v>
      </c>
      <c r="D56" s="2">
        <v>143.42318130000001</v>
      </c>
      <c r="E56" s="2">
        <v>152.48034380000001</v>
      </c>
      <c r="F56" s="2">
        <v>148.26213910000001</v>
      </c>
      <c r="G56" s="2">
        <v>141.86019909999999</v>
      </c>
      <c r="H56" s="2">
        <v>119.89874810000001</v>
      </c>
      <c r="I56" s="2">
        <v>109.24297420000001</v>
      </c>
      <c r="J56" s="2">
        <v>100.7719274</v>
      </c>
      <c r="K56" s="2">
        <v>93.873093699999998</v>
      </c>
      <c r="L56" s="2">
        <v>100.2147071</v>
      </c>
      <c r="M56" s="2">
        <v>103.1757669</v>
      </c>
      <c r="N56" s="2">
        <v>103.5116503</v>
      </c>
      <c r="O56" s="2">
        <v>101.5247373</v>
      </c>
      <c r="P56" s="2">
        <v>98.465787219999996</v>
      </c>
      <c r="Q56" s="2">
        <v>96.710167299999995</v>
      </c>
      <c r="R56" s="2">
        <v>94.856492700000004</v>
      </c>
      <c r="S56" s="2">
        <v>92.786207469999894</v>
      </c>
      <c r="T56" s="2">
        <v>90.742771759999997</v>
      </c>
      <c r="U56" s="2">
        <v>88.645449990000003</v>
      </c>
      <c r="V56" s="2">
        <v>86.48545489</v>
      </c>
      <c r="W56" s="2">
        <v>84.286546049999998</v>
      </c>
      <c r="X56" s="2">
        <v>82.057722229999996</v>
      </c>
      <c r="Y56" s="2">
        <v>79.765160690000002</v>
      </c>
      <c r="Z56" s="2">
        <v>77.385190559999998</v>
      </c>
      <c r="AA56" s="2">
        <v>75.267406070000007</v>
      </c>
      <c r="AB56" s="2">
        <v>73.063254060000006</v>
      </c>
      <c r="AC56" s="2">
        <v>70.717461700000001</v>
      </c>
      <c r="AD56" s="2">
        <v>68.291993379999994</v>
      </c>
      <c r="AE56" s="2">
        <v>65.788725139999997</v>
      </c>
      <c r="AF56" s="2">
        <v>63.239622140000002</v>
      </c>
      <c r="AG56" s="2">
        <v>60.66923164</v>
      </c>
      <c r="AH56" s="2">
        <v>58.086364770000003</v>
      </c>
      <c r="AI56" s="2">
        <v>55.507902029999997</v>
      </c>
      <c r="AJ56" s="2">
        <v>52.94863926</v>
      </c>
      <c r="AK56" s="2">
        <v>50.418742430000002</v>
      </c>
      <c r="AL56" s="2">
        <v>47.925720230000003</v>
      </c>
      <c r="AM56" s="2">
        <v>45.469716230000003</v>
      </c>
      <c r="AN56" s="2">
        <v>43.056942149999998</v>
      </c>
      <c r="AO56" s="2">
        <v>40.691594190000004</v>
      </c>
      <c r="AP56" s="2">
        <v>38.397651969999998</v>
      </c>
      <c r="AQ56" s="2">
        <v>36.159016579999999</v>
      </c>
      <c r="AR56" s="2">
        <v>33.981044349999998</v>
      </c>
      <c r="AS56" s="2">
        <v>31.867467349999998</v>
      </c>
      <c r="AT56" s="2">
        <v>29.821801959999998</v>
      </c>
    </row>
    <row r="57" spans="1:46" x14ac:dyDescent="0.3">
      <c r="A57" s="2" t="s">
        <v>150</v>
      </c>
      <c r="B57" s="2">
        <v>35.58950763</v>
      </c>
      <c r="C57" s="2">
        <v>38.989739110000002</v>
      </c>
      <c r="D57" s="2">
        <v>30.573259700000001</v>
      </c>
      <c r="E57" s="2">
        <v>32.310056600000003</v>
      </c>
      <c r="F57" s="2">
        <v>30.913132950000001</v>
      </c>
      <c r="G57" s="105">
        <v>28.345585849999999</v>
      </c>
      <c r="H57" s="2">
        <v>22.929059630000001</v>
      </c>
      <c r="I57" s="2">
        <v>20.815460850000001</v>
      </c>
      <c r="J57" s="2">
        <v>18.135092929999999</v>
      </c>
      <c r="K57" s="2">
        <v>17.037477370000001</v>
      </c>
      <c r="L57" s="2">
        <v>17.999558709999999</v>
      </c>
      <c r="M57" s="2">
        <v>17.78174005</v>
      </c>
      <c r="N57" s="2">
        <v>17.16224184</v>
      </c>
      <c r="O57" s="2">
        <v>16.121949489999999</v>
      </c>
      <c r="P57" s="2">
        <v>14.918441809999999</v>
      </c>
      <c r="Q57" s="2">
        <v>14.08478479</v>
      </c>
      <c r="R57" s="2">
        <v>13.33171342</v>
      </c>
      <c r="S57" s="2">
        <v>12.62289052</v>
      </c>
      <c r="T57" s="2">
        <v>11.99789123</v>
      </c>
      <c r="U57" s="2">
        <v>11.42876691</v>
      </c>
      <c r="V57" s="2">
        <v>10.90329375</v>
      </c>
      <c r="W57" s="2">
        <v>10.41507329</v>
      </c>
      <c r="X57" s="2">
        <v>9.9572644550000007</v>
      </c>
      <c r="Y57" s="2">
        <v>9.5195265169999903</v>
      </c>
      <c r="Z57" s="2">
        <v>9.0944819050000003</v>
      </c>
      <c r="AA57" s="2">
        <v>8.7349995029999903</v>
      </c>
      <c r="AB57" s="2">
        <v>8.3821247979999995</v>
      </c>
      <c r="AC57" s="2">
        <v>8.025578093</v>
      </c>
      <c r="AD57" s="2">
        <v>7.6717361229999996</v>
      </c>
      <c r="AE57" s="2">
        <v>7.3205128229999996</v>
      </c>
      <c r="AF57" s="2">
        <v>6.9754364630000003</v>
      </c>
      <c r="AG57" s="2">
        <v>6.6389162900000001</v>
      </c>
      <c r="AH57" s="2">
        <v>6.3114874109999999</v>
      </c>
      <c r="AI57" s="2">
        <v>5.994261174</v>
      </c>
      <c r="AJ57" s="2">
        <v>5.6879847229999996</v>
      </c>
      <c r="AK57" s="2">
        <v>5.3927387480000002</v>
      </c>
      <c r="AL57" s="2">
        <v>5.1082765869999998</v>
      </c>
      <c r="AM57" s="2">
        <v>4.8335836529999998</v>
      </c>
      <c r="AN57" s="2">
        <v>4.568320366</v>
      </c>
      <c r="AO57" s="2">
        <v>4.3120112549999998</v>
      </c>
      <c r="AP57" s="2">
        <v>4.0663643479999996</v>
      </c>
      <c r="AQ57" s="2">
        <v>3.8289444399999999</v>
      </c>
      <c r="AR57" s="2">
        <v>3.5996909449999999</v>
      </c>
      <c r="AS57" s="2">
        <v>3.3784652030000002</v>
      </c>
      <c r="AT57" s="2">
        <v>3.16519313</v>
      </c>
    </row>
    <row r="58" spans="1:46" x14ac:dyDescent="0.3">
      <c r="A58" s="2" t="s">
        <v>151</v>
      </c>
      <c r="B58" s="105">
        <v>1.5524752239999999</v>
      </c>
      <c r="C58" s="105">
        <v>2.3032420519999999</v>
      </c>
      <c r="D58" s="105">
        <v>3.9915822919999999</v>
      </c>
      <c r="E58" s="105">
        <v>5.8386212119999996</v>
      </c>
      <c r="F58" s="105">
        <v>7.509858436</v>
      </c>
      <c r="G58" s="105">
        <v>10.18932863</v>
      </c>
      <c r="H58" s="2">
        <v>13.372542019999999</v>
      </c>
      <c r="I58" s="2">
        <v>17.666910340000001</v>
      </c>
      <c r="J58" s="105">
        <v>23.069636119999998</v>
      </c>
      <c r="K58" s="2">
        <v>26.62257615</v>
      </c>
      <c r="L58" s="2">
        <v>34.744294699999998</v>
      </c>
      <c r="M58" s="2">
        <v>45.781828900000001</v>
      </c>
      <c r="N58" s="2">
        <v>59.151763539999997</v>
      </c>
      <c r="O58" s="2">
        <v>75.369932820000002</v>
      </c>
      <c r="P58" s="2">
        <v>95.101345989999999</v>
      </c>
      <c r="Q58" s="2">
        <v>118.8070364</v>
      </c>
      <c r="R58" s="2">
        <v>145.69125149999999</v>
      </c>
      <c r="S58" s="2">
        <v>175.92621560000001</v>
      </c>
      <c r="T58" s="2">
        <v>209.90232019999999</v>
      </c>
      <c r="U58" s="2">
        <v>247.69646090000001</v>
      </c>
      <c r="V58" s="2">
        <v>289.53338170000001</v>
      </c>
      <c r="W58" s="2">
        <v>335.79017110000001</v>
      </c>
      <c r="X58" s="2">
        <v>386.9087657</v>
      </c>
      <c r="Y58" s="2">
        <v>443.20906650000001</v>
      </c>
      <c r="Z58" s="2">
        <v>505.04618069999998</v>
      </c>
      <c r="AA58" s="2">
        <v>572.13853189999998</v>
      </c>
      <c r="AB58" s="2">
        <v>642.79335319999996</v>
      </c>
      <c r="AC58" s="2">
        <v>716.69820400000003</v>
      </c>
      <c r="AD58" s="2">
        <v>794.31673739999997</v>
      </c>
      <c r="AE58" s="2">
        <v>875.54385920000004</v>
      </c>
      <c r="AF58" s="2">
        <v>960.52186070000005</v>
      </c>
      <c r="AG58" s="2">
        <v>1049.366025</v>
      </c>
      <c r="AH58" s="2">
        <v>1141.9021849999999</v>
      </c>
      <c r="AI58" s="2">
        <v>1238.10115</v>
      </c>
      <c r="AJ58" s="2">
        <v>1337.887084</v>
      </c>
      <c r="AK58" s="2">
        <v>1441.1145739999999</v>
      </c>
      <c r="AL58" s="2">
        <v>1547.584908</v>
      </c>
      <c r="AM58" s="2">
        <v>1656.8082529999999</v>
      </c>
      <c r="AN58" s="2">
        <v>1768.4648890000001</v>
      </c>
      <c r="AO58" s="2">
        <v>1882.129672</v>
      </c>
      <c r="AP58" s="2">
        <v>1998.385687</v>
      </c>
      <c r="AQ58" s="2">
        <v>2115.9719799999998</v>
      </c>
      <c r="AR58" s="2">
        <v>2234.52286</v>
      </c>
      <c r="AS58" s="2">
        <v>2353.5938379999998</v>
      </c>
      <c r="AT58" s="2">
        <v>2472.7363959999998</v>
      </c>
    </row>
    <row r="59" spans="1:46" x14ac:dyDescent="0.3">
      <c r="A59" s="2" t="s">
        <v>152</v>
      </c>
      <c r="B59" s="105">
        <v>4.6236375500000003E-3</v>
      </c>
      <c r="C59" s="105">
        <v>1.27762428E-2</v>
      </c>
      <c r="D59" s="105">
        <v>3.2762083499999997E-2</v>
      </c>
      <c r="E59" s="105">
        <v>6.9863656900000001E-2</v>
      </c>
      <c r="F59" s="105">
        <v>0.10367368489999999</v>
      </c>
      <c r="G59" s="105">
        <v>0.1562105386</v>
      </c>
      <c r="H59" s="105">
        <v>0.2172912065</v>
      </c>
      <c r="I59" s="105">
        <v>0.31122748589999999</v>
      </c>
      <c r="J59" s="105">
        <v>0.45877713310000001</v>
      </c>
      <c r="K59" s="105">
        <v>0.56514498759999998</v>
      </c>
      <c r="L59" s="2">
        <v>0.78596655140000005</v>
      </c>
      <c r="M59" s="2">
        <v>1.128246855</v>
      </c>
      <c r="N59" s="2">
        <v>1.593443025</v>
      </c>
      <c r="O59" s="2">
        <v>2.217789158</v>
      </c>
      <c r="P59" s="2">
        <v>3.0517720349999999</v>
      </c>
      <c r="Q59" s="2">
        <v>4.1446733929999997</v>
      </c>
      <c r="R59" s="2">
        <v>5.5018209029999996</v>
      </c>
      <c r="S59" s="2">
        <v>7.1567314050000004</v>
      </c>
      <c r="T59" s="2">
        <v>9.1513883069999995</v>
      </c>
      <c r="U59" s="2">
        <v>11.515058420000001</v>
      </c>
      <c r="V59" s="2">
        <v>14.284005219999999</v>
      </c>
      <c r="W59" s="2">
        <v>17.50468935</v>
      </c>
      <c r="X59" s="2">
        <v>21.231583260000001</v>
      </c>
      <c r="Y59" s="2">
        <v>25.518815270000001</v>
      </c>
      <c r="Z59" s="2">
        <v>30.428966670000001</v>
      </c>
      <c r="AA59" s="2">
        <v>35.987821189999998</v>
      </c>
      <c r="AB59" s="2">
        <v>42.130409970000002</v>
      </c>
      <c r="AC59" s="2">
        <v>48.872320649999999</v>
      </c>
      <c r="AD59" s="2">
        <v>56.285592530000002</v>
      </c>
      <c r="AE59" s="2">
        <v>64.406635789999996</v>
      </c>
      <c r="AF59" s="2">
        <v>73.292951180000003</v>
      </c>
      <c r="AG59" s="2">
        <v>82.999728660000002</v>
      </c>
      <c r="AH59" s="2">
        <v>93.562163859999998</v>
      </c>
      <c r="AI59" s="2">
        <v>105.0246042</v>
      </c>
      <c r="AJ59" s="2">
        <v>117.42682309999999</v>
      </c>
      <c r="AK59" s="2">
        <v>130.80235329999999</v>
      </c>
      <c r="AL59" s="2">
        <v>145.1749303</v>
      </c>
      <c r="AM59" s="2">
        <v>160.53967940000001</v>
      </c>
      <c r="AN59" s="2">
        <v>176.90289189999999</v>
      </c>
      <c r="AO59" s="2">
        <v>194.2563021</v>
      </c>
      <c r="AP59" s="2">
        <v>212.6969277</v>
      </c>
      <c r="AQ59" s="2">
        <v>232.12639139999999</v>
      </c>
      <c r="AR59" s="2">
        <v>252.53382139999999</v>
      </c>
      <c r="AS59" s="2">
        <v>273.8966456</v>
      </c>
      <c r="AT59" s="2">
        <v>296.18622599999998</v>
      </c>
    </row>
    <row r="60" spans="1:46" x14ac:dyDescent="0.3">
      <c r="A60" s="2" t="s">
        <v>153</v>
      </c>
      <c r="B60" s="105">
        <v>1.0598799900000001E-2</v>
      </c>
      <c r="C60" s="105">
        <v>1.9316725900000001E-2</v>
      </c>
      <c r="D60" s="105">
        <v>3.9849253699999997E-2</v>
      </c>
      <c r="E60" s="105">
        <v>7.1261656399999998E-2</v>
      </c>
      <c r="F60" s="105">
        <v>9.9719299600000005E-2</v>
      </c>
      <c r="G60" s="105">
        <v>0.14429781629999999</v>
      </c>
      <c r="H60" s="105">
        <v>0.1964436785</v>
      </c>
      <c r="I60" s="105">
        <v>0.27335244009999998</v>
      </c>
      <c r="J60" s="105">
        <v>0.38665135519999999</v>
      </c>
      <c r="K60" s="105">
        <v>0.46627336650000001</v>
      </c>
      <c r="L60" s="2">
        <v>0.63554633230000002</v>
      </c>
      <c r="M60" s="2">
        <v>0.8886924625</v>
      </c>
      <c r="N60" s="2">
        <v>1.222500388</v>
      </c>
      <c r="O60" s="2">
        <v>1.6590144090000001</v>
      </c>
      <c r="P60" s="2">
        <v>2.228439276</v>
      </c>
      <c r="Q60" s="2">
        <v>2.9584546120000002</v>
      </c>
      <c r="R60" s="2">
        <v>3.8447871629999999</v>
      </c>
      <c r="S60" s="2">
        <v>4.9038443919999999</v>
      </c>
      <c r="T60" s="2">
        <v>6.1574920459999998</v>
      </c>
      <c r="U60" s="2">
        <v>7.6185271290000003</v>
      </c>
      <c r="V60" s="2">
        <v>9.3040383729999903</v>
      </c>
      <c r="W60" s="2">
        <v>11.23698999</v>
      </c>
      <c r="X60" s="2">
        <v>13.444357050000001</v>
      </c>
      <c r="Y60" s="2">
        <v>15.951399990000001</v>
      </c>
      <c r="Z60" s="2">
        <v>18.787034599999998</v>
      </c>
      <c r="AA60" s="2">
        <v>21.956555860000002</v>
      </c>
      <c r="AB60" s="2">
        <v>25.409558619999999</v>
      </c>
      <c r="AC60" s="2">
        <v>29.145167730000001</v>
      </c>
      <c r="AD60" s="2">
        <v>33.19484731</v>
      </c>
      <c r="AE60" s="2">
        <v>37.567421789999997</v>
      </c>
      <c r="AF60" s="2">
        <v>42.282591320000002</v>
      </c>
      <c r="AG60" s="2">
        <v>47.357776809999997</v>
      </c>
      <c r="AH60" s="2">
        <v>52.797488219999998</v>
      </c>
      <c r="AI60" s="2">
        <v>58.610834789999998</v>
      </c>
      <c r="AJ60" s="2">
        <v>64.803476200000006</v>
      </c>
      <c r="AK60" s="2">
        <v>71.37664384</v>
      </c>
      <c r="AL60" s="2">
        <v>78.326148230000001</v>
      </c>
      <c r="AM60" s="2">
        <v>85.631705210000007</v>
      </c>
      <c r="AN60" s="2">
        <v>93.279085280000004</v>
      </c>
      <c r="AO60" s="2">
        <v>101.2463121</v>
      </c>
      <c r="AP60" s="2">
        <v>109.56520260000001</v>
      </c>
      <c r="AQ60" s="2">
        <v>118.16587819999999</v>
      </c>
      <c r="AR60" s="2">
        <v>127.02425909999999</v>
      </c>
      <c r="AS60" s="2">
        <v>136.11012959999999</v>
      </c>
      <c r="AT60" s="2">
        <v>145.3906016</v>
      </c>
    </row>
    <row r="61" spans="1:46" x14ac:dyDescent="0.3">
      <c r="A61" s="2" t="s">
        <v>154</v>
      </c>
      <c r="B61" s="105">
        <v>4.3391060100000003E-2</v>
      </c>
      <c r="C61" s="105">
        <v>6.5238550699999995E-2</v>
      </c>
      <c r="D61" s="105">
        <v>0.1144822559</v>
      </c>
      <c r="E61" s="105">
        <v>0.17006988679999999</v>
      </c>
      <c r="F61" s="105">
        <v>0.22021746149999999</v>
      </c>
      <c r="G61" s="105">
        <v>0.30032107120000001</v>
      </c>
      <c r="H61" s="105">
        <v>0.39528432559999999</v>
      </c>
      <c r="I61" s="105">
        <v>0.52434195210000001</v>
      </c>
      <c r="J61" s="105">
        <v>0.68885136820000004</v>
      </c>
      <c r="K61" s="105">
        <v>0.79748534339999999</v>
      </c>
      <c r="L61" s="2">
        <v>1.0439236620000001</v>
      </c>
      <c r="M61" s="2">
        <v>1.3808700490000001</v>
      </c>
      <c r="N61" s="2">
        <v>1.790609353</v>
      </c>
      <c r="O61" s="2">
        <v>2.2885063379999999</v>
      </c>
      <c r="P61" s="2">
        <v>2.894131378</v>
      </c>
      <c r="Q61" s="2">
        <v>3.6200971339999999</v>
      </c>
      <c r="R61" s="2">
        <v>4.4398435310000002</v>
      </c>
      <c r="S61" s="2">
        <v>5.3555353060000002</v>
      </c>
      <c r="T61" s="2">
        <v>6.3754204410000002</v>
      </c>
      <c r="U61" s="2">
        <v>7.4977498479999998</v>
      </c>
      <c r="V61" s="2">
        <v>8.7248477920000003</v>
      </c>
      <c r="W61" s="2">
        <v>10.06310957</v>
      </c>
      <c r="X61" s="2">
        <v>11.5201514</v>
      </c>
      <c r="Y61" s="2">
        <v>13.098954170000001</v>
      </c>
      <c r="Z61" s="2">
        <v>14.80230914</v>
      </c>
      <c r="AA61" s="2">
        <v>16.61340938</v>
      </c>
      <c r="AB61" s="2">
        <v>18.473878200000001</v>
      </c>
      <c r="AC61" s="2">
        <v>20.365292650000001</v>
      </c>
      <c r="AD61" s="2">
        <v>22.290006600000002</v>
      </c>
      <c r="AE61" s="2">
        <v>24.232846729999999</v>
      </c>
      <c r="AF61" s="2">
        <v>26.184042300000002</v>
      </c>
      <c r="AG61" s="2">
        <v>28.132063970000001</v>
      </c>
      <c r="AH61" s="2">
        <v>30.056120190000001</v>
      </c>
      <c r="AI61" s="2">
        <v>31.938666099999999</v>
      </c>
      <c r="AJ61" s="2">
        <v>33.760116109999998</v>
      </c>
      <c r="AK61" s="2">
        <v>35.498247849999998</v>
      </c>
      <c r="AL61" s="2">
        <v>37.129701400000002</v>
      </c>
      <c r="AM61" s="2">
        <v>38.623713539999997</v>
      </c>
      <c r="AN61" s="2">
        <v>39.954013179999997</v>
      </c>
      <c r="AO61" s="2">
        <v>41.092332929999998</v>
      </c>
      <c r="AP61" s="2">
        <v>42.031613139999997</v>
      </c>
      <c r="AQ61" s="2">
        <v>42.725293239999999</v>
      </c>
      <c r="AR61" s="2">
        <v>43.14720131</v>
      </c>
      <c r="AS61" s="2">
        <v>43.270038100000001</v>
      </c>
      <c r="AT61" s="2">
        <v>43.067676249999998</v>
      </c>
    </row>
    <row r="62" spans="1:46" x14ac:dyDescent="0.3">
      <c r="A62" s="2" t="s">
        <v>155</v>
      </c>
      <c r="B62" s="105">
        <v>1.0193342480000001</v>
      </c>
      <c r="C62" s="105">
        <v>1.5113514850000001</v>
      </c>
      <c r="D62" s="105">
        <v>2.6174203989999998</v>
      </c>
      <c r="E62" s="105">
        <v>3.8245556029999999</v>
      </c>
      <c r="F62" s="105">
        <v>4.9165742730000002</v>
      </c>
      <c r="G62" s="105">
        <v>6.6676021600000004</v>
      </c>
      <c r="H62" s="2">
        <v>8.7480302289999994</v>
      </c>
      <c r="I62" s="2">
        <v>11.552126149999999</v>
      </c>
      <c r="J62" s="105">
        <v>15.07322126</v>
      </c>
      <c r="K62" s="2">
        <v>17.386403720000001</v>
      </c>
      <c r="L62" s="2">
        <v>22.679005950000001</v>
      </c>
      <c r="M62" s="2">
        <v>29.86108437</v>
      </c>
      <c r="N62" s="2">
        <v>38.547292050000003</v>
      </c>
      <c r="O62" s="2">
        <v>49.066927960000001</v>
      </c>
      <c r="P62" s="2">
        <v>61.843207640000003</v>
      </c>
      <c r="Q62" s="2">
        <v>77.164476879999995</v>
      </c>
      <c r="R62" s="2">
        <v>94.502101999999894</v>
      </c>
      <c r="S62" s="2">
        <v>113.9571766</v>
      </c>
      <c r="T62" s="2">
        <v>135.77181830000001</v>
      </c>
      <c r="U62" s="2">
        <v>159.98475060000001</v>
      </c>
      <c r="V62" s="2">
        <v>186.72989219999999</v>
      </c>
      <c r="W62" s="2">
        <v>216.23826589999999</v>
      </c>
      <c r="X62" s="2">
        <v>248.78077110000001</v>
      </c>
      <c r="Y62" s="2">
        <v>284.54723139999999</v>
      </c>
      <c r="Z62" s="2">
        <v>323.74728290000002</v>
      </c>
      <c r="AA62" s="2">
        <v>366.18134670000001</v>
      </c>
      <c r="AB62" s="2">
        <v>410.7469188</v>
      </c>
      <c r="AC62" s="2">
        <v>457.22686659999999</v>
      </c>
      <c r="AD62" s="2">
        <v>505.89732809999998</v>
      </c>
      <c r="AE62" s="2">
        <v>556.66983970000001</v>
      </c>
      <c r="AF62" s="2">
        <v>609.61153230000002</v>
      </c>
      <c r="AG62" s="2">
        <v>664.77200649999997</v>
      </c>
      <c r="AH62" s="2">
        <v>722.01585160000002</v>
      </c>
      <c r="AI62" s="2">
        <v>781.30010179999999</v>
      </c>
      <c r="AJ62" s="2">
        <v>842.55233529999998</v>
      </c>
      <c r="AK62" s="2">
        <v>905.65616309999996</v>
      </c>
      <c r="AL62" s="2">
        <v>970.46377289999998</v>
      </c>
      <c r="AM62" s="2">
        <v>1036.645372</v>
      </c>
      <c r="AN62" s="2">
        <v>1103.980065</v>
      </c>
      <c r="AO62" s="2">
        <v>1172.183127</v>
      </c>
      <c r="AP62" s="2">
        <v>1241.5973899999999</v>
      </c>
      <c r="AQ62" s="2">
        <v>1311.4198269999999</v>
      </c>
      <c r="AR62" s="2">
        <v>1381.4075829999999</v>
      </c>
      <c r="AS62" s="2">
        <v>1451.2707929999999</v>
      </c>
      <c r="AT62" s="2">
        <v>1520.7201970000001</v>
      </c>
    </row>
    <row r="63" spans="1:46" x14ac:dyDescent="0.3">
      <c r="A63" s="2" t="s">
        <v>156</v>
      </c>
      <c r="B63" s="105">
        <v>0.40175853690000002</v>
      </c>
      <c r="C63" s="105">
        <v>0.59253343599999997</v>
      </c>
      <c r="D63" s="105">
        <v>1.0205521369999999</v>
      </c>
      <c r="E63" s="105">
        <v>1.4796940270000001</v>
      </c>
      <c r="F63" s="105">
        <v>1.8949786669999999</v>
      </c>
      <c r="G63" s="105">
        <v>2.5617924749999998</v>
      </c>
      <c r="H63" s="105">
        <v>3.35476419</v>
      </c>
      <c r="I63" s="105">
        <v>4.4176323499999999</v>
      </c>
      <c r="J63" s="105">
        <v>5.7372506650000004</v>
      </c>
      <c r="K63" s="105">
        <v>6.5994817880000003</v>
      </c>
      <c r="L63" s="2">
        <v>8.5838394979999997</v>
      </c>
      <c r="M63" s="2">
        <v>11.25545389</v>
      </c>
      <c r="N63" s="2">
        <v>14.461550709999999</v>
      </c>
      <c r="O63" s="2">
        <v>18.315121380000001</v>
      </c>
      <c r="P63" s="2">
        <v>22.959706700000002</v>
      </c>
      <c r="Q63" s="2">
        <v>28.48668472</v>
      </c>
      <c r="R63" s="2">
        <v>34.686459229999997</v>
      </c>
      <c r="S63" s="2">
        <v>41.585136249999998</v>
      </c>
      <c r="T63" s="2">
        <v>49.260946779999998</v>
      </c>
      <c r="U63" s="2">
        <v>57.718304099999997</v>
      </c>
      <c r="V63" s="2">
        <v>66.99630483</v>
      </c>
      <c r="W63" s="2">
        <v>77.168076979999995</v>
      </c>
      <c r="X63" s="2">
        <v>88.319375249999894</v>
      </c>
      <c r="Y63" s="2">
        <v>100.5049447</v>
      </c>
      <c r="Z63" s="2">
        <v>113.7844568</v>
      </c>
      <c r="AA63" s="2">
        <v>128.07387790000001</v>
      </c>
      <c r="AB63" s="2">
        <v>142.9749999</v>
      </c>
      <c r="AC63" s="2">
        <v>158.4026819</v>
      </c>
      <c r="AD63" s="2">
        <v>174.4421935</v>
      </c>
      <c r="AE63" s="2">
        <v>191.05232380000001</v>
      </c>
      <c r="AF63" s="2">
        <v>208.24534209999999</v>
      </c>
      <c r="AG63" s="2">
        <v>226.02887530000001</v>
      </c>
      <c r="AH63" s="2">
        <v>244.34786879999999</v>
      </c>
      <c r="AI63" s="2">
        <v>263.18084440000001</v>
      </c>
      <c r="AJ63" s="2">
        <v>282.49789479999998</v>
      </c>
      <c r="AK63" s="2">
        <v>302.2556912</v>
      </c>
      <c r="AL63" s="2">
        <v>322.40324759999999</v>
      </c>
      <c r="AM63" s="2">
        <v>342.8306359</v>
      </c>
      <c r="AN63" s="2">
        <v>363.46663460000002</v>
      </c>
      <c r="AO63" s="2">
        <v>384.22115439999999</v>
      </c>
      <c r="AP63" s="2">
        <v>405.21040820000002</v>
      </c>
      <c r="AQ63" s="2">
        <v>426.17734580000001</v>
      </c>
      <c r="AR63" s="2">
        <v>447.0506676</v>
      </c>
      <c r="AS63" s="2">
        <v>467.745341</v>
      </c>
      <c r="AT63" s="2">
        <v>488.17859299999998</v>
      </c>
    </row>
    <row r="64" spans="1:46" x14ac:dyDescent="0.3">
      <c r="A64" s="2" t="s">
        <v>157</v>
      </c>
      <c r="B64" s="105">
        <v>5.4772321800000004E-3</v>
      </c>
      <c r="C64" s="2">
        <v>4.5737679200000001E-3</v>
      </c>
      <c r="D64" s="2">
        <v>1.7017528E-3</v>
      </c>
      <c r="E64" s="2">
        <v>0</v>
      </c>
      <c r="F64" s="2">
        <v>0</v>
      </c>
      <c r="G64" s="105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105">
        <v>0</v>
      </c>
      <c r="O64" s="2">
        <v>0</v>
      </c>
      <c r="P64" s="105">
        <v>0</v>
      </c>
      <c r="Q64" s="105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</row>
    <row r="65" spans="1:46" x14ac:dyDescent="0.3">
      <c r="A65" s="2" t="s">
        <v>158</v>
      </c>
      <c r="B65" s="105">
        <v>6.7291709599999999E-2</v>
      </c>
      <c r="C65" s="105">
        <v>9.7451843299999896E-2</v>
      </c>
      <c r="D65" s="105">
        <v>0.16481440999999999</v>
      </c>
      <c r="E65" s="105">
        <v>0.2331616973</v>
      </c>
      <c r="F65" s="105">
        <v>0.29517955019999997</v>
      </c>
      <c r="G65" s="105">
        <v>0.39535491900000003</v>
      </c>
      <c r="H65" s="105">
        <v>0.51490117570000005</v>
      </c>
      <c r="I65" s="105">
        <v>0.67262748120000004</v>
      </c>
      <c r="J65" s="105">
        <v>0.86238257880000002</v>
      </c>
      <c r="K65" s="105">
        <v>0.98471845810000003</v>
      </c>
      <c r="L65" s="105">
        <v>1.27131097</v>
      </c>
      <c r="M65" s="105">
        <v>1.649672933</v>
      </c>
      <c r="N65" s="105">
        <v>2.0956999359999999</v>
      </c>
      <c r="O65" s="105">
        <v>2.6233660749999999</v>
      </c>
      <c r="P65" s="105">
        <v>3.2501235610000001</v>
      </c>
      <c r="Q65" s="105">
        <v>3.986121045</v>
      </c>
      <c r="R65" s="105">
        <v>4.8002208260000003</v>
      </c>
      <c r="S65" s="105">
        <v>5.6956053520000003</v>
      </c>
      <c r="T65" s="105">
        <v>6.6830210909999996</v>
      </c>
      <c r="U65" s="105">
        <v>7.7633445779999999</v>
      </c>
      <c r="V65" s="105">
        <v>8.9422853050000004</v>
      </c>
      <c r="W65" s="105">
        <v>10.230034590000001</v>
      </c>
      <c r="X65" s="105">
        <v>11.63831309</v>
      </c>
      <c r="Y65" s="105">
        <v>13.174605209999999</v>
      </c>
      <c r="Z65" s="105">
        <v>14.847029190000001</v>
      </c>
      <c r="AA65" s="105">
        <v>16.645264579999999</v>
      </c>
      <c r="AB65" s="105">
        <v>18.518600710000001</v>
      </c>
      <c r="AC65" s="105">
        <v>20.457586160000002</v>
      </c>
      <c r="AD65" s="105">
        <v>22.47496538</v>
      </c>
      <c r="AE65" s="105">
        <v>24.567379280000001</v>
      </c>
      <c r="AF65" s="105">
        <v>26.738592879999999</v>
      </c>
      <c r="AG65" s="105">
        <v>28.992043299999999</v>
      </c>
      <c r="AH65" s="105">
        <v>31.32329373</v>
      </c>
      <c r="AI65" s="105">
        <v>33.732374810000003</v>
      </c>
      <c r="AJ65" s="105">
        <v>36.218299889999997</v>
      </c>
      <c r="AK65" s="105">
        <v>38.778366679999998</v>
      </c>
      <c r="AL65" s="105">
        <v>41.408799649999999</v>
      </c>
      <c r="AM65" s="105">
        <v>44.098110869999999</v>
      </c>
      <c r="AN65" s="105">
        <v>46.839561240000002</v>
      </c>
      <c r="AO65" s="105">
        <v>49.623711950000001</v>
      </c>
      <c r="AP65" s="105">
        <v>52.467573649999999</v>
      </c>
      <c r="AQ65" s="105">
        <v>55.33961858</v>
      </c>
      <c r="AR65" s="105">
        <v>58.231954010000003</v>
      </c>
      <c r="AS65" s="105">
        <v>61.134571940000001</v>
      </c>
      <c r="AT65" s="105">
        <v>64.037349739999996</v>
      </c>
    </row>
    <row r="66" spans="1:46" x14ac:dyDescent="0.3">
      <c r="A66" s="2" t="s">
        <v>159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</row>
    <row r="67" spans="1:46" x14ac:dyDescent="0.3">
      <c r="A67" s="2" t="s">
        <v>160</v>
      </c>
      <c r="B67" s="2">
        <v>5.3808898210000002</v>
      </c>
      <c r="C67" s="2">
        <v>5.4122162999999999</v>
      </c>
      <c r="D67" s="2">
        <v>4.6530627449999997</v>
      </c>
      <c r="E67" s="2">
        <v>3.9123667379999998</v>
      </c>
      <c r="F67" s="2">
        <v>4.1383495349999997</v>
      </c>
      <c r="G67" s="2">
        <v>4.0961207279999998</v>
      </c>
      <c r="H67" s="2">
        <v>3.8834196589999999</v>
      </c>
      <c r="I67" s="2">
        <v>4.1176064989999999</v>
      </c>
      <c r="J67" s="2">
        <v>4.2799240799999998</v>
      </c>
      <c r="K67" s="2">
        <v>4.3669282540000003</v>
      </c>
      <c r="L67" s="2">
        <v>3.9461368220000002</v>
      </c>
      <c r="M67" s="2">
        <v>3.720128173</v>
      </c>
      <c r="N67" s="2">
        <v>3.5229393579999999</v>
      </c>
      <c r="O67" s="2">
        <v>3.4584660139999999</v>
      </c>
      <c r="P67" s="2">
        <v>3.4389335220000001</v>
      </c>
      <c r="Q67" s="2">
        <v>3.4421512999999999</v>
      </c>
      <c r="R67" s="2">
        <v>3.4562927000000001</v>
      </c>
      <c r="S67" s="2">
        <v>3.4736204110000002</v>
      </c>
      <c r="T67" s="2">
        <v>3.4795604739999999</v>
      </c>
      <c r="U67" s="2">
        <v>3.4791927089999999</v>
      </c>
      <c r="V67" s="2">
        <v>3.4759601280000001</v>
      </c>
      <c r="W67" s="2">
        <v>3.4720914089999999</v>
      </c>
      <c r="X67" s="2">
        <v>3.4676611080000002</v>
      </c>
      <c r="Y67" s="2">
        <v>3.4626644280000001</v>
      </c>
      <c r="Z67" s="2">
        <v>3.4569619469999999</v>
      </c>
      <c r="AA67" s="2">
        <v>3.4753497420000001</v>
      </c>
      <c r="AB67" s="2">
        <v>3.502313096</v>
      </c>
      <c r="AC67" s="2">
        <v>3.535321524</v>
      </c>
      <c r="AD67" s="2">
        <v>3.5720625149999998</v>
      </c>
      <c r="AE67" s="2">
        <v>3.6109526569999999</v>
      </c>
      <c r="AF67" s="2">
        <v>3.651958177</v>
      </c>
      <c r="AG67" s="2">
        <v>3.6935523020000001</v>
      </c>
      <c r="AH67" s="2">
        <v>3.7354929100000001</v>
      </c>
      <c r="AI67" s="2">
        <v>3.7775599120000001</v>
      </c>
      <c r="AJ67" s="2">
        <v>3.819639515</v>
      </c>
      <c r="AK67" s="2">
        <v>3.862337234</v>
      </c>
      <c r="AL67" s="2">
        <v>3.9049927480000002</v>
      </c>
      <c r="AM67" s="2">
        <v>3.9478389969999998</v>
      </c>
      <c r="AN67" s="2">
        <v>3.9908270039999998</v>
      </c>
      <c r="AO67" s="2">
        <v>4.0339651480000001</v>
      </c>
      <c r="AP67" s="2">
        <v>4.0774518420000003</v>
      </c>
      <c r="AQ67" s="2">
        <v>4.1212909550000001</v>
      </c>
      <c r="AR67" s="2">
        <v>4.1654857769999998</v>
      </c>
      <c r="AS67" s="2">
        <v>4.2101492079999998</v>
      </c>
      <c r="AT67" s="2">
        <v>4.2552194090000004</v>
      </c>
    </row>
    <row r="68" spans="1:46" x14ac:dyDescent="0.3">
      <c r="A68" s="2" t="s">
        <v>161</v>
      </c>
      <c r="B68" s="2">
        <v>0.37</v>
      </c>
      <c r="C68" s="2">
        <v>0.35861686069999998</v>
      </c>
      <c r="D68" s="2">
        <v>0.32236965169999998</v>
      </c>
      <c r="E68" s="2">
        <v>0.3107907184</v>
      </c>
      <c r="F68" s="2">
        <v>0.2985935026</v>
      </c>
      <c r="G68" s="2">
        <v>0.28023433269999998</v>
      </c>
      <c r="H68" s="2">
        <v>0.27145100789999999</v>
      </c>
      <c r="I68" s="2">
        <v>0.26181631909999997</v>
      </c>
      <c r="J68" s="2">
        <v>0.25031879099999998</v>
      </c>
      <c r="K68" s="2">
        <v>0.24098431770000001</v>
      </c>
      <c r="L68" s="2">
        <v>0.23204250749999999</v>
      </c>
      <c r="M68" s="105">
        <v>0.22453786689999999</v>
      </c>
      <c r="N68" s="105">
        <v>0.217570392</v>
      </c>
      <c r="O68" s="105">
        <v>0.211057946</v>
      </c>
      <c r="P68" s="105">
        <v>0.2045440161</v>
      </c>
      <c r="Q68" s="105">
        <v>0.1991450028</v>
      </c>
      <c r="R68" s="105">
        <v>0.1935929894</v>
      </c>
      <c r="S68" s="105">
        <v>0.18809997680000001</v>
      </c>
      <c r="T68" s="105">
        <v>0.1823883271</v>
      </c>
      <c r="U68" s="105">
        <v>0.17688580940000001</v>
      </c>
      <c r="V68" s="105">
        <v>0.17158626260000001</v>
      </c>
      <c r="W68" s="105">
        <v>0.16646928050000001</v>
      </c>
      <c r="X68" s="105">
        <v>0.1615197552</v>
      </c>
      <c r="Y68" s="105">
        <v>0.15673113259999999</v>
      </c>
      <c r="Z68" s="105">
        <v>0.1521041749</v>
      </c>
      <c r="AA68" s="105">
        <v>0.14865388330000001</v>
      </c>
      <c r="AB68" s="105">
        <v>0.14543353619999999</v>
      </c>
      <c r="AC68" s="2">
        <v>0.1424744573</v>
      </c>
      <c r="AD68" s="2">
        <v>0.1397648614</v>
      </c>
      <c r="AE68" s="2">
        <v>0.1372859585</v>
      </c>
      <c r="AF68" s="2">
        <v>0.1350187045</v>
      </c>
      <c r="AG68" s="2">
        <v>0.13294100640000001</v>
      </c>
      <c r="AH68" s="2">
        <v>0.13103201119999999</v>
      </c>
      <c r="AI68" s="2">
        <v>0.12927414200000001</v>
      </c>
      <c r="AJ68" s="2">
        <v>0.12765256350000001</v>
      </c>
      <c r="AK68" s="2">
        <v>0.126154618</v>
      </c>
      <c r="AL68" s="2">
        <v>0.12476866659999999</v>
      </c>
      <c r="AM68" s="2">
        <v>0.1234491028</v>
      </c>
      <c r="AN68" s="2">
        <v>0.122187696</v>
      </c>
      <c r="AO68" s="2">
        <v>0.12097945559999999</v>
      </c>
      <c r="AP68" s="2">
        <v>0.1198202209</v>
      </c>
      <c r="AQ68" s="2">
        <v>0.11870657229999999</v>
      </c>
      <c r="AR68" s="2">
        <v>0.117635644</v>
      </c>
      <c r="AS68" s="2">
        <v>0.1166049774</v>
      </c>
      <c r="AT68" s="2">
        <v>0.1156123688</v>
      </c>
    </row>
    <row r="69" spans="1:46" x14ac:dyDescent="0.3">
      <c r="A69" s="2" t="s">
        <v>162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5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</row>
    <row r="70" spans="1:46" x14ac:dyDescent="0.3">
      <c r="A70" s="2" t="s">
        <v>163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</row>
    <row r="71" spans="1:46" x14ac:dyDescent="0.3">
      <c r="A71" s="2" t="s">
        <v>164</v>
      </c>
      <c r="B71" s="105">
        <v>0</v>
      </c>
      <c r="C71" s="105">
        <v>0</v>
      </c>
      <c r="D71" s="105">
        <v>0</v>
      </c>
      <c r="E71" s="105">
        <v>0</v>
      </c>
      <c r="F71" s="105">
        <v>0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5">
        <v>0</v>
      </c>
      <c r="AL71" s="105">
        <v>0</v>
      </c>
      <c r="AM71" s="105">
        <v>0</v>
      </c>
      <c r="AN71" s="105">
        <v>0</v>
      </c>
      <c r="AO71" s="105">
        <v>0</v>
      </c>
      <c r="AP71" s="105">
        <v>0</v>
      </c>
      <c r="AQ71" s="105">
        <v>0</v>
      </c>
      <c r="AR71" s="105">
        <v>0</v>
      </c>
      <c r="AS71" s="105">
        <v>0</v>
      </c>
      <c r="AT71" s="105">
        <v>0</v>
      </c>
    </row>
    <row r="72" spans="1:46" x14ac:dyDescent="0.3">
      <c r="A72" s="2" t="s">
        <v>165</v>
      </c>
      <c r="B72" s="2">
        <v>2.2200000000000002</v>
      </c>
      <c r="C72" s="2">
        <v>2.2790614329999999</v>
      </c>
      <c r="D72" s="2">
        <v>2.2053105180000001</v>
      </c>
      <c r="E72" s="2">
        <v>2.2390144969999999</v>
      </c>
      <c r="F72" s="2">
        <v>2.3306464560000002</v>
      </c>
      <c r="G72" s="2">
        <v>2.2518980000000002</v>
      </c>
      <c r="H72" s="2">
        <v>2.1952135450000001</v>
      </c>
      <c r="I72" s="2">
        <v>2.0837010660000002</v>
      </c>
      <c r="J72" s="2">
        <v>2.166994291</v>
      </c>
      <c r="K72" s="2">
        <v>2.239693172</v>
      </c>
      <c r="L72" s="2">
        <v>2.146925778</v>
      </c>
      <c r="M72" s="2">
        <v>2.1656941590000001</v>
      </c>
      <c r="N72" s="2">
        <v>2.1757568059999999</v>
      </c>
      <c r="O72" s="2">
        <v>2.1587487190000001</v>
      </c>
      <c r="P72" s="2">
        <v>2.1195634050000001</v>
      </c>
      <c r="Q72" s="2">
        <v>2.086415965</v>
      </c>
      <c r="R72" s="2">
        <v>2.0619853890000002</v>
      </c>
      <c r="S72" s="2">
        <v>2.0454993579999998</v>
      </c>
      <c r="T72" s="2">
        <v>2.0372932549999998</v>
      </c>
      <c r="U72" s="2">
        <v>2.0351661480000001</v>
      </c>
      <c r="V72" s="2">
        <v>2.0374319980000002</v>
      </c>
      <c r="W72" s="2">
        <v>2.0427832719999999</v>
      </c>
      <c r="X72" s="2">
        <v>2.0500400249999999</v>
      </c>
      <c r="Y72" s="2">
        <v>2.0582833850000002</v>
      </c>
      <c r="Z72" s="2">
        <v>2.0667965669999999</v>
      </c>
      <c r="AA72" s="2">
        <v>2.080524547</v>
      </c>
      <c r="AB72" s="2">
        <v>2.0981208609999999</v>
      </c>
      <c r="AC72" s="2">
        <v>2.1182168620000001</v>
      </c>
      <c r="AD72" s="2">
        <v>2.1397453419999999</v>
      </c>
      <c r="AE72" s="2">
        <v>2.1620064019999998</v>
      </c>
      <c r="AF72" s="2">
        <v>2.1847855919999999</v>
      </c>
      <c r="AG72" s="2">
        <v>2.2077580019999998</v>
      </c>
      <c r="AH72" s="2">
        <v>2.2308753330000002</v>
      </c>
      <c r="AI72" s="2">
        <v>2.2541866380000002</v>
      </c>
      <c r="AJ72" s="2">
        <v>2.2777955150000002</v>
      </c>
      <c r="AK72" s="2">
        <v>2.3019320830000001</v>
      </c>
      <c r="AL72" s="2">
        <v>2.3265815170000002</v>
      </c>
      <c r="AM72" s="2">
        <v>2.3518171159999999</v>
      </c>
      <c r="AN72" s="2">
        <v>2.3776577369999998</v>
      </c>
      <c r="AO72" s="2">
        <v>2.4041057600000002</v>
      </c>
      <c r="AP72" s="2">
        <v>2.4313426370000002</v>
      </c>
      <c r="AQ72" s="2">
        <v>2.4593335180000002</v>
      </c>
      <c r="AR72" s="2">
        <v>2.4880190459999998</v>
      </c>
      <c r="AS72" s="2">
        <v>2.5173555159999998</v>
      </c>
      <c r="AT72" s="2">
        <v>2.5472653429999998</v>
      </c>
    </row>
    <row r="73" spans="1:46" x14ac:dyDescent="0.3">
      <c r="A73" s="2" t="s">
        <v>166</v>
      </c>
      <c r="B73" s="2">
        <v>17.843402770000001</v>
      </c>
      <c r="C73" s="2">
        <v>18.095731350000001</v>
      </c>
      <c r="D73" s="2">
        <v>17.09614032</v>
      </c>
      <c r="E73" s="2">
        <v>15.79603782</v>
      </c>
      <c r="F73" s="2">
        <v>16.125775669999999</v>
      </c>
      <c r="G73" s="2">
        <v>16.448397270000001</v>
      </c>
      <c r="H73" s="2">
        <v>15.17930979</v>
      </c>
      <c r="I73" s="2">
        <v>14.651841080000001</v>
      </c>
      <c r="J73" s="2">
        <v>14.84183428</v>
      </c>
      <c r="K73" s="2">
        <v>15.52701336</v>
      </c>
      <c r="L73" s="2">
        <v>15.729143069999999</v>
      </c>
      <c r="M73" s="2">
        <v>16.009263050000001</v>
      </c>
      <c r="N73" s="2">
        <v>16.04952922</v>
      </c>
      <c r="O73" s="2">
        <v>15.898299379999999</v>
      </c>
      <c r="P73" s="2">
        <v>15.63478085</v>
      </c>
      <c r="Q73" s="2">
        <v>15.448656980000001</v>
      </c>
      <c r="R73" s="2">
        <v>15.30842376</v>
      </c>
      <c r="S73" s="2">
        <v>15.196984240000001</v>
      </c>
      <c r="T73" s="2">
        <v>15.123501449999999</v>
      </c>
      <c r="U73" s="2">
        <v>15.067365049999999</v>
      </c>
      <c r="V73" s="2">
        <v>15.010160340000001</v>
      </c>
      <c r="W73" s="2">
        <v>14.96440084</v>
      </c>
      <c r="X73" s="2">
        <v>14.92512447</v>
      </c>
      <c r="Y73" s="2">
        <v>14.88929046</v>
      </c>
      <c r="Z73" s="2">
        <v>14.854637520000001</v>
      </c>
      <c r="AA73" s="2">
        <v>14.85413808</v>
      </c>
      <c r="AB73" s="2">
        <v>14.868375869999999</v>
      </c>
      <c r="AC73" s="2">
        <v>14.89107729</v>
      </c>
      <c r="AD73" s="2">
        <v>14.91815946</v>
      </c>
      <c r="AE73" s="2">
        <v>14.946245559999999</v>
      </c>
      <c r="AF73" s="2">
        <v>14.977990500000001</v>
      </c>
      <c r="AG73" s="2">
        <v>15.006496739999999</v>
      </c>
      <c r="AH73" s="2">
        <v>15.03266404</v>
      </c>
      <c r="AI73" s="2">
        <v>15.056682199999999</v>
      </c>
      <c r="AJ73" s="2">
        <v>15.078837890000001</v>
      </c>
      <c r="AK73" s="2">
        <v>15.10273493</v>
      </c>
      <c r="AL73" s="2">
        <v>15.124830340000001</v>
      </c>
      <c r="AM73" s="2">
        <v>15.14733816</v>
      </c>
      <c r="AN73" s="2">
        <v>15.169881330000001</v>
      </c>
      <c r="AO73" s="2">
        <v>15.19245489</v>
      </c>
      <c r="AP73" s="2">
        <v>15.21670271</v>
      </c>
      <c r="AQ73" s="2">
        <v>15.242529640000001</v>
      </c>
      <c r="AR73" s="2">
        <v>15.269767249999999</v>
      </c>
      <c r="AS73" s="2">
        <v>15.298787259999999</v>
      </c>
      <c r="AT73" s="2">
        <v>15.32897685</v>
      </c>
    </row>
    <row r="74" spans="1:46" x14ac:dyDescent="0.3">
      <c r="A74" s="2" t="s">
        <v>167</v>
      </c>
      <c r="B74" s="2">
        <v>9.9643076920000002</v>
      </c>
      <c r="C74" s="2">
        <v>9.6306379969999902</v>
      </c>
      <c r="D74" s="2">
        <v>8.8440309740000007</v>
      </c>
      <c r="E74" s="2">
        <v>9.1200057569999995</v>
      </c>
      <c r="F74" s="2">
        <v>8.3428125719999997</v>
      </c>
      <c r="G74" s="2">
        <v>7.5987736129999996</v>
      </c>
      <c r="H74" s="2">
        <v>7.0768452169999998</v>
      </c>
      <c r="I74" s="2">
        <v>6.9014496530000002</v>
      </c>
      <c r="J74" s="2">
        <v>6.7631309719999999</v>
      </c>
      <c r="K74" s="2">
        <v>6.8823172709999998</v>
      </c>
      <c r="L74" s="2">
        <v>6.7136539590000002</v>
      </c>
      <c r="M74" s="2">
        <v>6.5315957339999997</v>
      </c>
      <c r="N74" s="2">
        <v>6.3356669659999998</v>
      </c>
      <c r="O74" s="2">
        <v>6.1300411969999997</v>
      </c>
      <c r="P74" s="2">
        <v>5.9171281120000003</v>
      </c>
      <c r="Q74" s="2">
        <v>5.8019815530000001</v>
      </c>
      <c r="R74" s="2">
        <v>5.6889493409999998</v>
      </c>
      <c r="S74" s="2">
        <v>5.5751899759999999</v>
      </c>
      <c r="T74" s="2">
        <v>5.474056976</v>
      </c>
      <c r="U74" s="2">
        <v>5.367611943</v>
      </c>
      <c r="V74" s="2">
        <v>5.2578217370000004</v>
      </c>
      <c r="W74" s="2">
        <v>5.1438980550000002</v>
      </c>
      <c r="X74" s="2">
        <v>5.0262517430000004</v>
      </c>
      <c r="Y74" s="2">
        <v>4.9059000140000002</v>
      </c>
      <c r="Z74" s="2">
        <v>4.7841544110000003</v>
      </c>
      <c r="AA74" s="2">
        <v>4.6867056009999999</v>
      </c>
      <c r="AB74" s="2">
        <v>4.5921187269999999</v>
      </c>
      <c r="AC74" s="2">
        <v>4.5015897430000003</v>
      </c>
      <c r="AD74" s="2">
        <v>4.4152171889999998</v>
      </c>
      <c r="AE74" s="2">
        <v>4.333003798</v>
      </c>
      <c r="AF74" s="2">
        <v>4.2563988009999996</v>
      </c>
      <c r="AG74" s="2">
        <v>4.1842950820000002</v>
      </c>
      <c r="AH74" s="2">
        <v>4.1157147089999997</v>
      </c>
      <c r="AI74" s="2">
        <v>4.0500686039999998</v>
      </c>
      <c r="AJ74" s="2">
        <v>3.9869093759999998</v>
      </c>
      <c r="AK74" s="2">
        <v>3.9267385240000001</v>
      </c>
      <c r="AL74" s="2">
        <v>3.8687208339999999</v>
      </c>
      <c r="AM74" s="2">
        <v>3.8112521940000001</v>
      </c>
      <c r="AN74" s="2">
        <v>3.7540899510000001</v>
      </c>
      <c r="AO74" s="2">
        <v>3.6971891659999998</v>
      </c>
      <c r="AP74" s="2">
        <v>3.6405979510000002</v>
      </c>
      <c r="AQ74" s="2">
        <v>3.584406698</v>
      </c>
      <c r="AR74" s="2">
        <v>3.5287466749999998</v>
      </c>
      <c r="AS74" s="2">
        <v>3.4738644949999999</v>
      </c>
      <c r="AT74" s="2">
        <v>3.4199216560000001</v>
      </c>
    </row>
    <row r="75" spans="1:46" x14ac:dyDescent="0.3">
      <c r="A75" s="2" t="s">
        <v>168</v>
      </c>
      <c r="B75" s="2">
        <v>4.7556923080000004</v>
      </c>
      <c r="C75" s="2">
        <v>4.8372700240000004</v>
      </c>
      <c r="D75" s="2">
        <v>4.6964646830000003</v>
      </c>
      <c r="E75" s="2">
        <v>4.6116122749999997</v>
      </c>
      <c r="F75" s="2">
        <v>4.570847712</v>
      </c>
      <c r="G75" s="2">
        <v>4.3871460080000002</v>
      </c>
      <c r="H75" s="2">
        <v>4.1213700710000003</v>
      </c>
      <c r="I75" s="58">
        <v>3.964054601</v>
      </c>
      <c r="J75" s="2">
        <v>3.9292802459999998</v>
      </c>
      <c r="K75" s="2">
        <v>4.0585769620000001</v>
      </c>
      <c r="L75" s="2">
        <v>4.2698901060000001</v>
      </c>
      <c r="M75" s="2">
        <v>4.3671676230000003</v>
      </c>
      <c r="N75" s="2">
        <v>4.4001236199999996</v>
      </c>
      <c r="O75" s="2">
        <v>4.3761006580000004</v>
      </c>
      <c r="P75" s="2">
        <v>4.3040667619999997</v>
      </c>
      <c r="Q75" s="2">
        <v>4.2375096750000001</v>
      </c>
      <c r="R75" s="2">
        <v>4.1825390740000001</v>
      </c>
      <c r="S75" s="2">
        <v>4.1387542110000002</v>
      </c>
      <c r="T75" s="2">
        <v>4.1090563830000004</v>
      </c>
      <c r="U75" s="2">
        <v>4.0879492180000003</v>
      </c>
      <c r="V75" s="2">
        <v>4.0900777699999997</v>
      </c>
      <c r="W75" s="2">
        <v>4.0965704069999997</v>
      </c>
      <c r="X75" s="2">
        <v>4.1029272060000004</v>
      </c>
      <c r="Y75" s="2">
        <v>4.1071294549999999</v>
      </c>
      <c r="Z75" s="2">
        <v>4.1079194130000003</v>
      </c>
      <c r="AA75" s="2">
        <v>4.1141024330000002</v>
      </c>
      <c r="AB75" s="2">
        <v>4.1238157009999998</v>
      </c>
      <c r="AC75" s="2">
        <v>4.1354826920000001</v>
      </c>
      <c r="AD75" s="2">
        <v>4.1477489939999996</v>
      </c>
      <c r="AE75" s="2">
        <v>4.159831842</v>
      </c>
      <c r="AF75" s="2">
        <v>4.1721266630000002</v>
      </c>
      <c r="AG75" s="2">
        <v>4.1837994380000003</v>
      </c>
      <c r="AH75" s="2">
        <v>4.1952227530000004</v>
      </c>
      <c r="AI75" s="2">
        <v>4.2067631319999998</v>
      </c>
      <c r="AJ75" s="2">
        <v>4.2187991580000004</v>
      </c>
      <c r="AK75" s="2">
        <v>4.2320924450000001</v>
      </c>
      <c r="AL75" s="2">
        <v>4.2462775290000003</v>
      </c>
      <c r="AM75" s="2">
        <v>4.2616262679999997</v>
      </c>
      <c r="AN75" s="2">
        <v>4.2781547179999997</v>
      </c>
      <c r="AO75" s="2">
        <v>4.2958305440000002</v>
      </c>
      <c r="AP75" s="2">
        <v>4.3153293680000004</v>
      </c>
      <c r="AQ75" s="2">
        <v>4.3363929969999999</v>
      </c>
      <c r="AR75" s="2">
        <v>4.3587719409999997</v>
      </c>
      <c r="AS75" s="2">
        <v>4.3823296159999998</v>
      </c>
      <c r="AT75" s="2">
        <v>4.4068025979999996</v>
      </c>
    </row>
    <row r="76" spans="1:46" x14ac:dyDescent="0.3">
      <c r="A76" s="2" t="s">
        <v>169</v>
      </c>
      <c r="B76" s="2">
        <v>28</v>
      </c>
      <c r="C76" s="2">
        <v>27.773116380000001</v>
      </c>
      <c r="D76" s="2">
        <v>27.492359889999999</v>
      </c>
      <c r="E76" s="2">
        <v>27.39445224</v>
      </c>
      <c r="F76" s="2">
        <v>27.255431659999999</v>
      </c>
      <c r="G76" s="2">
        <v>27.075190599999999</v>
      </c>
      <c r="H76" s="2">
        <v>26.66188738</v>
      </c>
      <c r="I76" s="2">
        <v>26.183693229999999</v>
      </c>
      <c r="J76" s="2">
        <v>25.729602920000001</v>
      </c>
      <c r="K76" s="2">
        <v>25.19828721</v>
      </c>
      <c r="L76" s="2">
        <v>24.821077970000001</v>
      </c>
      <c r="M76" s="2">
        <v>24.554015509999999</v>
      </c>
      <c r="N76" s="2">
        <v>24.342902339999998</v>
      </c>
      <c r="O76" s="2">
        <v>24.14836523</v>
      </c>
      <c r="P76" s="2">
        <v>23.954123849999998</v>
      </c>
      <c r="Q76" s="2">
        <v>23.780508350000002</v>
      </c>
      <c r="R76" s="2">
        <v>23.62055488</v>
      </c>
      <c r="S76" s="2">
        <v>23.46626307</v>
      </c>
      <c r="T76" s="2">
        <v>23.313783480000001</v>
      </c>
      <c r="U76" s="2">
        <v>23.158092719999999</v>
      </c>
      <c r="V76" s="2">
        <v>22.994870120000002</v>
      </c>
      <c r="W76" s="2">
        <v>22.821089829999998</v>
      </c>
      <c r="X76" s="2">
        <v>22.634657610000001</v>
      </c>
      <c r="Y76" s="2">
        <v>22.433448469999998</v>
      </c>
      <c r="Z76" s="2">
        <v>22.215405140000001</v>
      </c>
      <c r="AA76" s="2">
        <v>21.98547314</v>
      </c>
      <c r="AB76" s="2">
        <v>21.741637149999999</v>
      </c>
      <c r="AC76" s="2">
        <v>21.481357679999999</v>
      </c>
      <c r="AD76" s="2">
        <v>21.203511129999999</v>
      </c>
      <c r="AE76" s="2">
        <v>20.907028650000001</v>
      </c>
      <c r="AF76" s="2">
        <v>20.591447930000001</v>
      </c>
      <c r="AG76" s="2">
        <v>20.256755340000002</v>
      </c>
      <c r="AH76" s="2">
        <v>19.903023139999998</v>
      </c>
      <c r="AI76" s="2">
        <v>19.530629399999999</v>
      </c>
      <c r="AJ76" s="2">
        <v>19.140208520000002</v>
      </c>
      <c r="AK76" s="2">
        <v>18.732582399999998</v>
      </c>
      <c r="AL76" s="2">
        <v>18.308716610000001</v>
      </c>
      <c r="AM76" s="2">
        <v>17.86956103</v>
      </c>
      <c r="AN76" s="2">
        <v>17.416209080000002</v>
      </c>
      <c r="AO76" s="2">
        <v>16.94984899</v>
      </c>
      <c r="AP76" s="2">
        <v>16.472198349999999</v>
      </c>
      <c r="AQ76" s="2">
        <v>15.98458939</v>
      </c>
      <c r="AR76" s="2">
        <v>15.48846342</v>
      </c>
      <c r="AS76" s="2">
        <v>14.98532382</v>
      </c>
      <c r="AT76" s="2">
        <v>14.4767221</v>
      </c>
    </row>
    <row r="77" spans="1:46" x14ac:dyDescent="0.3">
      <c r="A77" s="2" t="s">
        <v>170</v>
      </c>
      <c r="B77" s="2">
        <v>21.79</v>
      </c>
      <c r="C77" s="2">
        <v>22.92664693</v>
      </c>
      <c r="D77" s="2">
        <v>21.856454039999999</v>
      </c>
      <c r="E77" s="2">
        <v>19.3792157</v>
      </c>
      <c r="F77" s="2">
        <v>20.38861176</v>
      </c>
      <c r="G77" s="2">
        <v>19.54431142</v>
      </c>
      <c r="H77" s="2">
        <v>19.8735964</v>
      </c>
      <c r="I77" s="2">
        <v>19.151484960000001</v>
      </c>
      <c r="J77" s="2">
        <v>19.341954390000001</v>
      </c>
      <c r="K77" s="2">
        <v>19.663372259999999</v>
      </c>
      <c r="L77" s="2">
        <v>18.784248829999999</v>
      </c>
      <c r="M77" s="2">
        <v>18.927660599999999</v>
      </c>
      <c r="N77" s="2">
        <v>19.096322700000002</v>
      </c>
      <c r="O77" s="2">
        <v>18.945211140000001</v>
      </c>
      <c r="P77" s="2">
        <v>18.613250369999999</v>
      </c>
      <c r="Q77" s="2">
        <v>18.42590959</v>
      </c>
      <c r="R77" s="2">
        <v>18.27401879</v>
      </c>
      <c r="S77" s="2">
        <v>18.162518339999998</v>
      </c>
      <c r="T77" s="2">
        <v>18.104392069999999</v>
      </c>
      <c r="U77" s="2">
        <v>18.091394640000001</v>
      </c>
      <c r="V77" s="2">
        <v>18.120959790000001</v>
      </c>
      <c r="W77" s="2">
        <v>18.191125190000001</v>
      </c>
      <c r="X77" s="2">
        <v>18.293339469999999</v>
      </c>
      <c r="Y77" s="2">
        <v>18.421095860000001</v>
      </c>
      <c r="Z77" s="2">
        <v>18.567886730000001</v>
      </c>
      <c r="AA77" s="2">
        <v>18.6151713</v>
      </c>
      <c r="AB77" s="2">
        <v>18.685740859999999</v>
      </c>
      <c r="AC77" s="2">
        <v>18.780481179999999</v>
      </c>
      <c r="AD77" s="2">
        <v>18.888593149999998</v>
      </c>
      <c r="AE77" s="2">
        <v>19.002320810000001</v>
      </c>
      <c r="AF77" s="2">
        <v>19.119753370000002</v>
      </c>
      <c r="AG77" s="2">
        <v>19.23298552</v>
      </c>
      <c r="AH77" s="2">
        <v>19.3425817</v>
      </c>
      <c r="AI77" s="2">
        <v>19.448765330000001</v>
      </c>
      <c r="AJ77" s="2">
        <v>19.55216995</v>
      </c>
      <c r="AK77" s="2">
        <v>19.655814840000001</v>
      </c>
      <c r="AL77" s="2">
        <v>19.757129379999999</v>
      </c>
      <c r="AM77" s="2">
        <v>19.858307020000002</v>
      </c>
      <c r="AN77" s="2">
        <v>19.959843419999999</v>
      </c>
      <c r="AO77" s="2">
        <v>20.062050360000001</v>
      </c>
      <c r="AP77" s="2">
        <v>20.16732257</v>
      </c>
      <c r="AQ77" s="2">
        <v>20.274812019999999</v>
      </c>
      <c r="AR77" s="2">
        <v>20.383919389999999</v>
      </c>
      <c r="AS77" s="2">
        <v>20.494400500000001</v>
      </c>
      <c r="AT77" s="2">
        <v>20.60512361</v>
      </c>
    </row>
    <row r="78" spans="1:46" x14ac:dyDescent="0.3">
      <c r="A78" s="2" t="s">
        <v>171</v>
      </c>
      <c r="B78" s="2">
        <v>0.28999999999999998</v>
      </c>
      <c r="C78" s="2">
        <v>0.29708579359999998</v>
      </c>
      <c r="D78" s="2">
        <v>0.29773480130000002</v>
      </c>
      <c r="E78" s="2">
        <v>0.28340828870000001</v>
      </c>
      <c r="F78" s="2">
        <v>0.29780912990000002</v>
      </c>
      <c r="G78" s="2">
        <v>0.3029147526</v>
      </c>
      <c r="H78" s="2">
        <v>0.31219605319999999</v>
      </c>
      <c r="I78" s="2">
        <v>0.30013182529999999</v>
      </c>
      <c r="J78" s="2">
        <v>0.30738546049999999</v>
      </c>
      <c r="K78" s="2">
        <v>0.29764787199999998</v>
      </c>
      <c r="L78" s="2">
        <v>0.27915706200000001</v>
      </c>
      <c r="M78" s="2">
        <v>0.28338855629999998</v>
      </c>
      <c r="N78" s="2">
        <v>0.29125307459999999</v>
      </c>
      <c r="O78" s="2">
        <v>0.2987171851</v>
      </c>
      <c r="P78" s="2">
        <v>0.30465851040000003</v>
      </c>
      <c r="Q78" s="2">
        <v>0.30691691090000001</v>
      </c>
      <c r="R78" s="2">
        <v>0.3075823083</v>
      </c>
      <c r="S78" s="2">
        <v>0.30791739499999998</v>
      </c>
      <c r="T78" s="2">
        <v>0.3084607251</v>
      </c>
      <c r="U78" s="2">
        <v>0.30989481219999998</v>
      </c>
      <c r="V78" s="2">
        <v>0.31233389569999997</v>
      </c>
      <c r="W78" s="2">
        <v>0.31572448320000002</v>
      </c>
      <c r="X78" s="2">
        <v>0.31995760410000001</v>
      </c>
      <c r="Y78" s="2">
        <v>0.3249023318</v>
      </c>
      <c r="Z78" s="2">
        <v>0.33041795419999997</v>
      </c>
      <c r="AA78" s="2">
        <v>0.33600161299999998</v>
      </c>
      <c r="AB78" s="2">
        <v>0.34208307129999999</v>
      </c>
      <c r="AC78" s="2">
        <v>0.34876429689999999</v>
      </c>
      <c r="AD78" s="2">
        <v>0.35603573039999997</v>
      </c>
      <c r="AE78" s="2">
        <v>0.36385445059999999</v>
      </c>
      <c r="AF78" s="2">
        <v>0.37203762480000002</v>
      </c>
      <c r="AG78" s="2">
        <v>0.3805527367</v>
      </c>
      <c r="AH78" s="2">
        <v>0.38947544550000002</v>
      </c>
      <c r="AI78" s="2">
        <v>0.39888388800000002</v>
      </c>
      <c r="AJ78" s="2">
        <v>0.40885305370000002</v>
      </c>
      <c r="AK78" s="2">
        <v>0.41934855209999999</v>
      </c>
      <c r="AL78" s="2">
        <v>0.4304229732</v>
      </c>
      <c r="AM78" s="2">
        <v>0.44215733159999998</v>
      </c>
      <c r="AN78" s="2">
        <v>0.4546139938</v>
      </c>
      <c r="AO78" s="2">
        <v>0.46783640599999998</v>
      </c>
      <c r="AP78" s="2">
        <v>0.48188784499999998</v>
      </c>
      <c r="AQ78" s="2">
        <v>0.49678043350000001</v>
      </c>
      <c r="AR78" s="2">
        <v>0.51251006970000001</v>
      </c>
      <c r="AS78" s="2">
        <v>0.52904576550000004</v>
      </c>
      <c r="AT78" s="2">
        <v>0.54634677819999999</v>
      </c>
    </row>
    <row r="79" spans="1:46" x14ac:dyDescent="0.3">
      <c r="A79" s="2" t="s">
        <v>172</v>
      </c>
      <c r="B79" s="2">
        <v>11.69</v>
      </c>
      <c r="C79" s="2">
        <v>11.811385980000001</v>
      </c>
      <c r="D79" s="2">
        <v>11.697024539999999</v>
      </c>
      <c r="E79" s="2">
        <v>10.20110199</v>
      </c>
      <c r="F79" s="2">
        <v>10.57997531</v>
      </c>
      <c r="G79" s="2">
        <v>11.12100248</v>
      </c>
      <c r="H79" s="2">
        <v>10.971784400000001</v>
      </c>
      <c r="I79" s="2">
        <v>10.81440338</v>
      </c>
      <c r="J79" s="2">
        <v>10.78331283</v>
      </c>
      <c r="K79" s="2">
        <v>10.63464239</v>
      </c>
      <c r="L79" s="2">
        <v>9.8715903409999903</v>
      </c>
      <c r="M79" s="2">
        <v>10.023203240000001</v>
      </c>
      <c r="N79" s="2">
        <v>10.274824089999999</v>
      </c>
      <c r="O79" s="2">
        <v>10.492391359999999</v>
      </c>
      <c r="P79" s="2">
        <v>10.67236991</v>
      </c>
      <c r="Q79" s="2">
        <v>10.75702993</v>
      </c>
      <c r="R79" s="2">
        <v>10.78814526</v>
      </c>
      <c r="S79" s="2">
        <v>10.796266709999999</v>
      </c>
      <c r="T79" s="2">
        <v>10.803094870000001</v>
      </c>
      <c r="U79" s="2">
        <v>10.82571229</v>
      </c>
      <c r="V79" s="2">
        <v>10.86827544</v>
      </c>
      <c r="W79" s="2">
        <v>10.936688950000001</v>
      </c>
      <c r="X79" s="2">
        <v>11.02892042</v>
      </c>
      <c r="Y79" s="2">
        <v>11.142668799999999</v>
      </c>
      <c r="Z79" s="2">
        <v>11.27486508</v>
      </c>
      <c r="AA79" s="2">
        <v>11.40887654</v>
      </c>
      <c r="AB79" s="2">
        <v>11.552064939999999</v>
      </c>
      <c r="AC79" s="2">
        <v>11.710077350000001</v>
      </c>
      <c r="AD79" s="2">
        <v>11.88332977</v>
      </c>
      <c r="AE79" s="2">
        <v>12.07050355</v>
      </c>
      <c r="AF79" s="2">
        <v>12.26780905</v>
      </c>
      <c r="AG79" s="2">
        <v>12.4711096</v>
      </c>
      <c r="AH79" s="2">
        <v>12.68302606</v>
      </c>
      <c r="AI79" s="2">
        <v>12.905372679999999</v>
      </c>
      <c r="AJ79" s="2">
        <v>13.139752830000001</v>
      </c>
      <c r="AK79" s="2">
        <v>13.38604484</v>
      </c>
      <c r="AL79" s="2">
        <v>13.64334682</v>
      </c>
      <c r="AM79" s="2">
        <v>13.914469</v>
      </c>
      <c r="AN79" s="2">
        <v>14.20075297</v>
      </c>
      <c r="AO79" s="2">
        <v>14.503114330000001</v>
      </c>
      <c r="AP79" s="2">
        <v>14.82310551</v>
      </c>
      <c r="AQ79" s="2">
        <v>15.16062597</v>
      </c>
      <c r="AR79" s="2">
        <v>15.515256219999999</v>
      </c>
      <c r="AS79" s="2">
        <v>15.886145340000001</v>
      </c>
      <c r="AT79" s="2">
        <v>16.271658710000001</v>
      </c>
    </row>
    <row r="80" spans="1:46" x14ac:dyDescent="0.3">
      <c r="A80" s="2" t="s">
        <v>173</v>
      </c>
      <c r="B80" s="2">
        <v>12.802881360000001</v>
      </c>
      <c r="C80" s="2">
        <v>12.747701380000001</v>
      </c>
      <c r="D80" s="2">
        <v>12.96925135</v>
      </c>
      <c r="E80" s="2">
        <v>12.264872739999999</v>
      </c>
      <c r="F80" s="2">
        <v>12.406766810000001</v>
      </c>
      <c r="G80" s="2">
        <v>12.6682206</v>
      </c>
      <c r="H80" s="2">
        <v>12.865530590000001</v>
      </c>
      <c r="I80" s="2">
        <v>12.721456140000001</v>
      </c>
      <c r="J80" s="2">
        <v>12.52076986</v>
      </c>
      <c r="K80" s="2">
        <v>12.132876339999999</v>
      </c>
      <c r="L80" s="2">
        <v>12.138567399999999</v>
      </c>
      <c r="M80" s="2">
        <v>12.24926374</v>
      </c>
      <c r="N80" s="2">
        <v>12.40158469</v>
      </c>
      <c r="O80" s="2">
        <v>12.584901670000001</v>
      </c>
      <c r="P80" s="2">
        <v>12.76245634</v>
      </c>
      <c r="Q80" s="2">
        <v>12.79967562</v>
      </c>
      <c r="R80" s="2">
        <v>12.79798313</v>
      </c>
      <c r="S80" s="2">
        <v>12.77916596</v>
      </c>
      <c r="T80" s="2">
        <v>12.75186836</v>
      </c>
      <c r="U80" s="2">
        <v>12.732580710000001</v>
      </c>
      <c r="V80" s="2">
        <v>12.720965899999999</v>
      </c>
      <c r="W80" s="2">
        <v>12.7147241</v>
      </c>
      <c r="X80" s="2">
        <v>12.714048890000001</v>
      </c>
      <c r="Y80" s="2">
        <v>12.71852135</v>
      </c>
      <c r="Z80" s="2">
        <v>12.727531920000001</v>
      </c>
      <c r="AA80" s="2">
        <v>12.709916979999999</v>
      </c>
      <c r="AB80" s="2">
        <v>12.698115059999999</v>
      </c>
      <c r="AC80" s="2">
        <v>12.694628140000001</v>
      </c>
      <c r="AD80" s="2">
        <v>12.69829335</v>
      </c>
      <c r="AE80" s="2">
        <v>12.708069050000001</v>
      </c>
      <c r="AF80" s="2">
        <v>12.71997208</v>
      </c>
      <c r="AG80" s="2">
        <v>12.735565080000001</v>
      </c>
      <c r="AH80" s="2">
        <v>12.756026520000001</v>
      </c>
      <c r="AI80" s="2">
        <v>12.78164295</v>
      </c>
      <c r="AJ80" s="2">
        <v>12.8125205</v>
      </c>
      <c r="AK80" s="2">
        <v>12.846362689999999</v>
      </c>
      <c r="AL80" s="2">
        <v>12.884425780000001</v>
      </c>
      <c r="AM80" s="2">
        <v>12.925855540000001</v>
      </c>
      <c r="AN80" s="2">
        <v>12.970726040000001</v>
      </c>
      <c r="AO80" s="2">
        <v>13.018954219999999</v>
      </c>
      <c r="AP80" s="2">
        <v>13.07029586</v>
      </c>
      <c r="AQ80" s="2">
        <v>13.12447603</v>
      </c>
      <c r="AR80" s="2">
        <v>13.1811319</v>
      </c>
      <c r="AS80" s="2">
        <v>13.23954152</v>
      </c>
      <c r="AT80" s="2">
        <v>13.299199010000001</v>
      </c>
    </row>
    <row r="81" spans="1:46" x14ac:dyDescent="0.3">
      <c r="A81" s="2" t="s">
        <v>174</v>
      </c>
      <c r="B81" s="2">
        <v>11.17711864</v>
      </c>
      <c r="C81" s="2">
        <v>11.634861089999999</v>
      </c>
      <c r="D81" s="2">
        <v>12.06256754</v>
      </c>
      <c r="E81" s="2">
        <v>11.472012790000001</v>
      </c>
      <c r="F81" s="2">
        <v>11.874859689999999</v>
      </c>
      <c r="G81" s="2">
        <v>12.304721880000001</v>
      </c>
      <c r="H81" s="2">
        <v>12.44283585</v>
      </c>
      <c r="I81" s="2">
        <v>12.39230596</v>
      </c>
      <c r="J81" s="2">
        <v>12.421028099999999</v>
      </c>
      <c r="K81" s="2">
        <v>12.48882392</v>
      </c>
      <c r="L81" s="2">
        <v>13.037702850000001</v>
      </c>
      <c r="M81" s="2">
        <v>13.37983646</v>
      </c>
      <c r="N81" s="2">
        <v>13.64214672</v>
      </c>
      <c r="O81" s="2">
        <v>13.816977270000001</v>
      </c>
      <c r="P81" s="2">
        <v>13.88310944</v>
      </c>
      <c r="Q81" s="2">
        <v>13.80854654</v>
      </c>
      <c r="R81" s="2">
        <v>13.67477727</v>
      </c>
      <c r="S81" s="2">
        <v>13.53074691</v>
      </c>
      <c r="T81" s="2">
        <v>13.4024204</v>
      </c>
      <c r="U81" s="2">
        <v>13.31065779</v>
      </c>
      <c r="V81" s="2">
        <v>13.31542361</v>
      </c>
      <c r="W81" s="2">
        <v>13.35938705</v>
      </c>
      <c r="X81" s="2">
        <v>13.429237779999999</v>
      </c>
      <c r="Y81" s="2">
        <v>13.517421629999999</v>
      </c>
      <c r="Z81" s="2">
        <v>13.61726876</v>
      </c>
      <c r="AA81" s="2">
        <v>13.723345</v>
      </c>
      <c r="AB81" s="2">
        <v>13.84486336</v>
      </c>
      <c r="AC81" s="2">
        <v>13.98386945</v>
      </c>
      <c r="AD81" s="2">
        <v>14.1390823</v>
      </c>
      <c r="AE81" s="2">
        <v>14.308719099999999</v>
      </c>
      <c r="AF81" s="2">
        <v>14.48721389</v>
      </c>
      <c r="AG81" s="2">
        <v>14.67172682</v>
      </c>
      <c r="AH81" s="2">
        <v>14.86647614</v>
      </c>
      <c r="AI81" s="2">
        <v>15.075094330000001</v>
      </c>
      <c r="AJ81" s="2">
        <v>15.300756529999999</v>
      </c>
      <c r="AK81" s="2">
        <v>15.543148540000001</v>
      </c>
      <c r="AL81" s="2">
        <v>15.80261587</v>
      </c>
      <c r="AM81" s="2">
        <v>16.082424060000001</v>
      </c>
      <c r="AN81" s="2">
        <v>16.384431459999998</v>
      </c>
      <c r="AO81" s="2">
        <v>16.709667110000002</v>
      </c>
      <c r="AP81" s="2">
        <v>17.060960909999999</v>
      </c>
      <c r="AQ81" s="2">
        <v>17.437733640000001</v>
      </c>
      <c r="AR81" s="2">
        <v>17.83895553</v>
      </c>
      <c r="AS81" s="2">
        <v>18.262949540000001</v>
      </c>
      <c r="AT81" s="2">
        <v>18.70736806</v>
      </c>
    </row>
    <row r="82" spans="1:46" x14ac:dyDescent="0.3">
      <c r="A82" s="2" t="s">
        <v>175</v>
      </c>
      <c r="B82" s="2">
        <v>4.5698792999999998E-4</v>
      </c>
      <c r="C82" s="2">
        <v>6.8504223999999998E-4</v>
      </c>
      <c r="D82" s="2">
        <v>1.0885881200000001E-3</v>
      </c>
      <c r="E82" s="2">
        <v>1.67327536E-3</v>
      </c>
      <c r="F82" s="2">
        <v>2.4049447999999998E-3</v>
      </c>
      <c r="G82" s="2">
        <v>3.38815822E-3</v>
      </c>
      <c r="H82" s="2">
        <v>4.6612429899999999E-3</v>
      </c>
      <c r="I82" s="2">
        <v>6.33022632E-3</v>
      </c>
      <c r="J82" s="2">
        <v>8.4937743199999995E-3</v>
      </c>
      <c r="K82" s="2">
        <v>1.0900117900000001E-2</v>
      </c>
      <c r="L82" s="2">
        <v>1.4057738199999999E-2</v>
      </c>
      <c r="M82" s="2">
        <v>1.8247453800000001E-2</v>
      </c>
      <c r="N82" s="2">
        <v>2.36616521E-2</v>
      </c>
      <c r="O82" s="2">
        <v>3.0538398899999999E-2</v>
      </c>
      <c r="P82" s="2">
        <v>3.9175574800000001E-2</v>
      </c>
      <c r="Q82" s="2">
        <v>4.9902754100000002E-2</v>
      </c>
      <c r="R82" s="2">
        <v>6.2932885999999896E-2</v>
      </c>
      <c r="S82" s="2">
        <v>7.8483232400000005E-2</v>
      </c>
      <c r="T82" s="2">
        <v>9.6800295199999997E-2</v>
      </c>
      <c r="U82" s="2">
        <v>0.1181210451</v>
      </c>
      <c r="V82" s="2">
        <v>0.14269083960000001</v>
      </c>
      <c r="W82" s="2">
        <v>0.17078059849999999</v>
      </c>
      <c r="X82" s="2">
        <v>0.2026925144</v>
      </c>
      <c r="Y82" s="2">
        <v>0.2387435393</v>
      </c>
      <c r="Z82" s="2">
        <v>0.2792685043</v>
      </c>
      <c r="AA82" s="2">
        <v>0.32454417489999998</v>
      </c>
      <c r="AB82" s="2">
        <v>0.37462832369999999</v>
      </c>
      <c r="AC82" s="2">
        <v>0.42953812419999998</v>
      </c>
      <c r="AD82" s="2">
        <v>0.48934435300000001</v>
      </c>
      <c r="AE82" s="2">
        <v>0.55410049309999998</v>
      </c>
      <c r="AF82" s="2">
        <v>0.62387310159999998</v>
      </c>
      <c r="AG82" s="2">
        <v>0.69873749070000002</v>
      </c>
      <c r="AH82" s="2">
        <v>0.77874296909999996</v>
      </c>
      <c r="AI82" s="2">
        <v>0.86393174579999998</v>
      </c>
      <c r="AJ82" s="2">
        <v>0.95433387869999997</v>
      </c>
      <c r="AK82" s="2">
        <v>1.0499599319999999</v>
      </c>
      <c r="AL82" s="2">
        <v>1.1507960260000001</v>
      </c>
      <c r="AM82" s="2">
        <v>1.2567713170000001</v>
      </c>
      <c r="AN82" s="2">
        <v>1.367782354</v>
      </c>
      <c r="AO82" s="2">
        <v>1.4836830599999999</v>
      </c>
      <c r="AP82" s="2">
        <v>1.604407151</v>
      </c>
      <c r="AQ82" s="2">
        <v>1.7297439729999999</v>
      </c>
      <c r="AR82" s="2">
        <v>1.859455412</v>
      </c>
      <c r="AS82" s="2">
        <v>1.9932686630000001</v>
      </c>
      <c r="AT82" s="2">
        <v>2.1308783760000001</v>
      </c>
    </row>
    <row r="83" spans="1:46" x14ac:dyDescent="0.3">
      <c r="A83" s="2" t="s">
        <v>176</v>
      </c>
      <c r="B83" s="2">
        <v>1.04</v>
      </c>
      <c r="C83" s="2">
        <v>1.053168712</v>
      </c>
      <c r="D83" s="2">
        <v>1.0417599689999999</v>
      </c>
      <c r="E83" s="2">
        <v>0.9345650526</v>
      </c>
      <c r="F83" s="2">
        <v>0.95213459249999999</v>
      </c>
      <c r="G83" s="2">
        <v>0.97991615350000005</v>
      </c>
      <c r="H83" s="2">
        <v>0.98826227840000003</v>
      </c>
      <c r="I83" s="2">
        <v>0.98817986800000002</v>
      </c>
      <c r="J83" s="2">
        <v>0.98367852659999999</v>
      </c>
      <c r="K83" s="2">
        <v>0.91107721949999998</v>
      </c>
      <c r="L83" s="2">
        <v>1.0817432499999999</v>
      </c>
      <c r="M83" s="2">
        <v>1.1640643289999999</v>
      </c>
      <c r="N83" s="2">
        <v>1.2062349969999999</v>
      </c>
      <c r="O83" s="2">
        <v>1.2466502960000001</v>
      </c>
      <c r="P83" s="2">
        <v>1.284494067</v>
      </c>
      <c r="Q83" s="2">
        <v>1.311838346</v>
      </c>
      <c r="R83" s="2">
        <v>1.330965301</v>
      </c>
      <c r="S83" s="2">
        <v>1.345935814</v>
      </c>
      <c r="T83" s="2">
        <v>1.359929935</v>
      </c>
      <c r="U83" s="2">
        <v>1.3752840079999999</v>
      </c>
      <c r="V83" s="2">
        <v>1.393318332</v>
      </c>
      <c r="W83" s="2">
        <v>1.414421782</v>
      </c>
      <c r="X83" s="2">
        <v>1.438495536</v>
      </c>
      <c r="Y83" s="2">
        <v>1.4654452309999999</v>
      </c>
      <c r="Z83" s="2">
        <v>1.4949754719999999</v>
      </c>
      <c r="AA83" s="2">
        <v>1.5171871180000001</v>
      </c>
      <c r="AB83" s="2">
        <v>1.5396454209999999</v>
      </c>
      <c r="AC83" s="2">
        <v>1.563650169</v>
      </c>
      <c r="AD83" s="2">
        <v>1.588697679</v>
      </c>
      <c r="AE83" s="2">
        <v>1.615055095</v>
      </c>
      <c r="AF83" s="2">
        <v>1.642372688</v>
      </c>
      <c r="AG83" s="2">
        <v>1.6704681349999999</v>
      </c>
      <c r="AH83" s="2">
        <v>1.69966719</v>
      </c>
      <c r="AI83" s="2">
        <v>1.7302383720000001</v>
      </c>
      <c r="AJ83" s="2">
        <v>1.7624176410000001</v>
      </c>
      <c r="AK83" s="2">
        <v>1.7961236039999999</v>
      </c>
      <c r="AL83" s="2">
        <v>1.831397881</v>
      </c>
      <c r="AM83" s="2">
        <v>1.8685333420000001</v>
      </c>
      <c r="AN83" s="2">
        <v>1.9077233140000001</v>
      </c>
      <c r="AO83" s="2">
        <v>1.949095689</v>
      </c>
      <c r="AP83" s="2">
        <v>1.9929591820000001</v>
      </c>
      <c r="AQ83" s="2">
        <v>2.03925336</v>
      </c>
      <c r="AR83" s="2">
        <v>2.0879076350000001</v>
      </c>
      <c r="AS83" s="2">
        <v>2.1387843649999998</v>
      </c>
      <c r="AT83" s="2">
        <v>2.191687645</v>
      </c>
    </row>
    <row r="84" spans="1:46" x14ac:dyDescent="0.3">
      <c r="A84" s="2" t="s">
        <v>177</v>
      </c>
      <c r="B84" s="2">
        <v>0.35</v>
      </c>
      <c r="C84" s="2">
        <v>0.35912811700000002</v>
      </c>
      <c r="D84" s="2">
        <v>0.351830647</v>
      </c>
      <c r="E84" s="2">
        <v>0.34608199140000001</v>
      </c>
      <c r="F84" s="2">
        <v>0.36618198769999999</v>
      </c>
      <c r="G84" s="2">
        <v>0.3648514886</v>
      </c>
      <c r="H84" s="2">
        <v>0.3629491232</v>
      </c>
      <c r="I84" s="2">
        <v>0.3442569929</v>
      </c>
      <c r="J84" s="2">
        <v>0.3531596615</v>
      </c>
      <c r="K84" s="2">
        <v>0.35066998100000002</v>
      </c>
      <c r="L84" s="2">
        <v>0.3326928375</v>
      </c>
      <c r="M84" s="2">
        <v>0.33477679490000001</v>
      </c>
      <c r="N84" s="2">
        <v>0.33583761670000001</v>
      </c>
      <c r="O84" s="2">
        <v>0.33280348430000001</v>
      </c>
      <c r="P84" s="2">
        <v>0.3263362118</v>
      </c>
      <c r="Q84" s="2">
        <v>0.32021583570000001</v>
      </c>
      <c r="R84" s="2">
        <v>0.31562293400000002</v>
      </c>
      <c r="S84" s="2">
        <v>0.31264018220000001</v>
      </c>
      <c r="T84" s="2">
        <v>0.31071743070000002</v>
      </c>
      <c r="U84" s="2">
        <v>0.30979184479999999</v>
      </c>
      <c r="V84" s="2">
        <v>0.3095917212</v>
      </c>
      <c r="W84" s="2">
        <v>0.31006383500000001</v>
      </c>
      <c r="X84" s="2">
        <v>0.31107880459999998</v>
      </c>
      <c r="Y84" s="2">
        <v>0.31250171139999999</v>
      </c>
      <c r="Z84" s="2">
        <v>0.3142060995</v>
      </c>
      <c r="AA84" s="2">
        <v>0.31704021049999997</v>
      </c>
      <c r="AB84" s="2">
        <v>0.32072008699999999</v>
      </c>
      <c r="AC84" s="2">
        <v>0.3249706872</v>
      </c>
      <c r="AD84" s="2">
        <v>0.32956784760000002</v>
      </c>
      <c r="AE84" s="2">
        <v>0.33435528710000001</v>
      </c>
      <c r="AF84" s="2">
        <v>0.33926494080000003</v>
      </c>
      <c r="AG84" s="2">
        <v>0.3442219306</v>
      </c>
      <c r="AH84" s="2">
        <v>0.34920595360000001</v>
      </c>
      <c r="AI84" s="2">
        <v>0.35421973169999998</v>
      </c>
      <c r="AJ84" s="2">
        <v>0.35928012869999998</v>
      </c>
      <c r="AK84" s="2">
        <v>0.36442756949999999</v>
      </c>
      <c r="AL84" s="2">
        <v>0.3696641624</v>
      </c>
      <c r="AM84" s="2">
        <v>0.3750074585</v>
      </c>
      <c r="AN84" s="2">
        <v>0.38046661990000002</v>
      </c>
      <c r="AO84" s="2">
        <v>0.38604768550000002</v>
      </c>
      <c r="AP84" s="2">
        <v>0.39178503510000001</v>
      </c>
      <c r="AQ84" s="2">
        <v>0.39767574919999998</v>
      </c>
      <c r="AR84" s="2">
        <v>0.40371109820000001</v>
      </c>
      <c r="AS84" s="2">
        <v>0.40988376129999998</v>
      </c>
      <c r="AT84" s="2">
        <v>0.41618008159999997</v>
      </c>
    </row>
    <row r="85" spans="1:46" x14ac:dyDescent="0.3">
      <c r="A85" s="2" t="s">
        <v>178</v>
      </c>
      <c r="B85" s="2">
        <v>13.26</v>
      </c>
      <c r="C85" s="2">
        <v>13.45912697</v>
      </c>
      <c r="D85" s="2">
        <v>13.03035764</v>
      </c>
      <c r="E85" s="2">
        <v>11.92790011</v>
      </c>
      <c r="F85" s="2">
        <v>12.31687247</v>
      </c>
      <c r="G85" s="2">
        <v>12.65139224</v>
      </c>
      <c r="H85" s="2">
        <v>12.08596344</v>
      </c>
      <c r="I85" s="2">
        <v>11.76560029</v>
      </c>
      <c r="J85" s="2">
        <v>11.814309059999999</v>
      </c>
      <c r="K85" s="2">
        <v>12.00802586</v>
      </c>
      <c r="L85" s="2">
        <v>11.33888881</v>
      </c>
      <c r="M85" s="2">
        <v>11.42353132</v>
      </c>
      <c r="N85" s="2">
        <v>11.44153569</v>
      </c>
      <c r="O85" s="2">
        <v>11.323260060000001</v>
      </c>
      <c r="P85" s="2">
        <v>11.113625900000001</v>
      </c>
      <c r="Q85" s="2">
        <v>10.936225869999999</v>
      </c>
      <c r="R85" s="2">
        <v>10.80286678</v>
      </c>
      <c r="S85" s="2">
        <v>10.70769452</v>
      </c>
      <c r="T85" s="2">
        <v>10.63573551</v>
      </c>
      <c r="U85" s="2">
        <v>10.58027523</v>
      </c>
      <c r="V85" s="2">
        <v>10.53173082</v>
      </c>
      <c r="W85" s="2">
        <v>10.49937763</v>
      </c>
      <c r="X85" s="2">
        <v>10.48055119</v>
      </c>
      <c r="Y85" s="2">
        <v>10.472974799999999</v>
      </c>
      <c r="Z85" s="2">
        <v>10.47416999</v>
      </c>
      <c r="AA85" s="2">
        <v>10.50834457</v>
      </c>
      <c r="AB85" s="2">
        <v>10.561828289999999</v>
      </c>
      <c r="AC85" s="2">
        <v>10.62877864</v>
      </c>
      <c r="AD85" s="105">
        <v>10.703334529999999</v>
      </c>
      <c r="AE85" s="105">
        <v>10.78096448</v>
      </c>
      <c r="AF85" s="2">
        <v>10.86214324</v>
      </c>
      <c r="AG85" s="2">
        <v>10.941098630000001</v>
      </c>
      <c r="AH85" s="2">
        <v>11.017984459999999</v>
      </c>
      <c r="AI85" s="105">
        <v>11.092634390000001</v>
      </c>
      <c r="AJ85" s="2">
        <v>11.165236719999999</v>
      </c>
      <c r="AK85" s="2">
        <v>11.23851374</v>
      </c>
      <c r="AL85" s="2">
        <v>11.31007917</v>
      </c>
      <c r="AM85" s="2">
        <v>11.38146311</v>
      </c>
      <c r="AN85" s="2">
        <v>11.45274483</v>
      </c>
      <c r="AO85" s="2">
        <v>11.52414967</v>
      </c>
      <c r="AP85" s="2">
        <v>11.59696617</v>
      </c>
      <c r="AQ85" s="2">
        <v>11.67113859</v>
      </c>
      <c r="AR85" s="2">
        <v>11.746563719999999</v>
      </c>
      <c r="AS85" s="2">
        <v>11.82351398</v>
      </c>
      <c r="AT85" s="2">
        <v>11.901507390000001</v>
      </c>
    </row>
    <row r="86" spans="1:46" x14ac:dyDescent="0.3">
      <c r="A86" s="2" t="s">
        <v>179</v>
      </c>
      <c r="B86" s="105">
        <v>17.667910710000001</v>
      </c>
      <c r="C86" s="2">
        <v>17.36832553</v>
      </c>
      <c r="D86" s="2">
        <v>16.68300721</v>
      </c>
      <c r="E86" s="2">
        <v>16.422196920000001</v>
      </c>
      <c r="F86" s="105">
        <v>16.314883089999999</v>
      </c>
      <c r="G86" s="2">
        <v>15.835218709999999</v>
      </c>
      <c r="H86" s="2">
        <v>15.103407839999999</v>
      </c>
      <c r="I86" s="2">
        <v>14.67675856</v>
      </c>
      <c r="J86" s="105">
        <v>14.37365099</v>
      </c>
      <c r="K86" s="2">
        <v>14.228449299999999</v>
      </c>
      <c r="L86" s="105">
        <v>14.171484550000001</v>
      </c>
      <c r="M86" s="2">
        <v>13.893846480000001</v>
      </c>
      <c r="N86" s="2">
        <v>13.46627337</v>
      </c>
      <c r="O86" s="2">
        <v>12.97490977</v>
      </c>
      <c r="P86" s="2">
        <v>12.447543189999999</v>
      </c>
      <c r="Q86" s="2">
        <v>12.08485999</v>
      </c>
      <c r="R86" s="2">
        <v>11.78152581</v>
      </c>
      <c r="S86" s="2">
        <v>11.51253535</v>
      </c>
      <c r="T86" s="2">
        <v>11.24495059</v>
      </c>
      <c r="U86" s="2">
        <v>10.981511360000001</v>
      </c>
      <c r="V86" s="2">
        <v>10.716937870000001</v>
      </c>
      <c r="W86" s="2">
        <v>10.45915063</v>
      </c>
      <c r="X86" s="2">
        <v>10.20731964</v>
      </c>
      <c r="Y86" s="2">
        <v>9.9613667279999998</v>
      </c>
      <c r="Z86" s="2">
        <v>9.7216212990000006</v>
      </c>
      <c r="AA86" s="2">
        <v>9.5320394949999905</v>
      </c>
      <c r="AB86" s="2">
        <v>9.3578644830000002</v>
      </c>
      <c r="AC86" s="2">
        <v>9.1964405970000005</v>
      </c>
      <c r="AD86" s="2">
        <v>9.0443402929999994</v>
      </c>
      <c r="AE86" s="2">
        <v>8.8998520419999902</v>
      </c>
      <c r="AF86" s="2">
        <v>8.7650123579999999</v>
      </c>
      <c r="AG86" s="2">
        <v>8.6370474549999905</v>
      </c>
      <c r="AH86" s="2">
        <v>8.5139554779999997</v>
      </c>
      <c r="AI86" s="2">
        <v>8.3947323100000002</v>
      </c>
      <c r="AJ86" s="2">
        <v>8.2787626470000006</v>
      </c>
      <c r="AK86" s="2">
        <v>8.1675205359999996</v>
      </c>
      <c r="AL86" s="2">
        <v>8.0594725539999903</v>
      </c>
      <c r="AM86" s="2">
        <v>7.9517946879999997</v>
      </c>
      <c r="AN86" s="2">
        <v>7.8441858480000004</v>
      </c>
      <c r="AO86" s="2">
        <v>7.7367013460000003</v>
      </c>
      <c r="AP86" s="2">
        <v>7.6295610419999997</v>
      </c>
      <c r="AQ86" s="2">
        <v>7.5229565450000004</v>
      </c>
      <c r="AR86" s="2">
        <v>7.4171424310000003</v>
      </c>
      <c r="AS86" s="2">
        <v>7.3126204870000002</v>
      </c>
      <c r="AT86" s="2">
        <v>7.2097013199999997</v>
      </c>
    </row>
    <row r="87" spans="1:46" x14ac:dyDescent="0.3">
      <c r="A87" s="2" t="s">
        <v>180</v>
      </c>
      <c r="B87" s="105">
        <v>5.8220892859999998</v>
      </c>
      <c r="C87" s="105">
        <v>6.1653733690000001</v>
      </c>
      <c r="D87" s="105">
        <v>6.4007052010000001</v>
      </c>
      <c r="E87" s="2">
        <v>6.6694999790000002</v>
      </c>
      <c r="F87" s="2">
        <v>7.1708043669999997</v>
      </c>
      <c r="G87" s="2">
        <v>7.4857281520000001</v>
      </c>
      <c r="H87" s="2">
        <v>7.5401675389999996</v>
      </c>
      <c r="I87" s="2">
        <v>7.7091191439999998</v>
      </c>
      <c r="J87" s="2">
        <v>8.1076343299999998</v>
      </c>
      <c r="K87" s="2">
        <v>8.8917217659999999</v>
      </c>
      <c r="L87" s="2">
        <v>9.5228897210000003</v>
      </c>
      <c r="M87" s="2">
        <v>9.671052907</v>
      </c>
      <c r="N87" s="2">
        <v>9.4989690230000008</v>
      </c>
      <c r="O87" s="2">
        <v>9.1178864320000006</v>
      </c>
      <c r="P87" s="2">
        <v>8.6282098069999904</v>
      </c>
      <c r="Q87" s="2">
        <v>8.2292718370000006</v>
      </c>
      <c r="R87" s="2">
        <v>7.9225269459999996</v>
      </c>
      <c r="S87" s="2">
        <v>7.6872278009999997</v>
      </c>
      <c r="T87" s="2">
        <v>7.4973148580000002</v>
      </c>
      <c r="U87" s="2">
        <v>7.3395346159999999</v>
      </c>
      <c r="V87" s="2">
        <v>7.2343254049999999</v>
      </c>
      <c r="W87" s="2">
        <v>7.1483774340000004</v>
      </c>
      <c r="X87" s="2">
        <v>7.0738436120000001</v>
      </c>
      <c r="Y87" s="2">
        <v>7.0065716780000002</v>
      </c>
      <c r="Z87" s="2">
        <v>6.943441258</v>
      </c>
      <c r="AA87" s="2">
        <v>6.9111433130000002</v>
      </c>
      <c r="AB87" s="2">
        <v>6.8983655309999996</v>
      </c>
      <c r="AC87" s="2">
        <v>6.8969698020000001</v>
      </c>
      <c r="AD87" s="2">
        <v>6.9011106079999998</v>
      </c>
      <c r="AE87" s="2">
        <v>6.9072429519999998</v>
      </c>
      <c r="AF87" s="2">
        <v>6.9145937789999996</v>
      </c>
      <c r="AG87" s="2">
        <v>6.9212577839999998</v>
      </c>
      <c r="AH87" s="2">
        <v>6.927280959</v>
      </c>
      <c r="AI87" s="2">
        <v>6.9330576840000004</v>
      </c>
      <c r="AJ87" s="2">
        <v>6.9391791610000002</v>
      </c>
      <c r="AK87" s="2">
        <v>6.9469024299999997</v>
      </c>
      <c r="AL87" s="2">
        <v>6.9558877260000003</v>
      </c>
      <c r="AM87" s="2">
        <v>6.9665822720000001</v>
      </c>
      <c r="AN87" s="2">
        <v>6.97912116</v>
      </c>
      <c r="AO87" s="2">
        <v>6.9935662809999997</v>
      </c>
      <c r="AP87" s="2">
        <v>7.0116137619999996</v>
      </c>
      <c r="AQ87" s="2">
        <v>7.0326668479999999</v>
      </c>
      <c r="AR87" s="2">
        <v>7.056186286</v>
      </c>
      <c r="AS87" s="2">
        <v>7.0818734860000001</v>
      </c>
      <c r="AT87" s="105">
        <v>7.1093145240000002</v>
      </c>
    </row>
    <row r="88" spans="1:46" x14ac:dyDescent="0.3">
      <c r="A88" s="2" t="s">
        <v>181</v>
      </c>
      <c r="B88" s="105">
        <v>1.1759185899999999E-6</v>
      </c>
      <c r="C88" s="105">
        <v>1.6865124900000001E-6</v>
      </c>
      <c r="D88" s="105">
        <v>4.39237932E-6</v>
      </c>
      <c r="E88" s="105">
        <v>7.0109687200000003E-6</v>
      </c>
      <c r="F88" s="105">
        <v>9.8762152799999999E-6</v>
      </c>
      <c r="G88" s="105">
        <v>1.31138919E-5</v>
      </c>
      <c r="H88" s="105">
        <v>1.58902689E-5</v>
      </c>
      <c r="I88" s="105">
        <v>1.86527146E-5</v>
      </c>
      <c r="J88" s="105">
        <v>2.1221180600000001E-5</v>
      </c>
      <c r="K88" s="105">
        <v>2.53044742E-5</v>
      </c>
      <c r="L88" s="105">
        <v>2.80210725E-5</v>
      </c>
      <c r="M88" s="105">
        <v>3.1351798999999997E-5</v>
      </c>
      <c r="N88" s="105">
        <v>3.5145491200000003E-5</v>
      </c>
      <c r="O88" s="105">
        <v>3.9365610299999997E-5</v>
      </c>
      <c r="P88" s="105">
        <v>4.40283699E-5</v>
      </c>
      <c r="Q88" s="105">
        <v>4.9064046199999999E-5</v>
      </c>
      <c r="R88" s="105">
        <v>5.4394731199999997E-5</v>
      </c>
      <c r="S88" s="105">
        <v>5.9948947899999998E-5</v>
      </c>
      <c r="T88" s="105">
        <v>6.5644101100000005E-5</v>
      </c>
      <c r="U88" s="105">
        <v>7.1407387300000003E-5</v>
      </c>
      <c r="V88" s="105">
        <v>7.7173739999999999E-5</v>
      </c>
      <c r="W88" s="105">
        <v>8.2891436599999999E-5</v>
      </c>
      <c r="X88" s="105">
        <v>8.8521412799999995E-5</v>
      </c>
      <c r="Y88" s="105">
        <v>9.4030406299999998E-5</v>
      </c>
      <c r="Z88" s="105">
        <v>9.9390807400000003E-5</v>
      </c>
      <c r="AA88" s="105">
        <v>1.04549582E-4</v>
      </c>
      <c r="AB88" s="105">
        <v>1.09479261E-4</v>
      </c>
      <c r="AC88" s="105">
        <v>1.14160696E-4</v>
      </c>
      <c r="AD88" s="105">
        <v>1.18588068E-4</v>
      </c>
      <c r="AE88" s="105">
        <v>1.2275443400000001E-4</v>
      </c>
      <c r="AF88" s="105">
        <v>1.2665462700000001E-4</v>
      </c>
      <c r="AG88" s="105">
        <v>1.3028425599999999E-4</v>
      </c>
      <c r="AH88" s="105">
        <v>1.3363526400000001E-4</v>
      </c>
      <c r="AI88" s="105">
        <v>1.3669947099999999E-4</v>
      </c>
      <c r="AJ88" s="105">
        <v>1.3946810300000001E-4</v>
      </c>
      <c r="AK88" s="105">
        <v>1.41932399E-4</v>
      </c>
      <c r="AL88" s="105">
        <v>1.44083836E-4</v>
      </c>
      <c r="AM88" s="105">
        <v>1.4591222499999999E-4</v>
      </c>
      <c r="AN88" s="105">
        <v>1.47408881E-4</v>
      </c>
      <c r="AO88" s="105">
        <v>1.48566316E-4</v>
      </c>
      <c r="AP88" s="105">
        <v>1.4938530999999999E-4</v>
      </c>
      <c r="AQ88" s="105">
        <v>1.49862424E-4</v>
      </c>
      <c r="AR88" s="105">
        <v>1.49997046E-4</v>
      </c>
      <c r="AS88" s="105">
        <v>1.4979098999999999E-4</v>
      </c>
      <c r="AT88" s="105">
        <v>1.4924848300000001E-4</v>
      </c>
    </row>
    <row r="89" spans="1:46" x14ac:dyDescent="0.3">
      <c r="A89" s="2" t="s">
        <v>182</v>
      </c>
      <c r="B89" s="2">
        <v>0.06</v>
      </c>
      <c r="C89" s="2">
        <v>6.0822698500000001E-2</v>
      </c>
      <c r="D89" s="2">
        <v>5.8754367600000003E-2</v>
      </c>
      <c r="E89" s="2">
        <v>5.3519924900000002E-2</v>
      </c>
      <c r="F89" s="2">
        <v>5.4889304200000003E-2</v>
      </c>
      <c r="G89" s="2">
        <v>5.5249882E-2</v>
      </c>
      <c r="H89" s="2">
        <v>5.4072704800000003E-2</v>
      </c>
      <c r="I89" s="2">
        <v>5.2922794699999998E-2</v>
      </c>
      <c r="J89" s="2">
        <v>5.29462666E-2</v>
      </c>
      <c r="K89" s="2">
        <v>5.0821592899999997E-2</v>
      </c>
      <c r="L89" s="2">
        <v>8.4436329300000001E-2</v>
      </c>
      <c r="M89" s="2">
        <v>0.1329304093</v>
      </c>
      <c r="N89" s="2">
        <v>0.13702239829999999</v>
      </c>
      <c r="O89" s="2">
        <v>0.1656480598</v>
      </c>
      <c r="P89" s="2">
        <v>0.19459178150000001</v>
      </c>
      <c r="Q89" s="2">
        <v>0.19422806179999999</v>
      </c>
      <c r="R89" s="2">
        <v>0.19377533529999999</v>
      </c>
      <c r="S89" s="2">
        <v>0.19364529459999999</v>
      </c>
      <c r="T89" s="2">
        <v>0.1937625033</v>
      </c>
      <c r="U89" s="2">
        <v>0.1941779823</v>
      </c>
      <c r="V89" s="2">
        <v>0.19493088710000001</v>
      </c>
      <c r="W89" s="2">
        <v>0.19608195749999999</v>
      </c>
      <c r="X89" s="2">
        <v>0.19759053560000001</v>
      </c>
      <c r="Y89" s="2">
        <v>0.19941813489999999</v>
      </c>
      <c r="Z89" s="2">
        <v>0.20150545449999999</v>
      </c>
      <c r="AA89" s="2">
        <v>0.2020539559</v>
      </c>
      <c r="AB89" s="2">
        <v>0.2027221347</v>
      </c>
      <c r="AC89" s="2">
        <v>0.20364232439999999</v>
      </c>
      <c r="AD89" s="2">
        <v>0.20468453219999999</v>
      </c>
      <c r="AE89" s="2">
        <v>0.20578406809999999</v>
      </c>
      <c r="AF89" s="2">
        <v>0.2069185459</v>
      </c>
      <c r="AG89" s="2">
        <v>0.20800980190000001</v>
      </c>
      <c r="AH89" s="2">
        <v>0.20905165889999999</v>
      </c>
      <c r="AI89" s="2">
        <v>0.2100422294</v>
      </c>
      <c r="AJ89" s="2">
        <v>0.2109877601</v>
      </c>
      <c r="AK89" s="2">
        <v>0.21192079429999999</v>
      </c>
      <c r="AL89" s="2">
        <v>0.21282332949999999</v>
      </c>
      <c r="AM89" s="2">
        <v>0.21371671889999999</v>
      </c>
      <c r="AN89" s="2">
        <v>0.21460894180000001</v>
      </c>
      <c r="AO89" s="2">
        <v>0.21550651439999999</v>
      </c>
      <c r="AP89" s="2">
        <v>0.21644011369999999</v>
      </c>
      <c r="AQ89" s="2">
        <v>0.2174028744</v>
      </c>
      <c r="AR89" s="2">
        <v>0.21838826159999999</v>
      </c>
      <c r="AS89" s="2">
        <v>0.21939347640000001</v>
      </c>
      <c r="AT89" s="2">
        <v>0.22040824919999999</v>
      </c>
    </row>
    <row r="90" spans="1:46" x14ac:dyDescent="0.3">
      <c r="A90" s="2" t="s">
        <v>183</v>
      </c>
      <c r="B90" s="2">
        <v>2393165780</v>
      </c>
      <c r="C90" s="2">
        <v>2405118218</v>
      </c>
      <c r="D90" s="105">
        <v>2414498956</v>
      </c>
      <c r="E90" s="105">
        <v>2422996548</v>
      </c>
      <c r="F90" s="105">
        <v>2431263925</v>
      </c>
      <c r="G90" s="2">
        <v>2438773895</v>
      </c>
      <c r="H90" s="105">
        <v>2446030861</v>
      </c>
      <c r="I90" s="105">
        <v>2452410977</v>
      </c>
      <c r="J90" s="105">
        <v>2457866599</v>
      </c>
      <c r="K90" s="105">
        <v>2463062841</v>
      </c>
      <c r="L90" s="105">
        <v>2485162121</v>
      </c>
      <c r="M90" s="2">
        <v>2507073302</v>
      </c>
      <c r="N90" s="2">
        <v>2528796588</v>
      </c>
      <c r="O90" s="2">
        <v>2550332184</v>
      </c>
      <c r="P90" s="2">
        <v>2571680295</v>
      </c>
      <c r="Q90" s="2">
        <v>2592841123</v>
      </c>
      <c r="R90" s="2">
        <v>2613814872</v>
      </c>
      <c r="S90" s="2">
        <v>2634601743</v>
      </c>
      <c r="T90" s="2">
        <v>2655201937</v>
      </c>
      <c r="U90" s="2">
        <v>2675615655</v>
      </c>
      <c r="V90" s="2">
        <v>2695843096</v>
      </c>
      <c r="W90" s="105">
        <v>2715884459</v>
      </c>
      <c r="X90" s="2">
        <v>2735739943</v>
      </c>
      <c r="Y90" s="2">
        <v>2755409744</v>
      </c>
      <c r="Z90" s="2">
        <v>2774894060</v>
      </c>
      <c r="AA90" s="2">
        <v>2794193088</v>
      </c>
      <c r="AB90" s="2">
        <v>2813307023</v>
      </c>
      <c r="AC90" s="2">
        <v>2832236060</v>
      </c>
      <c r="AD90" s="2">
        <v>2850980394</v>
      </c>
      <c r="AE90" s="2">
        <v>2869540218</v>
      </c>
      <c r="AF90" s="2">
        <v>2887915727</v>
      </c>
      <c r="AG90" s="2">
        <v>2906107112</v>
      </c>
      <c r="AH90" s="2">
        <v>2924114566</v>
      </c>
      <c r="AI90" s="2">
        <v>2941938282</v>
      </c>
      <c r="AJ90" s="2">
        <v>2959578449</v>
      </c>
      <c r="AK90" s="2">
        <v>2977035259</v>
      </c>
      <c r="AL90" s="2">
        <v>2994308902</v>
      </c>
      <c r="AM90" s="2">
        <v>3011399568</v>
      </c>
      <c r="AN90" s="2">
        <v>3028307445</v>
      </c>
      <c r="AO90" s="2">
        <v>3045032723</v>
      </c>
      <c r="AP90" s="2">
        <v>3061575589</v>
      </c>
      <c r="AQ90" s="2">
        <v>3077936232</v>
      </c>
      <c r="AR90" s="2">
        <v>3094114838</v>
      </c>
      <c r="AS90" s="2">
        <v>3110111595</v>
      </c>
      <c r="AT90" s="2">
        <v>3125926688</v>
      </c>
    </row>
    <row r="91" spans="1:46" x14ac:dyDescent="0.3">
      <c r="A91" s="2" t="s">
        <v>184</v>
      </c>
      <c r="B91" s="105">
        <v>661127</v>
      </c>
      <c r="C91" s="2">
        <v>4615413.3820000002</v>
      </c>
      <c r="D91" s="2">
        <v>10679822.970000001</v>
      </c>
      <c r="E91" s="2">
        <v>17129438.09</v>
      </c>
      <c r="F91" s="105">
        <v>22323593.09</v>
      </c>
      <c r="G91" s="2">
        <v>26577294.149999999</v>
      </c>
      <c r="H91" s="2">
        <v>30870424.100000001</v>
      </c>
      <c r="I91" s="2">
        <v>35386260.590000004</v>
      </c>
      <c r="J91" s="105">
        <v>39340477.619999997</v>
      </c>
      <c r="K91" s="105">
        <v>41729655.020000003</v>
      </c>
      <c r="L91" s="2">
        <v>43609306.289999999</v>
      </c>
      <c r="M91" s="105">
        <v>45184918.549999997</v>
      </c>
      <c r="N91" s="2">
        <v>47081788.600000001</v>
      </c>
      <c r="O91" s="2">
        <v>49116945.359999999</v>
      </c>
      <c r="P91" s="2">
        <v>51625589.68</v>
      </c>
      <c r="Q91" s="2">
        <v>54882021.939999998</v>
      </c>
      <c r="R91" s="2">
        <v>58799080.789999999</v>
      </c>
      <c r="S91" s="2">
        <v>63314284.280000001</v>
      </c>
      <c r="T91" s="2">
        <v>68388657.400000006</v>
      </c>
      <c r="U91" s="2">
        <v>73996164.359999999</v>
      </c>
      <c r="V91" s="2">
        <v>80114569.200000003</v>
      </c>
      <c r="W91" s="2">
        <v>86726559.680000007</v>
      </c>
      <c r="X91" s="2">
        <v>93815763.829999998</v>
      </c>
      <c r="Y91" s="2">
        <v>101365481.40000001</v>
      </c>
      <c r="Z91" s="2">
        <v>109358807.90000001</v>
      </c>
      <c r="AA91" s="2">
        <v>117771307.09999999</v>
      </c>
      <c r="AB91" s="2">
        <v>126565922</v>
      </c>
      <c r="AC91" s="2">
        <v>135717929.19999999</v>
      </c>
      <c r="AD91" s="2">
        <v>145267185.69999999</v>
      </c>
      <c r="AE91" s="2">
        <v>155230018.09999999</v>
      </c>
      <c r="AF91" s="2">
        <v>165599087.90000001</v>
      </c>
      <c r="AG91" s="2">
        <v>176367101.09999999</v>
      </c>
      <c r="AH91" s="105">
        <v>187526560.69999999</v>
      </c>
      <c r="AI91" s="2">
        <v>199069653.09999999</v>
      </c>
      <c r="AJ91" s="2">
        <v>210988338.5</v>
      </c>
      <c r="AK91" s="105">
        <v>223274413.69999999</v>
      </c>
      <c r="AL91" s="2">
        <v>235919557.90000001</v>
      </c>
      <c r="AM91" s="2">
        <v>248915432.69999999</v>
      </c>
      <c r="AN91" s="2">
        <v>262252501.30000001</v>
      </c>
      <c r="AO91" s="2">
        <v>275921154.5</v>
      </c>
      <c r="AP91" s="2">
        <v>289911768.69999999</v>
      </c>
      <c r="AQ91" s="105">
        <v>304214711.39999998</v>
      </c>
      <c r="AR91" s="2">
        <v>318820351.10000002</v>
      </c>
      <c r="AS91" s="2">
        <v>333719063.80000001</v>
      </c>
      <c r="AT91" s="2">
        <v>348901239.30000001</v>
      </c>
    </row>
    <row r="92" spans="1:46" x14ac:dyDescent="0.3">
      <c r="A92" s="2" t="s">
        <v>185</v>
      </c>
      <c r="B92" s="105">
        <v>42391824</v>
      </c>
      <c r="C92" s="2">
        <v>55543179.399999999</v>
      </c>
      <c r="D92" s="2">
        <v>70873081.310000002</v>
      </c>
      <c r="E92" s="2">
        <v>86396296.209999904</v>
      </c>
      <c r="F92" s="105">
        <v>98867545.829999998</v>
      </c>
      <c r="G92" s="2">
        <v>109698635.09999999</v>
      </c>
      <c r="H92" s="2">
        <v>121132441.5</v>
      </c>
      <c r="I92" s="2">
        <v>133118892.90000001</v>
      </c>
      <c r="J92" s="105">
        <v>143877211.30000001</v>
      </c>
      <c r="K92" s="105">
        <v>151674720</v>
      </c>
      <c r="L92" s="2">
        <v>162407870.5</v>
      </c>
      <c r="M92" s="2">
        <v>173668825</v>
      </c>
      <c r="N92" s="2">
        <v>187804610.19999999</v>
      </c>
      <c r="O92" s="2">
        <v>204705690.80000001</v>
      </c>
      <c r="P92" s="2">
        <v>226257727.5</v>
      </c>
      <c r="Q92" s="2">
        <v>247706101.09999999</v>
      </c>
      <c r="R92" s="2">
        <v>268778412.60000002</v>
      </c>
      <c r="S92" s="2">
        <v>289287681.10000002</v>
      </c>
      <c r="T92" s="2">
        <v>309131679.69999999</v>
      </c>
      <c r="U92" s="2">
        <v>328255421.30000001</v>
      </c>
      <c r="V92" s="2">
        <v>346618483.60000002</v>
      </c>
      <c r="W92" s="2">
        <v>364200650.5</v>
      </c>
      <c r="X92" s="2">
        <v>380984942.5</v>
      </c>
      <c r="Y92" s="2">
        <v>396951878.5</v>
      </c>
      <c r="Z92" s="2">
        <v>412080153.60000002</v>
      </c>
      <c r="AA92" s="2">
        <v>426308187.69999999</v>
      </c>
      <c r="AB92" s="2">
        <v>439503031.39999998</v>
      </c>
      <c r="AC92" s="2">
        <v>451593155</v>
      </c>
      <c r="AD92" s="2">
        <v>462795437.80000001</v>
      </c>
      <c r="AE92" s="2">
        <v>473232291.89999998</v>
      </c>
      <c r="AF92" s="2">
        <v>482926211.30000001</v>
      </c>
      <c r="AG92" s="2">
        <v>491902199.5</v>
      </c>
      <c r="AH92" s="2">
        <v>500184412.80000001</v>
      </c>
      <c r="AI92" s="2">
        <v>507794601.30000001</v>
      </c>
      <c r="AJ92" s="2">
        <v>514752686.80000001</v>
      </c>
      <c r="AK92" s="2">
        <v>521077378.89999998</v>
      </c>
      <c r="AL92" s="2">
        <v>526787038.60000002</v>
      </c>
      <c r="AM92" s="2">
        <v>531938897.60000002</v>
      </c>
      <c r="AN92" s="2">
        <v>536546965.60000002</v>
      </c>
      <c r="AO92" s="2">
        <v>540622453.79999995</v>
      </c>
      <c r="AP92" s="2">
        <v>544176399.10000002</v>
      </c>
      <c r="AQ92" s="2">
        <v>547219683.5</v>
      </c>
      <c r="AR92" s="2">
        <v>549763063.20000005</v>
      </c>
      <c r="AS92" s="2">
        <v>551817190.20000005</v>
      </c>
      <c r="AT92" s="2">
        <v>553392629.10000002</v>
      </c>
    </row>
    <row r="93" spans="1:46" x14ac:dyDescent="0.3">
      <c r="A93" s="2" t="s">
        <v>186</v>
      </c>
      <c r="B93" s="105">
        <v>300942006</v>
      </c>
      <c r="C93" s="105">
        <v>325440608.5</v>
      </c>
      <c r="D93" s="105">
        <v>349479490.69999999</v>
      </c>
      <c r="E93" s="105">
        <v>373061177.30000001</v>
      </c>
      <c r="F93" s="2">
        <v>391372445.39999998</v>
      </c>
      <c r="G93" s="2">
        <v>408697872</v>
      </c>
      <c r="H93" s="2">
        <v>428598067.5</v>
      </c>
      <c r="I93" s="2">
        <v>450120406.19999999</v>
      </c>
      <c r="J93" s="105">
        <v>470039091.80000001</v>
      </c>
      <c r="K93" s="2">
        <v>486195199.69999999</v>
      </c>
      <c r="L93" s="2">
        <v>505476198.5</v>
      </c>
      <c r="M93" s="2">
        <v>518958261.10000002</v>
      </c>
      <c r="N93" s="2">
        <v>529928421.60000002</v>
      </c>
      <c r="O93" s="2">
        <v>536340775.30000001</v>
      </c>
      <c r="P93" s="2">
        <v>539598276.79999995</v>
      </c>
      <c r="Q93" s="2">
        <v>545138985.5</v>
      </c>
      <c r="R93" s="2">
        <v>552049107.5</v>
      </c>
      <c r="S93" s="2">
        <v>559692592</v>
      </c>
      <c r="T93" s="2">
        <v>567701844</v>
      </c>
      <c r="U93" s="2">
        <v>575871803.89999998</v>
      </c>
      <c r="V93" s="2">
        <v>584084484.79999995</v>
      </c>
      <c r="W93" s="2">
        <v>592286499.5</v>
      </c>
      <c r="X93" s="2">
        <v>600430021.29999995</v>
      </c>
      <c r="Y93" s="2">
        <v>608454214.5</v>
      </c>
      <c r="Z93" s="2">
        <v>616284756.39999998</v>
      </c>
      <c r="AA93" s="2">
        <v>623710024.29999995</v>
      </c>
      <c r="AB93" s="2">
        <v>630267747.39999998</v>
      </c>
      <c r="AC93" s="2">
        <v>635691972.89999998</v>
      </c>
      <c r="AD93" s="2">
        <v>640274641.29999995</v>
      </c>
      <c r="AE93" s="2">
        <v>644194282.89999998</v>
      </c>
      <c r="AF93" s="2">
        <v>647481367.10000002</v>
      </c>
      <c r="AG93" s="2">
        <v>650188053.79999995</v>
      </c>
      <c r="AH93" s="2">
        <v>652366353.29999995</v>
      </c>
      <c r="AI93" s="2">
        <v>654057981.5</v>
      </c>
      <c r="AJ93" s="2">
        <v>655296542.39999998</v>
      </c>
      <c r="AK93" s="2">
        <v>656110644.60000002</v>
      </c>
      <c r="AL93" s="2">
        <v>656529822.5</v>
      </c>
      <c r="AM93" s="2">
        <v>656889276.70000005</v>
      </c>
      <c r="AN93" s="2">
        <v>657213025.39999998</v>
      </c>
      <c r="AO93" s="2">
        <v>657504857.89999998</v>
      </c>
      <c r="AP93" s="2">
        <v>657767890.5</v>
      </c>
      <c r="AQ93" s="2">
        <v>658004626.10000002</v>
      </c>
      <c r="AR93" s="2">
        <v>658217121.60000002</v>
      </c>
      <c r="AS93" s="2">
        <v>658407117</v>
      </c>
      <c r="AT93" s="2">
        <v>658576174.70000005</v>
      </c>
    </row>
    <row r="94" spans="1:46" x14ac:dyDescent="0.3">
      <c r="A94" s="2" t="s">
        <v>187</v>
      </c>
      <c r="B94" s="105">
        <v>661409532</v>
      </c>
      <c r="C94" s="105">
        <v>657996429.10000002</v>
      </c>
      <c r="D94" s="105">
        <v>653330269.39999998</v>
      </c>
      <c r="E94" s="105">
        <v>648463459.20000005</v>
      </c>
      <c r="F94" s="105">
        <v>642980394.20000005</v>
      </c>
      <c r="G94" s="105">
        <v>638659059.79999995</v>
      </c>
      <c r="H94" s="105">
        <v>635633060.5</v>
      </c>
      <c r="I94" s="105">
        <v>633500696.39999998</v>
      </c>
      <c r="J94" s="105">
        <v>631675940.10000002</v>
      </c>
      <c r="K94" s="105">
        <v>630072778.5</v>
      </c>
      <c r="L94" s="105">
        <v>628789125.79999995</v>
      </c>
      <c r="M94" s="105">
        <v>628237539</v>
      </c>
      <c r="N94" s="105">
        <v>628081306.29999995</v>
      </c>
      <c r="O94" s="105">
        <v>629640410</v>
      </c>
      <c r="P94" s="105">
        <v>632248761.5</v>
      </c>
      <c r="Q94" s="105">
        <v>635526310.29999995</v>
      </c>
      <c r="R94" s="2">
        <v>638988692.20000005</v>
      </c>
      <c r="S94" s="2">
        <v>642327102.79999995</v>
      </c>
      <c r="T94" s="2">
        <v>645385042.89999998</v>
      </c>
      <c r="U94" s="2">
        <v>648117287.20000005</v>
      </c>
      <c r="V94" s="2">
        <v>650598657.5</v>
      </c>
      <c r="W94" s="2">
        <v>652932608.79999995</v>
      </c>
      <c r="X94" s="2">
        <v>655225201.60000002</v>
      </c>
      <c r="Y94" s="2">
        <v>657581880.89999998</v>
      </c>
      <c r="Z94" s="105">
        <v>660101114.79999995</v>
      </c>
      <c r="AA94" s="105">
        <v>662884364.70000005</v>
      </c>
      <c r="AB94" s="105">
        <v>666044177</v>
      </c>
      <c r="AC94" s="105">
        <v>669703556.10000002</v>
      </c>
      <c r="AD94" s="105">
        <v>673242341.60000002</v>
      </c>
      <c r="AE94" s="105">
        <v>676356234.39999998</v>
      </c>
      <c r="AF94" s="105">
        <v>679064224.39999998</v>
      </c>
      <c r="AG94" s="105">
        <v>681398179.5</v>
      </c>
      <c r="AH94" s="105">
        <v>683389895.89999998</v>
      </c>
      <c r="AI94" s="105">
        <v>685065064.79999995</v>
      </c>
      <c r="AJ94" s="105">
        <v>686444236.20000005</v>
      </c>
      <c r="AK94" s="105">
        <v>687544404.79999995</v>
      </c>
      <c r="AL94" s="105">
        <v>688382609.79999995</v>
      </c>
      <c r="AM94" s="105">
        <v>689149875.79999995</v>
      </c>
      <c r="AN94" s="105">
        <v>689863592.20000005</v>
      </c>
      <c r="AO94" s="105">
        <v>690529080.29999995</v>
      </c>
      <c r="AP94" s="105">
        <v>691150719.5</v>
      </c>
      <c r="AQ94" s="105">
        <v>691732030</v>
      </c>
      <c r="AR94" s="105">
        <v>692275906.60000002</v>
      </c>
      <c r="AS94" s="105">
        <v>692784800.5</v>
      </c>
      <c r="AT94" s="105">
        <v>693260914.20000005</v>
      </c>
    </row>
    <row r="95" spans="1:46" x14ac:dyDescent="0.3">
      <c r="A95" s="2" t="s">
        <v>188</v>
      </c>
      <c r="B95" s="2">
        <v>786713699</v>
      </c>
      <c r="C95" s="2">
        <v>775163039.29999995</v>
      </c>
      <c r="D95" s="2">
        <v>760784493.79999995</v>
      </c>
      <c r="E95" s="2">
        <v>745895132.10000002</v>
      </c>
      <c r="F95" s="105">
        <v>735487861.10000002</v>
      </c>
      <c r="G95" s="105">
        <v>726068220.60000002</v>
      </c>
      <c r="H95" s="105">
        <v>714701604.39999998</v>
      </c>
      <c r="I95" s="105">
        <v>701546929.60000002</v>
      </c>
      <c r="J95" s="105">
        <v>689366955.79999995</v>
      </c>
      <c r="K95" s="105">
        <v>680803480.70000005</v>
      </c>
      <c r="L95" s="105">
        <v>677448531.79999995</v>
      </c>
      <c r="M95" s="2">
        <v>676402556.60000002</v>
      </c>
      <c r="N95" s="2">
        <v>674823488.29999995</v>
      </c>
      <c r="O95" s="2">
        <v>673534219.60000002</v>
      </c>
      <c r="P95" s="2">
        <v>670970770.5</v>
      </c>
      <c r="Q95" s="2">
        <v>666788677.79999995</v>
      </c>
      <c r="R95" s="2">
        <v>661654981.79999995</v>
      </c>
      <c r="S95" s="2">
        <v>656033843.89999998</v>
      </c>
      <c r="T95" s="2">
        <v>650194932.29999995</v>
      </c>
      <c r="U95" s="2">
        <v>644285331.20000005</v>
      </c>
      <c r="V95" s="2">
        <v>638378229.10000002</v>
      </c>
      <c r="W95" s="2">
        <v>632497490.10000002</v>
      </c>
      <c r="X95" s="2">
        <v>626660040.39999998</v>
      </c>
      <c r="Y95" s="2">
        <v>620888411.70000005</v>
      </c>
      <c r="Z95" s="2">
        <v>615212306</v>
      </c>
      <c r="AA95" s="2">
        <v>609745865.20000005</v>
      </c>
      <c r="AB95" s="2">
        <v>604756659.89999998</v>
      </c>
      <c r="AC95" s="2">
        <v>600385642.10000002</v>
      </c>
      <c r="AD95" s="2">
        <v>596693123.89999998</v>
      </c>
      <c r="AE95" s="2">
        <v>593695667.79999995</v>
      </c>
      <c r="AF95" s="105">
        <v>591377636.70000005</v>
      </c>
      <c r="AG95" s="105">
        <v>589694543.89999998</v>
      </c>
      <c r="AH95" s="2">
        <v>588601350.5</v>
      </c>
      <c r="AI95" s="105">
        <v>588064676.20000005</v>
      </c>
      <c r="AJ95" s="105">
        <v>588059913.60000002</v>
      </c>
      <c r="AK95" s="2">
        <v>588566464.5</v>
      </c>
      <c r="AL95" s="2">
        <v>589559739</v>
      </c>
      <c r="AM95" s="105">
        <v>590491634.29999995</v>
      </c>
      <c r="AN95" s="105">
        <v>591338135.5</v>
      </c>
      <c r="AO95" s="105">
        <v>592106366.20000005</v>
      </c>
      <c r="AP95" s="105">
        <v>592801804.10000002</v>
      </c>
      <c r="AQ95" s="105">
        <v>593428351.79999995</v>
      </c>
      <c r="AR95" s="2">
        <v>593988746.89999998</v>
      </c>
      <c r="AS95" s="2">
        <v>594484913.89999998</v>
      </c>
      <c r="AT95" s="2">
        <v>594918422.70000005</v>
      </c>
    </row>
    <row r="96" spans="1:46" x14ac:dyDescent="0.3">
      <c r="A96" s="2" t="s">
        <v>189</v>
      </c>
      <c r="B96" s="2">
        <v>412154138</v>
      </c>
      <c r="C96" s="2">
        <v>406757639.10000002</v>
      </c>
      <c r="D96" s="2">
        <v>399402512.19999999</v>
      </c>
      <c r="E96" s="2">
        <v>391555538.60000002</v>
      </c>
      <c r="F96" s="105">
        <v>387170073.39999998</v>
      </c>
      <c r="G96" s="105">
        <v>382924860.39999998</v>
      </c>
      <c r="H96" s="105">
        <v>376443293</v>
      </c>
      <c r="I96" s="105">
        <v>368022740.10000002</v>
      </c>
      <c r="J96" s="105">
        <v>360165680.89999998</v>
      </c>
      <c r="K96" s="2">
        <v>355096313.30000001</v>
      </c>
      <c r="L96" s="2">
        <v>354118056.19999999</v>
      </c>
      <c r="M96" s="2">
        <v>354726212.10000002</v>
      </c>
      <c r="N96" s="2">
        <v>354694181.80000001</v>
      </c>
      <c r="O96" s="2">
        <v>354159808.30000001</v>
      </c>
      <c r="P96" s="2">
        <v>352133380.69999999</v>
      </c>
      <c r="Q96" s="2">
        <v>348380198.89999998</v>
      </c>
      <c r="R96" s="2">
        <v>343678377</v>
      </c>
      <c r="S96" s="2">
        <v>338558122.89999998</v>
      </c>
      <c r="T96" s="2">
        <v>333314264.19999999</v>
      </c>
      <c r="U96" s="2">
        <v>328095208.69999999</v>
      </c>
      <c r="V96" s="2">
        <v>322935135.5</v>
      </c>
      <c r="W96" s="2">
        <v>317814344.30000001</v>
      </c>
      <c r="X96" s="2">
        <v>312706791.69999999</v>
      </c>
      <c r="Y96" s="2">
        <v>307593850.39999998</v>
      </c>
      <c r="Z96" s="2">
        <v>302468620.10000002</v>
      </c>
      <c r="AA96" s="2">
        <v>297402896.39999998</v>
      </c>
      <c r="AB96" s="2">
        <v>292608725.10000002</v>
      </c>
      <c r="AC96" s="2">
        <v>288178284.30000001</v>
      </c>
      <c r="AD96" s="2">
        <v>284133671.5</v>
      </c>
      <c r="AE96" s="2">
        <v>280463226.89999998</v>
      </c>
      <c r="AF96" s="2">
        <v>277137945.80000001</v>
      </c>
      <c r="AG96" s="2">
        <v>274120182.39999998</v>
      </c>
      <c r="AH96" s="2">
        <v>271372243.19999999</v>
      </c>
      <c r="AI96" s="2">
        <v>268861354</v>
      </c>
      <c r="AJ96" s="2">
        <v>266559065.30000001</v>
      </c>
      <c r="AK96" s="2">
        <v>264440877</v>
      </c>
      <c r="AL96" s="2">
        <v>262484279.30000001</v>
      </c>
      <c r="AM96" s="2">
        <v>260670329.90000001</v>
      </c>
      <c r="AN96" s="2">
        <v>258983942.59999999</v>
      </c>
      <c r="AO96" s="2">
        <v>257413038.90000001</v>
      </c>
      <c r="AP96" s="2">
        <v>255948137.80000001</v>
      </c>
      <c r="AQ96" s="2">
        <v>254582232.30000001</v>
      </c>
      <c r="AR96" s="2">
        <v>253310116.09999999</v>
      </c>
      <c r="AS96" s="2">
        <v>252127824.80000001</v>
      </c>
      <c r="AT96" s="2">
        <v>251031942.90000001</v>
      </c>
    </row>
    <row r="97" spans="1:46" x14ac:dyDescent="0.3">
      <c r="A97" s="2" t="s">
        <v>190</v>
      </c>
      <c r="B97" s="2">
        <v>188893454</v>
      </c>
      <c r="C97" s="105">
        <v>179601909.09999999</v>
      </c>
      <c r="D97" s="105">
        <v>169949285.69999999</v>
      </c>
      <c r="E97" s="105">
        <v>160495507</v>
      </c>
      <c r="F97" s="2">
        <v>153062011.5</v>
      </c>
      <c r="G97" s="2">
        <v>146147952.59999999</v>
      </c>
      <c r="H97" s="105">
        <v>138651969.5</v>
      </c>
      <c r="I97" s="105">
        <v>130715051.5</v>
      </c>
      <c r="J97" s="105">
        <v>123401241</v>
      </c>
      <c r="K97" s="105">
        <v>117490693.5</v>
      </c>
      <c r="L97" s="2">
        <v>113313032.3</v>
      </c>
      <c r="M97" s="2">
        <v>109894989.40000001</v>
      </c>
      <c r="N97" s="105">
        <v>106382790.8</v>
      </c>
      <c r="O97" s="2">
        <v>102834334.59999999</v>
      </c>
      <c r="P97" s="2">
        <v>98845788.090000004</v>
      </c>
      <c r="Q97" s="2">
        <v>94418827.579999998</v>
      </c>
      <c r="R97" s="2">
        <v>89866220.099999994</v>
      </c>
      <c r="S97" s="2">
        <v>85388116.25</v>
      </c>
      <c r="T97" s="2">
        <v>81085516.849999994</v>
      </c>
      <c r="U97" s="2">
        <v>76994438.469999999</v>
      </c>
      <c r="V97" s="2">
        <v>73113536.280000001</v>
      </c>
      <c r="W97" s="2">
        <v>69426306.200000003</v>
      </c>
      <c r="X97" s="2">
        <v>65917181.200000003</v>
      </c>
      <c r="Y97" s="2">
        <v>62574026.68</v>
      </c>
      <c r="Z97" s="2">
        <v>59388301.759999998</v>
      </c>
      <c r="AA97" s="2">
        <v>56370442.759999998</v>
      </c>
      <c r="AB97" s="2">
        <v>53560760.25</v>
      </c>
      <c r="AC97" s="2">
        <v>50965520.509999998</v>
      </c>
      <c r="AD97" s="2">
        <v>48573992.030000001</v>
      </c>
      <c r="AE97" s="2">
        <v>46368496.140000001</v>
      </c>
      <c r="AF97" s="2">
        <v>44329253.579999998</v>
      </c>
      <c r="AG97" s="2">
        <v>42436851.740000002</v>
      </c>
      <c r="AH97" s="2">
        <v>40673750.009999998</v>
      </c>
      <c r="AI97" s="2">
        <v>39024950.789999999</v>
      </c>
      <c r="AJ97" s="2">
        <v>37477666.390000001</v>
      </c>
      <c r="AK97" s="2">
        <v>36021075.700000003</v>
      </c>
      <c r="AL97" s="2">
        <v>34645855.100000001</v>
      </c>
      <c r="AM97" s="2">
        <v>33344120.710000001</v>
      </c>
      <c r="AN97" s="2">
        <v>32109282.550000001</v>
      </c>
      <c r="AO97" s="2">
        <v>30935771.25</v>
      </c>
      <c r="AP97" s="2">
        <v>29818869.41</v>
      </c>
      <c r="AQ97" s="2">
        <v>28754596.780000001</v>
      </c>
      <c r="AR97" s="2">
        <v>27739532.59</v>
      </c>
      <c r="AS97" s="2">
        <v>26770684.329999998</v>
      </c>
      <c r="AT97" s="2">
        <v>25845365.18</v>
      </c>
    </row>
    <row r="98" spans="1:46" x14ac:dyDescent="0.3">
      <c r="A98" s="106" t="s">
        <v>191</v>
      </c>
      <c r="B98" s="2">
        <v>672283.60560000001</v>
      </c>
      <c r="C98" s="2">
        <v>690896.37450000003</v>
      </c>
      <c r="D98" s="2">
        <v>678646.05590000004</v>
      </c>
      <c r="E98" s="2">
        <v>619860.19369999995</v>
      </c>
      <c r="F98" s="2">
        <v>636890.51679999998</v>
      </c>
      <c r="G98" s="2">
        <v>654754.78390000004</v>
      </c>
      <c r="H98" s="2">
        <v>646020.29139999999</v>
      </c>
      <c r="I98" s="2">
        <v>638622.86</v>
      </c>
      <c r="J98" s="2">
        <v>642658.90179999999</v>
      </c>
      <c r="K98" s="2">
        <v>650685.63800000004</v>
      </c>
      <c r="L98" s="2">
        <v>669268.90619999997</v>
      </c>
      <c r="M98" s="2">
        <v>687111.62309999997</v>
      </c>
      <c r="N98" s="2">
        <v>702641.8665</v>
      </c>
      <c r="O98" s="2">
        <v>715743.31649999996</v>
      </c>
      <c r="P98" s="2">
        <v>726388.24320000003</v>
      </c>
      <c r="Q98" s="2">
        <v>735068.51659999997</v>
      </c>
      <c r="R98" s="2">
        <v>742480.11710000003</v>
      </c>
      <c r="S98" s="2">
        <v>749310.23930000002</v>
      </c>
      <c r="T98" s="2">
        <v>756210.36230000004</v>
      </c>
      <c r="U98" s="2">
        <v>763644.47900000005</v>
      </c>
      <c r="V98" s="2">
        <v>772091.79469999997</v>
      </c>
      <c r="W98" s="2">
        <v>781834.36439999996</v>
      </c>
      <c r="X98" s="2">
        <v>792876.54639999999</v>
      </c>
      <c r="Y98" s="2">
        <v>805159.38529999997</v>
      </c>
      <c r="Z98" s="2">
        <v>818556.61179999996</v>
      </c>
      <c r="AA98" s="2">
        <v>833039.18830000004</v>
      </c>
      <c r="AB98" s="2">
        <v>848326.90379999997</v>
      </c>
      <c r="AC98" s="2">
        <v>864250.15049999999</v>
      </c>
      <c r="AD98" s="2">
        <v>880628.89029999997</v>
      </c>
      <c r="AE98" s="2">
        <v>897297.21389999997</v>
      </c>
      <c r="AF98" s="2">
        <v>914201.49959999998</v>
      </c>
      <c r="AG98" s="2">
        <v>931143.93770000001</v>
      </c>
      <c r="AH98" s="2">
        <v>948120.1923</v>
      </c>
      <c r="AI98" s="2">
        <v>965137.62600000005</v>
      </c>
      <c r="AJ98" s="2">
        <v>982222.93969999999</v>
      </c>
      <c r="AK98" s="2">
        <v>999467.83440000005</v>
      </c>
      <c r="AL98" s="2">
        <v>1016834.014</v>
      </c>
      <c r="AM98" s="2">
        <v>1034407.578</v>
      </c>
      <c r="AN98" s="2">
        <v>1052227.031</v>
      </c>
      <c r="AO98" s="2">
        <v>1070327.7139999999</v>
      </c>
      <c r="AP98" s="2">
        <v>1088824.8160000001</v>
      </c>
      <c r="AQ98" s="2">
        <v>1107722.808</v>
      </c>
      <c r="AR98" s="2">
        <v>1127014.6610000001</v>
      </c>
      <c r="AS98" s="2">
        <v>1146696.487</v>
      </c>
      <c r="AT98" s="2">
        <v>1166734.2690000001</v>
      </c>
    </row>
    <row r="99" spans="1:46" x14ac:dyDescent="0.3">
      <c r="A99" s="2" t="s">
        <v>192</v>
      </c>
      <c r="B99" s="2">
        <v>12078210.52</v>
      </c>
      <c r="C99" s="2">
        <v>12394981.560000001</v>
      </c>
      <c r="D99" s="2">
        <v>12131674.470000001</v>
      </c>
      <c r="E99" s="2">
        <v>11025625.220000001</v>
      </c>
      <c r="F99" s="2">
        <v>11249492.449999999</v>
      </c>
      <c r="G99" s="2">
        <v>11677302.66</v>
      </c>
      <c r="H99" s="2">
        <v>11476637.82</v>
      </c>
      <c r="I99" s="2">
        <v>11294711.949999999</v>
      </c>
      <c r="J99" s="2">
        <v>11344965.74</v>
      </c>
      <c r="K99" s="2">
        <v>11448802.85</v>
      </c>
      <c r="L99" s="2">
        <v>12640820.9</v>
      </c>
      <c r="M99" s="2">
        <v>13178220.529999999</v>
      </c>
      <c r="N99" s="2">
        <v>13473768.67</v>
      </c>
      <c r="O99" s="2">
        <v>13701130.699999999</v>
      </c>
      <c r="P99" s="2">
        <v>13917752.539999999</v>
      </c>
      <c r="Q99" s="2">
        <v>14112551.23</v>
      </c>
      <c r="R99" s="2">
        <v>14273825.32</v>
      </c>
      <c r="S99" s="2">
        <v>14411145.35</v>
      </c>
      <c r="T99" s="2">
        <v>14537058.84</v>
      </c>
      <c r="U99" s="2">
        <v>14657577.449999999</v>
      </c>
      <c r="V99" s="2">
        <v>14783025.66</v>
      </c>
      <c r="W99" s="2">
        <v>14926888.869999999</v>
      </c>
      <c r="X99" s="2">
        <v>15087857.800000001</v>
      </c>
      <c r="Y99" s="2">
        <v>15265667.99</v>
      </c>
      <c r="Z99" s="2">
        <v>15459396.210000001</v>
      </c>
      <c r="AA99" s="2">
        <v>15669990.57</v>
      </c>
      <c r="AB99" s="2">
        <v>15884236.32</v>
      </c>
      <c r="AC99" s="2">
        <v>16104923.949999999</v>
      </c>
      <c r="AD99" s="105">
        <v>16334578.710000001</v>
      </c>
      <c r="AE99" s="105">
        <v>16571448.630000001</v>
      </c>
      <c r="AF99" s="2">
        <v>16818602.190000001</v>
      </c>
      <c r="AG99" s="2">
        <v>17064807.260000002</v>
      </c>
      <c r="AH99" s="2">
        <v>17312513.690000001</v>
      </c>
      <c r="AI99" s="105">
        <v>17562313.379999999</v>
      </c>
      <c r="AJ99" s="2">
        <v>17814347.120000001</v>
      </c>
      <c r="AK99" s="2">
        <v>18073034.550000001</v>
      </c>
      <c r="AL99" s="2">
        <v>18331846.510000002</v>
      </c>
      <c r="AM99" s="2">
        <v>18596455.18</v>
      </c>
      <c r="AN99" s="2">
        <v>18865763.59</v>
      </c>
      <c r="AO99" s="2">
        <v>19139735.899999999</v>
      </c>
      <c r="AP99" s="2">
        <v>19421056.050000001</v>
      </c>
      <c r="AQ99" s="2">
        <v>19709953.309999999</v>
      </c>
      <c r="AR99" s="2">
        <v>20006317.809999999</v>
      </c>
      <c r="AS99" s="2">
        <v>20310834.09</v>
      </c>
      <c r="AT99" s="2">
        <v>20622208.859999999</v>
      </c>
    </row>
    <row r="100" spans="1:46" x14ac:dyDescent="0.3">
      <c r="A100" s="2" t="s">
        <v>193</v>
      </c>
      <c r="B100" s="2">
        <v>12750494.130000001</v>
      </c>
      <c r="C100" s="2">
        <v>13085877.939999999</v>
      </c>
      <c r="D100" s="2">
        <v>12810320.529999999</v>
      </c>
      <c r="E100" s="2">
        <v>11645485.41</v>
      </c>
      <c r="F100" s="105">
        <v>11886382.970000001</v>
      </c>
      <c r="G100" s="2">
        <v>12332057.439999999</v>
      </c>
      <c r="H100" s="2">
        <v>12122658.109999999</v>
      </c>
      <c r="I100" s="2">
        <v>11933334.810000001</v>
      </c>
      <c r="J100" s="105">
        <v>11987624.65</v>
      </c>
      <c r="K100" s="2">
        <v>12099488.49</v>
      </c>
      <c r="L100" s="105">
        <v>13310089.800000001</v>
      </c>
      <c r="M100" s="2">
        <v>13865332.15</v>
      </c>
      <c r="N100" s="2">
        <v>14176410.539999999</v>
      </c>
      <c r="O100" s="2">
        <v>14416874.02</v>
      </c>
      <c r="P100" s="2">
        <v>14644140.779999999</v>
      </c>
      <c r="Q100" s="2">
        <v>14847619.74</v>
      </c>
      <c r="R100" s="2">
        <v>15016305.439999999</v>
      </c>
      <c r="S100" s="2">
        <v>15160455.59</v>
      </c>
      <c r="T100" s="2">
        <v>15293269.199999999</v>
      </c>
      <c r="U100" s="2">
        <v>15421221.93</v>
      </c>
      <c r="V100" s="2">
        <v>15555117.460000001</v>
      </c>
      <c r="W100" s="2">
        <v>15708723.23</v>
      </c>
      <c r="X100" s="2">
        <v>15880734.35</v>
      </c>
      <c r="Y100" s="2">
        <v>16070827.380000001</v>
      </c>
      <c r="Z100" s="2">
        <v>16277952.82</v>
      </c>
      <c r="AA100" s="2">
        <v>16503029.76</v>
      </c>
      <c r="AB100" s="2">
        <v>16732563.23</v>
      </c>
      <c r="AC100" s="2">
        <v>16969174.100000001</v>
      </c>
      <c r="AD100" s="2">
        <v>17215207.600000001</v>
      </c>
      <c r="AE100" s="2">
        <v>17468745.84</v>
      </c>
      <c r="AF100" s="2">
        <v>17732803.690000001</v>
      </c>
      <c r="AG100" s="2">
        <v>17995951.199999999</v>
      </c>
      <c r="AH100" s="2">
        <v>18260633.879999999</v>
      </c>
      <c r="AI100" s="2">
        <v>18527451.010000002</v>
      </c>
      <c r="AJ100" s="2">
        <v>18796570.059999999</v>
      </c>
      <c r="AK100" s="2">
        <v>19072502.379999999</v>
      </c>
      <c r="AL100" s="2">
        <v>19348680.530000001</v>
      </c>
      <c r="AM100" s="2">
        <v>19630862.760000002</v>
      </c>
      <c r="AN100" s="2">
        <v>19917990.620000001</v>
      </c>
      <c r="AO100" s="2">
        <v>20210063.609999999</v>
      </c>
      <c r="AP100" s="2">
        <v>20509880.870000001</v>
      </c>
      <c r="AQ100" s="2">
        <v>20817676.109999999</v>
      </c>
      <c r="AR100" s="2">
        <v>21133332.469999999</v>
      </c>
      <c r="AS100" s="2">
        <v>21457530.57</v>
      </c>
      <c r="AT100" s="2">
        <v>21788943.129999999</v>
      </c>
    </row>
    <row r="101" spans="1:46" x14ac:dyDescent="0.3">
      <c r="A101" s="2" t="s">
        <v>194</v>
      </c>
      <c r="B101" s="105">
        <v>160854873.30000001</v>
      </c>
      <c r="C101" s="105">
        <v>157492409.90000001</v>
      </c>
      <c r="D101" s="105">
        <v>151651486.5</v>
      </c>
      <c r="E101" s="2">
        <v>150764117.69999999</v>
      </c>
      <c r="F101" s="2">
        <v>146805028.09999999</v>
      </c>
      <c r="G101" s="2">
        <v>142045393.69999999</v>
      </c>
      <c r="H101" s="2">
        <v>136797621.30000001</v>
      </c>
      <c r="I101" s="2">
        <v>133108554.90000001</v>
      </c>
      <c r="J101" s="2">
        <v>129895701.8</v>
      </c>
      <c r="K101" s="2">
        <v>127595072.90000001</v>
      </c>
      <c r="L101" s="2">
        <v>125289317.90000001</v>
      </c>
      <c r="M101" s="2">
        <v>122819896.40000001</v>
      </c>
      <c r="N101" s="2">
        <v>120169949.90000001</v>
      </c>
      <c r="O101" s="2">
        <v>117412386.8</v>
      </c>
      <c r="P101" s="2">
        <v>114563145.8</v>
      </c>
      <c r="Q101" s="2">
        <v>112795810</v>
      </c>
      <c r="R101" s="2">
        <v>111194930.5</v>
      </c>
      <c r="S101" s="2">
        <v>109677909</v>
      </c>
      <c r="T101" s="2">
        <v>108208073.8</v>
      </c>
      <c r="U101" s="2">
        <v>106723528.2</v>
      </c>
      <c r="V101" s="2">
        <v>105287870.90000001</v>
      </c>
      <c r="W101" s="2">
        <v>103824585.90000001</v>
      </c>
      <c r="X101" s="2">
        <v>102326924.40000001</v>
      </c>
      <c r="Y101" s="2">
        <v>100791301.7</v>
      </c>
      <c r="Z101" s="2">
        <v>99215980.030000001</v>
      </c>
      <c r="AA101" s="2">
        <v>97864693.459999904</v>
      </c>
      <c r="AB101" s="2">
        <v>96509370.489999995</v>
      </c>
      <c r="AC101" s="2">
        <v>95141022.730000004</v>
      </c>
      <c r="AD101" s="2">
        <v>93750138.040000007</v>
      </c>
      <c r="AE101" s="2">
        <v>92330208.079999998</v>
      </c>
      <c r="AF101" s="2">
        <v>90887651.349999994</v>
      </c>
      <c r="AG101" s="2">
        <v>89413891.829999998</v>
      </c>
      <c r="AH101" s="2">
        <v>87902431.769999996</v>
      </c>
      <c r="AI101" s="2">
        <v>86350686.469999999</v>
      </c>
      <c r="AJ101" s="2">
        <v>84757987.879999995</v>
      </c>
      <c r="AK101" s="2">
        <v>83130807.609999999</v>
      </c>
      <c r="AL101" s="2">
        <v>81466696.75</v>
      </c>
      <c r="AM101" s="2">
        <v>79758500.569999903</v>
      </c>
      <c r="AN101" s="2">
        <v>78008198.200000003</v>
      </c>
      <c r="AO101" s="2">
        <v>76219295.439999998</v>
      </c>
      <c r="AP101" s="2">
        <v>74397471.689999998</v>
      </c>
      <c r="AQ101" s="2">
        <v>72547326.849999994</v>
      </c>
      <c r="AR101" s="2">
        <v>70674027.469999999</v>
      </c>
      <c r="AS101" s="2">
        <v>68783705.760000005</v>
      </c>
      <c r="AT101" s="105">
        <v>66882051.25</v>
      </c>
    </row>
    <row r="102" spans="1:46" x14ac:dyDescent="0.3">
      <c r="A102" s="2" t="s">
        <v>195</v>
      </c>
      <c r="B102" s="105">
        <v>1134420</v>
      </c>
      <c r="C102" s="105">
        <v>1099519.2949999999</v>
      </c>
      <c r="D102" s="105">
        <v>988385.35219999996</v>
      </c>
      <c r="E102" s="105">
        <v>952884.34279999998</v>
      </c>
      <c r="F102" s="105">
        <v>915487.679</v>
      </c>
      <c r="G102" s="105">
        <v>859198.46409999998</v>
      </c>
      <c r="H102" s="2">
        <v>832268.79020000005</v>
      </c>
      <c r="I102" s="105">
        <v>802728.8345</v>
      </c>
      <c r="J102" s="105">
        <v>767477.41319999995</v>
      </c>
      <c r="K102" s="105">
        <v>738857.91799999995</v>
      </c>
      <c r="L102" s="105">
        <v>711442.32810000004</v>
      </c>
      <c r="M102" s="105">
        <v>688433.09979999997</v>
      </c>
      <c r="N102" s="2">
        <v>667070.82200000004</v>
      </c>
      <c r="O102" s="2">
        <v>647103.66229999997</v>
      </c>
      <c r="P102" s="2">
        <v>627131.95330000005</v>
      </c>
      <c r="Q102" s="2">
        <v>610578.57849999995</v>
      </c>
      <c r="R102" s="2">
        <v>593556.1054</v>
      </c>
      <c r="S102" s="2">
        <v>576714.52879999997</v>
      </c>
      <c r="T102" s="2">
        <v>559202.61069999996</v>
      </c>
      <c r="U102" s="2">
        <v>542331.89159999997</v>
      </c>
      <c r="V102" s="2">
        <v>526083.48129999998</v>
      </c>
      <c r="W102" s="2">
        <v>510394.81400000001</v>
      </c>
      <c r="X102" s="2">
        <v>495219.56939999998</v>
      </c>
      <c r="Y102" s="2">
        <v>480537.65240000002</v>
      </c>
      <c r="Z102" s="2">
        <v>466351.40029999998</v>
      </c>
      <c r="AA102" s="2">
        <v>455772.80619999999</v>
      </c>
      <c r="AB102" s="2">
        <v>445899.22210000001</v>
      </c>
      <c r="AC102" s="2">
        <v>436826.68609999999</v>
      </c>
      <c r="AD102" s="2">
        <v>428519.065</v>
      </c>
      <c r="AE102" s="2">
        <v>420918.7487</v>
      </c>
      <c r="AF102" s="2">
        <v>413967.3481</v>
      </c>
      <c r="AG102" s="2">
        <v>407597.12550000002</v>
      </c>
      <c r="AH102" s="2">
        <v>401744.14640000003</v>
      </c>
      <c r="AI102" s="2">
        <v>396354.51929999999</v>
      </c>
      <c r="AJ102" s="2">
        <v>391382.75959999999</v>
      </c>
      <c r="AK102" s="2">
        <v>386790.0589</v>
      </c>
      <c r="AL102" s="2">
        <v>382540.7317</v>
      </c>
      <c r="AM102" s="2">
        <v>378494.94910000003</v>
      </c>
      <c r="AN102" s="2">
        <v>374627.47600000002</v>
      </c>
      <c r="AO102" s="2">
        <v>370923.011</v>
      </c>
      <c r="AP102" s="2">
        <v>367368.79719999997</v>
      </c>
      <c r="AQ102" s="2">
        <v>363954.35080000001</v>
      </c>
      <c r="AR102" s="2">
        <v>360670.88439999998</v>
      </c>
      <c r="AS102" s="2">
        <v>357510.86070000002</v>
      </c>
      <c r="AT102" s="2">
        <v>354467.52260000003</v>
      </c>
    </row>
    <row r="103" spans="1:46" x14ac:dyDescent="0.3">
      <c r="A103" s="2" t="s">
        <v>196</v>
      </c>
      <c r="B103" s="2">
        <v>1134420</v>
      </c>
      <c r="C103" s="2">
        <v>1099519.2949999999</v>
      </c>
      <c r="D103" s="2">
        <v>988385.35219999996</v>
      </c>
      <c r="E103" s="2">
        <v>952884.34279999998</v>
      </c>
      <c r="F103" s="2">
        <v>915487.679</v>
      </c>
      <c r="G103" s="2">
        <v>859198.46409999998</v>
      </c>
      <c r="H103" s="2">
        <v>832268.79020000005</v>
      </c>
      <c r="I103" s="2">
        <v>802728.8345</v>
      </c>
      <c r="J103" s="2">
        <v>767477.41319999995</v>
      </c>
      <c r="K103" s="2">
        <v>738857.91799999995</v>
      </c>
      <c r="L103" s="2">
        <v>711442.32810000004</v>
      </c>
      <c r="M103" s="2">
        <v>688433.09979999997</v>
      </c>
      <c r="N103" s="2">
        <v>667070.82200000004</v>
      </c>
      <c r="O103" s="2">
        <v>647103.66229999997</v>
      </c>
      <c r="P103" s="2">
        <v>627131.95330000005</v>
      </c>
      <c r="Q103" s="2">
        <v>610578.57849999995</v>
      </c>
      <c r="R103" s="2">
        <v>593556.1054</v>
      </c>
      <c r="S103" s="2">
        <v>576714.52879999997</v>
      </c>
      <c r="T103" s="2">
        <v>559202.61069999996</v>
      </c>
      <c r="U103" s="2">
        <v>542331.89159999997</v>
      </c>
      <c r="V103" s="2">
        <v>526083.48129999998</v>
      </c>
      <c r="W103" s="2">
        <v>510394.81400000001</v>
      </c>
      <c r="X103" s="2">
        <v>495219.56939999998</v>
      </c>
      <c r="Y103" s="2">
        <v>480537.65240000002</v>
      </c>
      <c r="Z103" s="2">
        <v>466351.40029999998</v>
      </c>
      <c r="AA103" s="2">
        <v>455772.80619999999</v>
      </c>
      <c r="AB103" s="2">
        <v>445899.22210000001</v>
      </c>
      <c r="AC103" s="2">
        <v>436826.68609999999</v>
      </c>
      <c r="AD103" s="2">
        <v>428519.065</v>
      </c>
      <c r="AE103" s="2">
        <v>420918.7487</v>
      </c>
      <c r="AF103" s="2">
        <v>413967.3481</v>
      </c>
      <c r="AG103" s="2">
        <v>407597.12550000002</v>
      </c>
      <c r="AH103" s="2">
        <v>401744.14640000003</v>
      </c>
      <c r="AI103" s="2">
        <v>396354.51929999999</v>
      </c>
      <c r="AJ103" s="2">
        <v>391382.75959999999</v>
      </c>
      <c r="AK103" s="2">
        <v>386790.0589</v>
      </c>
      <c r="AL103" s="2">
        <v>382540.7317</v>
      </c>
      <c r="AM103" s="2">
        <v>378494.94910000003</v>
      </c>
      <c r="AN103" s="2">
        <v>374627.47600000002</v>
      </c>
      <c r="AO103" s="2">
        <v>370923.011</v>
      </c>
      <c r="AP103" s="2">
        <v>367368.79719999997</v>
      </c>
      <c r="AQ103" s="2">
        <v>363954.35080000001</v>
      </c>
      <c r="AR103" s="2">
        <v>360670.88439999998</v>
      </c>
      <c r="AS103" s="2">
        <v>357510.86070000002</v>
      </c>
      <c r="AT103" s="2">
        <v>354467.52260000003</v>
      </c>
    </row>
    <row r="104" spans="1:46" x14ac:dyDescent="0.3">
      <c r="A104" s="2" t="s">
        <v>197</v>
      </c>
      <c r="B104" s="105">
        <v>120553430.2</v>
      </c>
      <c r="C104" s="2">
        <v>118198118.3</v>
      </c>
      <c r="D104" s="2">
        <v>114269001.7</v>
      </c>
      <c r="E104" s="2">
        <v>114272777.09999999</v>
      </c>
      <c r="F104" s="105">
        <v>110865847.2</v>
      </c>
      <c r="G104" s="2">
        <v>107464241.3</v>
      </c>
      <c r="H104" s="2">
        <v>104059209.7</v>
      </c>
      <c r="I104" s="2">
        <v>101549093.8</v>
      </c>
      <c r="J104" s="105">
        <v>99247727.170000002</v>
      </c>
      <c r="K104" s="105">
        <v>97514261.879999995</v>
      </c>
      <c r="L104" s="2">
        <v>95569947.359999999</v>
      </c>
      <c r="M104" s="105">
        <v>93913124.379999995</v>
      </c>
      <c r="N104" s="2">
        <v>92376385.439999998</v>
      </c>
      <c r="O104" s="2">
        <v>90852785.510000005</v>
      </c>
      <c r="P104" s="2">
        <v>89300587.829999998</v>
      </c>
      <c r="Q104" s="2">
        <v>88473052.939999998</v>
      </c>
      <c r="R104" s="2">
        <v>87691835.400000006</v>
      </c>
      <c r="S104" s="2">
        <v>86924547.040000007</v>
      </c>
      <c r="T104" s="2">
        <v>86199669.700000003</v>
      </c>
      <c r="U104" s="2">
        <v>85448478.569999903</v>
      </c>
      <c r="V104" s="2">
        <v>84660849.540000007</v>
      </c>
      <c r="W104" s="2">
        <v>83828454.609999999</v>
      </c>
      <c r="X104" s="2">
        <v>82946204.019999996</v>
      </c>
      <c r="Y104" s="2">
        <v>82010728</v>
      </c>
      <c r="Z104" s="2">
        <v>81019739.090000004</v>
      </c>
      <c r="AA104" s="2">
        <v>80071438.400000006</v>
      </c>
      <c r="AB104" s="2">
        <v>79088937.879999995</v>
      </c>
      <c r="AC104" s="2">
        <v>78068167.379999995</v>
      </c>
      <c r="AD104" s="2">
        <v>77006007.680000007</v>
      </c>
      <c r="AE104" s="2">
        <v>75899211.510000005</v>
      </c>
      <c r="AF104" s="2">
        <v>74750703.069999903</v>
      </c>
      <c r="AG104" s="2">
        <v>73557068.859999999</v>
      </c>
      <c r="AH104" s="105">
        <v>72315537.950000003</v>
      </c>
      <c r="AI104" s="2">
        <v>71025427.939999998</v>
      </c>
      <c r="AJ104" s="2">
        <v>69687255.280000001</v>
      </c>
      <c r="AK104" s="105">
        <v>68304963.599999994</v>
      </c>
      <c r="AL104" s="2">
        <v>66878905.57</v>
      </c>
      <c r="AM104" s="2">
        <v>65407068.18</v>
      </c>
      <c r="AN104" s="2">
        <v>63891977.869999997</v>
      </c>
      <c r="AO104" s="2">
        <v>62337048.850000001</v>
      </c>
      <c r="AP104" s="2">
        <v>60747581.090000004</v>
      </c>
      <c r="AQ104" s="105">
        <v>59127846.57</v>
      </c>
      <c r="AR104" s="2">
        <v>57482577.560000002</v>
      </c>
      <c r="AS104" s="2">
        <v>55817050.210000001</v>
      </c>
      <c r="AT104" s="2">
        <v>54136437.140000001</v>
      </c>
    </row>
    <row r="105" spans="1:46" x14ac:dyDescent="0.3">
      <c r="A105" s="2" t="s">
        <v>198</v>
      </c>
      <c r="B105" s="105">
        <v>120553430.2</v>
      </c>
      <c r="C105" s="2">
        <v>118198118.3</v>
      </c>
      <c r="D105" s="2">
        <v>114269001.7</v>
      </c>
      <c r="E105" s="2">
        <v>114272777.09999999</v>
      </c>
      <c r="F105" s="105">
        <v>110865847.2</v>
      </c>
      <c r="G105" s="2">
        <v>107464241.3</v>
      </c>
      <c r="H105" s="2">
        <v>104059209.7</v>
      </c>
      <c r="I105" s="2">
        <v>101549093.8</v>
      </c>
      <c r="J105" s="105">
        <v>99247727.170000002</v>
      </c>
      <c r="K105" s="105">
        <v>97514261.879999995</v>
      </c>
      <c r="L105" s="2">
        <v>95569947.359999999</v>
      </c>
      <c r="M105" s="2">
        <v>93913124.379999995</v>
      </c>
      <c r="N105" s="2">
        <v>92376385.439999998</v>
      </c>
      <c r="O105" s="2">
        <v>90852785.510000005</v>
      </c>
      <c r="P105" s="2">
        <v>89300587.829999998</v>
      </c>
      <c r="Q105" s="2">
        <v>88473052.939999998</v>
      </c>
      <c r="R105" s="2">
        <v>87691835.400000006</v>
      </c>
      <c r="S105" s="2">
        <v>86924547.040000007</v>
      </c>
      <c r="T105" s="2">
        <v>86199669.700000003</v>
      </c>
      <c r="U105" s="2">
        <v>85448478.569999903</v>
      </c>
      <c r="V105" s="2">
        <v>84660849.540000007</v>
      </c>
      <c r="W105" s="2">
        <v>83828454.609999999</v>
      </c>
      <c r="X105" s="2">
        <v>82946204.019999996</v>
      </c>
      <c r="Y105" s="2">
        <v>82010728</v>
      </c>
      <c r="Z105" s="2">
        <v>81019739.090000004</v>
      </c>
      <c r="AA105" s="2">
        <v>80071438.400000006</v>
      </c>
      <c r="AB105" s="2">
        <v>79088937.879999995</v>
      </c>
      <c r="AC105" s="2">
        <v>78068167.379999995</v>
      </c>
      <c r="AD105" s="2">
        <v>77006007.680000007</v>
      </c>
      <c r="AE105" s="2">
        <v>75899211.510000005</v>
      </c>
      <c r="AF105" s="2">
        <v>74750703.069999903</v>
      </c>
      <c r="AG105" s="2">
        <v>73557068.859999999</v>
      </c>
      <c r="AH105" s="2">
        <v>72315537.950000003</v>
      </c>
      <c r="AI105" s="2">
        <v>71025427.939999998</v>
      </c>
      <c r="AJ105" s="2">
        <v>69687255.280000001</v>
      </c>
      <c r="AK105" s="2">
        <v>68304963.599999994</v>
      </c>
      <c r="AL105" s="2">
        <v>66878905.57</v>
      </c>
      <c r="AM105" s="2">
        <v>65407068.18</v>
      </c>
      <c r="AN105" s="2">
        <v>63891977.869999997</v>
      </c>
      <c r="AO105" s="2">
        <v>62337048.850000001</v>
      </c>
      <c r="AP105" s="2">
        <v>60747581.090000004</v>
      </c>
      <c r="AQ105" s="2">
        <v>59127846.57</v>
      </c>
      <c r="AR105" s="2">
        <v>57482577.560000002</v>
      </c>
      <c r="AS105" s="2">
        <v>55817050.210000001</v>
      </c>
      <c r="AT105" s="2">
        <v>54136437.140000001</v>
      </c>
    </row>
    <row r="106" spans="1:46" x14ac:dyDescent="0.3">
      <c r="A106" s="2" t="s">
        <v>199</v>
      </c>
      <c r="B106" s="2">
        <v>39167023.149999999</v>
      </c>
      <c r="C106" s="2">
        <v>38194772.299999997</v>
      </c>
      <c r="D106" s="2">
        <v>36394099.450000003</v>
      </c>
      <c r="E106" s="2">
        <v>35538456.32</v>
      </c>
      <c r="F106" s="2">
        <v>35023693.240000002</v>
      </c>
      <c r="G106" s="2">
        <v>33721953.890000001</v>
      </c>
      <c r="H106" s="2">
        <v>31906142.77</v>
      </c>
      <c r="I106" s="2">
        <v>30756732.27</v>
      </c>
      <c r="J106" s="105">
        <v>29880497.210000001</v>
      </c>
      <c r="K106" s="2">
        <v>29341953.129999999</v>
      </c>
      <c r="L106" s="2">
        <v>29007928.23</v>
      </c>
      <c r="M106" s="2">
        <v>28218338.949999999</v>
      </c>
      <c r="N106" s="2">
        <v>27126493.640000001</v>
      </c>
      <c r="O106" s="2">
        <v>25912497.649999999</v>
      </c>
      <c r="P106" s="2">
        <v>24635426</v>
      </c>
      <c r="Q106" s="2">
        <v>23712178.460000001</v>
      </c>
      <c r="R106" s="2">
        <v>22909538.960000001</v>
      </c>
      <c r="S106" s="2">
        <v>22176647.420000002</v>
      </c>
      <c r="T106" s="2">
        <v>21449201.510000002</v>
      </c>
      <c r="U106" s="2">
        <v>20732717.77</v>
      </c>
      <c r="V106" s="2">
        <v>20100937.870000001</v>
      </c>
      <c r="W106" s="2">
        <v>19485736.48</v>
      </c>
      <c r="X106" s="2">
        <v>18885500.800000001</v>
      </c>
      <c r="Y106" s="2">
        <v>18300036.079999998</v>
      </c>
      <c r="Z106" s="2">
        <v>17729889.539999999</v>
      </c>
      <c r="AA106" s="2">
        <v>17337482.25</v>
      </c>
      <c r="AB106" s="2">
        <v>16974533.390000001</v>
      </c>
      <c r="AC106" s="2">
        <v>16636028.67</v>
      </c>
      <c r="AD106" s="2">
        <v>16315611.289999999</v>
      </c>
      <c r="AE106" s="2">
        <v>16010077.82</v>
      </c>
      <c r="AF106" s="2">
        <v>15722980.93</v>
      </c>
      <c r="AG106" s="2">
        <v>15449225.84</v>
      </c>
      <c r="AH106" s="2">
        <v>15185149.67</v>
      </c>
      <c r="AI106" s="2">
        <v>14928904.01</v>
      </c>
      <c r="AJ106" s="2">
        <v>14679349.84</v>
      </c>
      <c r="AK106" s="2">
        <v>14439053.949999999</v>
      </c>
      <c r="AL106" s="2">
        <v>14205250.449999999</v>
      </c>
      <c r="AM106" s="2">
        <v>13972937.439999999</v>
      </c>
      <c r="AN106" s="2">
        <v>13741592.859999999</v>
      </c>
      <c r="AO106" s="2">
        <v>13511323.58</v>
      </c>
      <c r="AP106" s="2">
        <v>13282521.800000001</v>
      </c>
      <c r="AQ106" s="2">
        <v>13055525.93</v>
      </c>
      <c r="AR106" s="2">
        <v>12830779.029999999</v>
      </c>
      <c r="AS106" s="2">
        <v>12609144.699999999</v>
      </c>
      <c r="AT106" s="2">
        <v>12391146.58</v>
      </c>
    </row>
    <row r="107" spans="1:46" x14ac:dyDescent="0.3">
      <c r="A107" s="2" t="s">
        <v>200</v>
      </c>
      <c r="B107" s="105">
        <v>39167023.149999999</v>
      </c>
      <c r="C107" s="105">
        <v>38194772.299999997</v>
      </c>
      <c r="D107" s="105">
        <v>36394099.450000003</v>
      </c>
      <c r="E107" s="105">
        <v>35538456.32</v>
      </c>
      <c r="F107" s="105">
        <v>35023693.240000002</v>
      </c>
      <c r="G107" s="2">
        <v>33721953.890000001</v>
      </c>
      <c r="H107" s="2">
        <v>31906142.77</v>
      </c>
      <c r="I107" s="2">
        <v>30756732.27</v>
      </c>
      <c r="J107" s="105">
        <v>29880497.210000001</v>
      </c>
      <c r="K107" s="2">
        <v>29341953.129999999</v>
      </c>
      <c r="L107" s="2">
        <v>29007928.23</v>
      </c>
      <c r="M107" s="2">
        <v>28218338.949999999</v>
      </c>
      <c r="N107" s="2">
        <v>27126493.640000001</v>
      </c>
      <c r="O107" s="2">
        <v>25912497.649999999</v>
      </c>
      <c r="P107" s="2">
        <v>24635426</v>
      </c>
      <c r="Q107" s="2">
        <v>23712178.460000001</v>
      </c>
      <c r="R107" s="2">
        <v>22909538.960000001</v>
      </c>
      <c r="S107" s="2">
        <v>22176647.420000002</v>
      </c>
      <c r="T107" s="2">
        <v>21449201.510000002</v>
      </c>
      <c r="U107" s="2">
        <v>20732717.77</v>
      </c>
      <c r="V107" s="2">
        <v>20100937.870000001</v>
      </c>
      <c r="W107" s="2">
        <v>19485736.48</v>
      </c>
      <c r="X107" s="2">
        <v>18885500.800000001</v>
      </c>
      <c r="Y107" s="2">
        <v>18300036.079999998</v>
      </c>
      <c r="Z107" s="2">
        <v>17729889.539999999</v>
      </c>
      <c r="AA107" s="2">
        <v>17337482.25</v>
      </c>
      <c r="AB107" s="2">
        <v>16974533.390000001</v>
      </c>
      <c r="AC107" s="2">
        <v>16636028.67</v>
      </c>
      <c r="AD107" s="2">
        <v>16315611.289999999</v>
      </c>
      <c r="AE107" s="2">
        <v>16010077.82</v>
      </c>
      <c r="AF107" s="2">
        <v>15722980.93</v>
      </c>
      <c r="AG107" s="2">
        <v>15449225.84</v>
      </c>
      <c r="AH107" s="2">
        <v>15185149.67</v>
      </c>
      <c r="AI107" s="2">
        <v>14928904.01</v>
      </c>
      <c r="AJ107" s="2">
        <v>14679349.84</v>
      </c>
      <c r="AK107" s="2">
        <v>14439053.949999999</v>
      </c>
      <c r="AL107" s="2">
        <v>14205250.449999999</v>
      </c>
      <c r="AM107" s="2">
        <v>13972937.439999999</v>
      </c>
      <c r="AN107" s="2">
        <v>13741592.859999999</v>
      </c>
      <c r="AO107" s="2">
        <v>13511323.58</v>
      </c>
      <c r="AP107" s="2">
        <v>13282521.800000001</v>
      </c>
      <c r="AQ107" s="2">
        <v>13055525.93</v>
      </c>
      <c r="AR107" s="2">
        <v>12830779.029999999</v>
      </c>
      <c r="AS107" s="2">
        <v>12609144.699999999</v>
      </c>
      <c r="AT107" s="2">
        <v>12391146.58</v>
      </c>
    </row>
    <row r="108" spans="1:46" x14ac:dyDescent="0.3">
      <c r="A108" s="2" t="s">
        <v>384</v>
      </c>
      <c r="B108" s="2">
        <v>0</v>
      </c>
      <c r="C108" s="2">
        <v>7646423.1689999998</v>
      </c>
      <c r="D108" s="2">
        <v>7370131.6950000003</v>
      </c>
      <c r="E108" s="2">
        <v>7420107.4879999999</v>
      </c>
      <c r="F108" s="105">
        <v>7696599.5520000001</v>
      </c>
      <c r="G108" s="2">
        <v>7421544.4589999998</v>
      </c>
      <c r="H108" s="2">
        <v>7212618.5580000002</v>
      </c>
      <c r="I108" s="2">
        <v>6810249.9900000002</v>
      </c>
      <c r="J108" s="105">
        <v>7035761.4850000003</v>
      </c>
      <c r="K108" s="105">
        <v>7204757.0769999996</v>
      </c>
      <c r="L108" s="2">
        <v>6875704.341</v>
      </c>
      <c r="M108" s="2">
        <v>6909199.7189999996</v>
      </c>
      <c r="N108" s="2">
        <v>6914013.8169999998</v>
      </c>
      <c r="O108" s="2">
        <v>6831779.8739999998</v>
      </c>
      <c r="P108" s="2">
        <v>6678742.0379999997</v>
      </c>
      <c r="Q108" s="2">
        <v>6569271.6030000001</v>
      </c>
      <c r="R108" s="2">
        <v>6487528.8720000004</v>
      </c>
      <c r="S108" s="2">
        <v>6431425.8770000003</v>
      </c>
      <c r="T108" s="2">
        <v>6400817.29</v>
      </c>
      <c r="U108" s="2">
        <v>6389274.9950000001</v>
      </c>
      <c r="V108" s="2">
        <v>6393632.9239999996</v>
      </c>
      <c r="W108" s="2">
        <v>6407970.6830000002</v>
      </c>
      <c r="X108" s="2">
        <v>6428662.9060000004</v>
      </c>
      <c r="Y108" s="2">
        <v>6452821.0800000001</v>
      </c>
      <c r="Z108" s="2">
        <v>6478152.4079999998</v>
      </c>
      <c r="AA108" s="2">
        <v>6523525.9570000004</v>
      </c>
      <c r="AB108" s="2">
        <v>6581472.2649999997</v>
      </c>
      <c r="AC108" s="2">
        <v>6647579.7750000004</v>
      </c>
      <c r="AD108" s="2">
        <v>6718389.9579999996</v>
      </c>
      <c r="AE108" s="2">
        <v>6791617.1699999999</v>
      </c>
      <c r="AF108" s="2">
        <v>6866524.0990000004</v>
      </c>
      <c r="AG108" s="2">
        <v>6942044.9500000002</v>
      </c>
      <c r="AH108" s="2">
        <v>7018004.0980000002</v>
      </c>
      <c r="AI108" s="2">
        <v>7094546.1629999997</v>
      </c>
      <c r="AJ108" s="2">
        <v>7171997.4519999996</v>
      </c>
      <c r="AK108" s="2">
        <v>7251089.1229999997</v>
      </c>
      <c r="AL108" s="2">
        <v>7331781.6780000003</v>
      </c>
      <c r="AM108" s="2">
        <v>7414315.7149999999</v>
      </c>
      <c r="AN108" s="2">
        <v>7498760.6040000003</v>
      </c>
      <c r="AO108" s="2">
        <v>7585132.7419999996</v>
      </c>
      <c r="AP108" s="2">
        <v>7674012.665</v>
      </c>
      <c r="AQ108" s="2">
        <v>7765293.9199999999</v>
      </c>
      <c r="AR108" s="2">
        <v>7858789.3439999996</v>
      </c>
      <c r="AS108" s="2">
        <v>7954359.1310000001</v>
      </c>
      <c r="AT108" s="2">
        <v>8051754.9400000004</v>
      </c>
    </row>
    <row r="109" spans="1:46" x14ac:dyDescent="0.3">
      <c r="A109" s="2" t="s">
        <v>385</v>
      </c>
      <c r="B109" s="2">
        <v>0</v>
      </c>
      <c r="C109" s="2">
        <v>11896030.539999999</v>
      </c>
      <c r="D109" s="2">
        <v>11374261.630000001</v>
      </c>
      <c r="E109" s="2">
        <v>11408805.050000001</v>
      </c>
      <c r="F109" s="105">
        <v>11269350.810000001</v>
      </c>
      <c r="G109" s="105">
        <v>11121080.310000001</v>
      </c>
      <c r="H109" s="105">
        <v>10466879.33</v>
      </c>
      <c r="I109" s="105">
        <v>10111772.68</v>
      </c>
      <c r="J109" s="105">
        <v>10142750.75</v>
      </c>
      <c r="K109" s="2">
        <v>10330574.57</v>
      </c>
      <c r="L109" s="2">
        <v>10206097.640000001</v>
      </c>
      <c r="M109" s="2">
        <v>10176072.869999999</v>
      </c>
      <c r="N109" s="2">
        <v>10057874.890000001</v>
      </c>
      <c r="O109" s="2">
        <v>9839596.034</v>
      </c>
      <c r="P109" s="2">
        <v>9552361.8210000005</v>
      </c>
      <c r="Q109" s="2">
        <v>9343676.7280000001</v>
      </c>
      <c r="R109" s="2">
        <v>9180011.5749999899</v>
      </c>
      <c r="S109" s="2">
        <v>9049244.0309999995</v>
      </c>
      <c r="T109" s="2">
        <v>8945396.74599999</v>
      </c>
      <c r="U109" s="2">
        <v>8859759.6919999998</v>
      </c>
      <c r="V109" s="2">
        <v>8802720.5769999996</v>
      </c>
      <c r="W109" s="2">
        <v>8756720.6359999999</v>
      </c>
      <c r="X109" s="2">
        <v>8719330.727</v>
      </c>
      <c r="Y109" s="2">
        <v>8688055.0289999899</v>
      </c>
      <c r="Z109" s="2">
        <v>8660451.8839999996</v>
      </c>
      <c r="AA109" s="2">
        <v>8684574.3499999996</v>
      </c>
      <c r="AB109" s="2">
        <v>8728270.7960000001</v>
      </c>
      <c r="AC109" s="2">
        <v>8781530.6270000003</v>
      </c>
      <c r="AD109" s="2">
        <v>8837873.1030000001</v>
      </c>
      <c r="AE109" s="2">
        <v>8893647.9450000003</v>
      </c>
      <c r="AF109" s="2">
        <v>8948371.6290000007</v>
      </c>
      <c r="AG109" s="2">
        <v>9000940.5899999999</v>
      </c>
      <c r="AH109" s="2">
        <v>9050628.784</v>
      </c>
      <c r="AI109" s="2">
        <v>9097486.9670000002</v>
      </c>
      <c r="AJ109" s="2">
        <v>9142043.8959999997</v>
      </c>
      <c r="AK109" s="2">
        <v>9185801.7819999997</v>
      </c>
      <c r="AL109" s="2">
        <v>9229118.2300000004</v>
      </c>
      <c r="AM109" s="2">
        <v>9272159.5800000001</v>
      </c>
      <c r="AN109" s="2">
        <v>9315211.3149999995</v>
      </c>
      <c r="AO109" s="2">
        <v>9358496.8540000003</v>
      </c>
      <c r="AP109" s="2">
        <v>9403444.2410000004</v>
      </c>
      <c r="AQ109" s="2">
        <v>9449960.46199999</v>
      </c>
      <c r="AR109" s="2">
        <v>9497910.2359999996</v>
      </c>
      <c r="AS109" s="2">
        <v>9547227.4350000005</v>
      </c>
      <c r="AT109" s="2">
        <v>9597704.7430000007</v>
      </c>
    </row>
    <row r="110" spans="1:46" x14ac:dyDescent="0.3">
      <c r="A110" s="2" t="s">
        <v>386</v>
      </c>
      <c r="B110" s="2">
        <v>0</v>
      </c>
      <c r="C110" s="105">
        <v>1152501.1839999999</v>
      </c>
      <c r="D110" s="105">
        <v>1085842.058</v>
      </c>
      <c r="E110" s="105">
        <v>899883.14399999997</v>
      </c>
      <c r="F110" s="2">
        <v>945439.3358</v>
      </c>
      <c r="G110" s="2">
        <v>941459.09820000001</v>
      </c>
      <c r="H110" s="105">
        <v>905876.73809999996</v>
      </c>
      <c r="I110" s="105">
        <v>871180.09569999995</v>
      </c>
      <c r="J110" s="105">
        <v>866841.68330000003</v>
      </c>
      <c r="K110" s="105">
        <v>903412.93689999997</v>
      </c>
      <c r="L110" s="2">
        <v>856164.21609999996</v>
      </c>
      <c r="M110" s="2">
        <v>857793.00549999997</v>
      </c>
      <c r="N110" s="2">
        <v>854293.43689999997</v>
      </c>
      <c r="O110" s="2">
        <v>841816.07180000003</v>
      </c>
      <c r="P110" s="2">
        <v>823660.6433</v>
      </c>
      <c r="Q110" s="2">
        <v>810879.68689999997</v>
      </c>
      <c r="R110" s="2">
        <v>800402.5233</v>
      </c>
      <c r="S110" s="2">
        <v>791516.57869999995</v>
      </c>
      <c r="T110" s="2">
        <v>783779.50439999998</v>
      </c>
      <c r="U110" s="2">
        <v>776707.98629999999</v>
      </c>
      <c r="V110" s="2">
        <v>772111.7169</v>
      </c>
      <c r="W110" s="2">
        <v>768439.35450000002</v>
      </c>
      <c r="X110" s="2">
        <v>765645.23369999998</v>
      </c>
      <c r="Y110" s="2">
        <v>763649.41480000003</v>
      </c>
      <c r="Z110" s="2">
        <v>762346.78090000001</v>
      </c>
      <c r="AA110" s="2">
        <v>765538.03799999994</v>
      </c>
      <c r="AB110" s="2">
        <v>769851.8517</v>
      </c>
      <c r="AC110" s="2">
        <v>774769.93090000004</v>
      </c>
      <c r="AD110" s="2">
        <v>780012.84840000002</v>
      </c>
      <c r="AE110" s="2">
        <v>785327.20189999999</v>
      </c>
      <c r="AF110" s="2">
        <v>790767.77439999999</v>
      </c>
      <c r="AG110" s="2">
        <v>796083.32579999999</v>
      </c>
      <c r="AH110" s="2">
        <v>801217.57070000004</v>
      </c>
      <c r="AI110" s="2">
        <v>806129.78810000001</v>
      </c>
      <c r="AJ110" s="2">
        <v>810805.45270000002</v>
      </c>
      <c r="AK110" s="2">
        <v>815371.78090000001</v>
      </c>
      <c r="AL110" s="2">
        <v>819719.15720000002</v>
      </c>
      <c r="AM110" s="2">
        <v>823864.20369999995</v>
      </c>
      <c r="AN110" s="2">
        <v>827801.098</v>
      </c>
      <c r="AO110" s="2">
        <v>831526.98230000003</v>
      </c>
      <c r="AP110" s="2">
        <v>835136.92760000005</v>
      </c>
      <c r="AQ110" s="2">
        <v>838569.37860000005</v>
      </c>
      <c r="AR110" s="2">
        <v>841817.28720000002</v>
      </c>
      <c r="AS110" s="2">
        <v>844892.18550000002</v>
      </c>
      <c r="AT110" s="2">
        <v>847776.23140000005</v>
      </c>
    </row>
    <row r="111" spans="1:46" x14ac:dyDescent="0.3">
      <c r="A111" s="2" t="s">
        <v>387</v>
      </c>
      <c r="B111" s="2">
        <v>0</v>
      </c>
      <c r="C111" s="2">
        <v>6466146.5429999996</v>
      </c>
      <c r="D111" s="2">
        <v>5953785.659</v>
      </c>
      <c r="E111" s="2">
        <v>5232035.0250000004</v>
      </c>
      <c r="F111" s="2">
        <v>5333580.0549999997</v>
      </c>
      <c r="G111" s="2">
        <v>5817104.7680000002</v>
      </c>
      <c r="H111" s="2">
        <v>5231523.54</v>
      </c>
      <c r="I111" s="2">
        <v>4932261.3049999997</v>
      </c>
      <c r="J111" s="2">
        <v>5009462.2960000001</v>
      </c>
      <c r="K111" s="2">
        <v>5137912.3940000003</v>
      </c>
      <c r="L111" s="2">
        <v>5366185.4919999996</v>
      </c>
      <c r="M111" s="2">
        <v>5515938.5920000002</v>
      </c>
      <c r="N111" s="2">
        <v>5585248.7699999996</v>
      </c>
      <c r="O111" s="2">
        <v>5584980.3689999999</v>
      </c>
      <c r="P111" s="2">
        <v>5533572.682</v>
      </c>
      <c r="Q111" s="2">
        <v>5516466.4840000002</v>
      </c>
      <c r="R111" s="2">
        <v>5512093.4050000003</v>
      </c>
      <c r="S111" s="2">
        <v>5517091.0990000004</v>
      </c>
      <c r="T111" s="2">
        <v>5534732.858</v>
      </c>
      <c r="U111" s="2">
        <v>5559293.7980000004</v>
      </c>
      <c r="V111" s="2">
        <v>5544561.9950000001</v>
      </c>
      <c r="W111" s="2">
        <v>5529814.7970000003</v>
      </c>
      <c r="X111" s="2">
        <v>5518047.5410000002</v>
      </c>
      <c r="Y111" s="2">
        <v>5508463.3660000004</v>
      </c>
      <c r="Z111" s="2">
        <v>5499990.8710000003</v>
      </c>
      <c r="AA111" s="2">
        <v>5507232.625</v>
      </c>
      <c r="AB111" s="2">
        <v>5519890.585</v>
      </c>
      <c r="AC111" s="2">
        <v>5535348.1919999998</v>
      </c>
      <c r="AD111" s="2">
        <v>5551679.773</v>
      </c>
      <c r="AE111" s="2">
        <v>5567597.858</v>
      </c>
      <c r="AF111" s="2">
        <v>5583515.7970000003</v>
      </c>
      <c r="AG111" s="2">
        <v>5598194.3640000001</v>
      </c>
      <c r="AH111" s="2">
        <v>5611452.9299999997</v>
      </c>
      <c r="AI111" s="2">
        <v>5623295.9670000002</v>
      </c>
      <c r="AJ111" s="2">
        <v>5633889.807</v>
      </c>
      <c r="AK111" s="2">
        <v>5644202.0470000003</v>
      </c>
      <c r="AL111" s="2">
        <v>5653842.3310000002</v>
      </c>
      <c r="AM111" s="2">
        <v>5663096.159</v>
      </c>
      <c r="AN111" s="2">
        <v>5672011.7980000004</v>
      </c>
      <c r="AO111" s="2">
        <v>5680668.6789999995</v>
      </c>
      <c r="AP111" s="2">
        <v>5689610.7850000001</v>
      </c>
      <c r="AQ111" s="2">
        <v>5698809.909</v>
      </c>
      <c r="AR111" s="2">
        <v>5708213.7549999999</v>
      </c>
      <c r="AS111" s="2">
        <v>5717871.0420000004</v>
      </c>
      <c r="AT111" s="2">
        <v>5727667.7489999998</v>
      </c>
    </row>
    <row r="112" spans="1:46" x14ac:dyDescent="0.3">
      <c r="A112" s="2" t="s">
        <v>388</v>
      </c>
      <c r="B112" s="105">
        <v>0</v>
      </c>
      <c r="C112" s="2">
        <v>19863962.379999999</v>
      </c>
      <c r="D112" s="2">
        <v>18313030.109999999</v>
      </c>
      <c r="E112" s="2">
        <v>16027869.960000001</v>
      </c>
      <c r="F112" s="105">
        <v>16373025.369999999</v>
      </c>
      <c r="G112" s="2">
        <v>17881243.640000001</v>
      </c>
      <c r="H112" s="2">
        <v>16145964.18</v>
      </c>
      <c r="I112" s="2">
        <v>15265770.039999999</v>
      </c>
      <c r="J112" s="2">
        <v>15481749.039999999</v>
      </c>
      <c r="K112" s="2">
        <v>15795870.23</v>
      </c>
      <c r="L112" s="2">
        <v>17503083.010000002</v>
      </c>
      <c r="M112" s="2">
        <v>18074632.359999999</v>
      </c>
      <c r="N112" s="2">
        <v>18130631.699999999</v>
      </c>
      <c r="O112" s="2">
        <v>17971691.34</v>
      </c>
      <c r="P112" s="2">
        <v>17711445.030000001</v>
      </c>
      <c r="Q112" s="2">
        <v>17565938.41</v>
      </c>
      <c r="R112" s="2">
        <v>17437922.100000001</v>
      </c>
      <c r="S112" s="2">
        <v>17319280.82</v>
      </c>
      <c r="T112" s="2">
        <v>17220612.699999999</v>
      </c>
      <c r="U112" s="2">
        <v>17126274.010000002</v>
      </c>
      <c r="V112" s="2">
        <v>17041214.27</v>
      </c>
      <c r="W112" s="2">
        <v>16966553.469999999</v>
      </c>
      <c r="X112" s="2">
        <v>16895172.09</v>
      </c>
      <c r="Y112" s="2">
        <v>16824014.879999999</v>
      </c>
      <c r="Z112" s="2">
        <v>16751353.800000001</v>
      </c>
      <c r="AA112" s="2">
        <v>16713727.24</v>
      </c>
      <c r="AB112" s="2">
        <v>16682087.699999999</v>
      </c>
      <c r="AC112" s="2">
        <v>16655625.57</v>
      </c>
      <c r="AD112" s="2">
        <v>16635090.109999999</v>
      </c>
      <c r="AE112" s="2">
        <v>16618092.9</v>
      </c>
      <c r="AF112" s="2">
        <v>16609129.58</v>
      </c>
      <c r="AG112" s="2">
        <v>16597097.380000001</v>
      </c>
      <c r="AH112" s="2">
        <v>16584383.439999999</v>
      </c>
      <c r="AI112" s="2">
        <v>16571657.949999999</v>
      </c>
      <c r="AJ112" s="2">
        <v>16559159.029999999</v>
      </c>
      <c r="AK112" s="2">
        <v>16551780.92</v>
      </c>
      <c r="AL112" s="2">
        <v>16543065.720000001</v>
      </c>
      <c r="AM112" s="2">
        <v>16537680.85</v>
      </c>
      <c r="AN112" s="2">
        <v>16534121.699999999</v>
      </c>
      <c r="AO112" s="2">
        <v>16531950.199999999</v>
      </c>
      <c r="AP112" s="2">
        <v>16533158.710000001</v>
      </c>
      <c r="AQ112" s="2">
        <v>16537635.43</v>
      </c>
      <c r="AR112" s="2">
        <v>16545070.810000001</v>
      </c>
      <c r="AS112" s="2">
        <v>16555989.75</v>
      </c>
      <c r="AT112" s="2">
        <v>16569285.390000001</v>
      </c>
    </row>
    <row r="113" spans="1:47" x14ac:dyDescent="0.3">
      <c r="A113" s="2" t="s">
        <v>389</v>
      </c>
      <c r="B113" s="2">
        <v>0</v>
      </c>
      <c r="C113" s="2">
        <v>14939077.33</v>
      </c>
      <c r="D113" s="2">
        <v>13869970.560000001</v>
      </c>
      <c r="E113" s="2">
        <v>12504846.82</v>
      </c>
      <c r="F113" s="2">
        <v>12993144.92</v>
      </c>
      <c r="G113" s="2">
        <v>12280953.6</v>
      </c>
      <c r="H113" s="2">
        <v>11190015.92</v>
      </c>
      <c r="I113" s="2">
        <v>10946188.76</v>
      </c>
      <c r="J113" s="2">
        <v>10854543.470000001</v>
      </c>
      <c r="K113" s="2">
        <v>11489573.369999999</v>
      </c>
      <c r="L113" s="2">
        <v>11589786.23</v>
      </c>
      <c r="M113" s="2">
        <v>11704156.189999999</v>
      </c>
      <c r="N113" s="2">
        <v>11683628.16</v>
      </c>
      <c r="O113" s="2">
        <v>11545389.91</v>
      </c>
      <c r="P113" s="2">
        <v>11318588.189999999</v>
      </c>
      <c r="Q113" s="2">
        <v>11182106.02</v>
      </c>
      <c r="R113" s="2">
        <v>11079178.220000001</v>
      </c>
      <c r="S113" s="2">
        <v>10996847.199999999</v>
      </c>
      <c r="T113" s="2">
        <v>10938641.810000001</v>
      </c>
      <c r="U113" s="2">
        <v>10891086.949999999</v>
      </c>
      <c r="V113" s="2">
        <v>10857546.27</v>
      </c>
      <c r="W113" s="2">
        <v>10831753.93</v>
      </c>
      <c r="X113" s="2">
        <v>10811332.27</v>
      </c>
      <c r="Y113" s="2">
        <v>10794667.43</v>
      </c>
      <c r="Z113" s="2">
        <v>10780237.050000001</v>
      </c>
      <c r="AA113" s="2">
        <v>10796145.15</v>
      </c>
      <c r="AB113" s="2">
        <v>10823370.41</v>
      </c>
      <c r="AC113" s="2">
        <v>10856124.15</v>
      </c>
      <c r="AD113" s="2">
        <v>10890176.119999999</v>
      </c>
      <c r="AE113" s="2">
        <v>10922850.699999999</v>
      </c>
      <c r="AF113" s="2">
        <v>10955575.140000001</v>
      </c>
      <c r="AG113" s="2">
        <v>10985324.689999999</v>
      </c>
      <c r="AH113" s="2">
        <v>11011553.060000001</v>
      </c>
      <c r="AI113" s="2">
        <v>11034060.449999999</v>
      </c>
      <c r="AJ113" s="2">
        <v>11053001.92</v>
      </c>
      <c r="AK113" s="2">
        <v>11070629.24</v>
      </c>
      <c r="AL113" s="2">
        <v>11085812.43</v>
      </c>
      <c r="AM113" s="2">
        <v>11099085.99</v>
      </c>
      <c r="AN113" s="2">
        <v>11110626.609999999</v>
      </c>
      <c r="AO113" s="2">
        <v>11120679.789999999</v>
      </c>
      <c r="AP113" s="2">
        <v>11130447.58</v>
      </c>
      <c r="AQ113" s="2">
        <v>11140043.890000001</v>
      </c>
      <c r="AR113" s="2">
        <v>11149507.779999999</v>
      </c>
      <c r="AS113" s="2">
        <v>11159152.390000001</v>
      </c>
      <c r="AT113" s="2">
        <v>11168885.48</v>
      </c>
    </row>
    <row r="114" spans="1:47" x14ac:dyDescent="0.3">
      <c r="A114" s="2" t="s">
        <v>390</v>
      </c>
      <c r="B114" s="2">
        <v>0</v>
      </c>
      <c r="C114" s="2">
        <v>9754576.6950000003</v>
      </c>
      <c r="D114" s="2">
        <v>9571211.2369999997</v>
      </c>
      <c r="E114" s="2">
        <v>9265259.9969999995</v>
      </c>
      <c r="F114" s="2">
        <v>9552952.1280000005</v>
      </c>
      <c r="G114" s="2">
        <v>9611092.6750000007</v>
      </c>
      <c r="H114" s="2">
        <v>9457933.6199999899</v>
      </c>
      <c r="I114" s="2">
        <v>9591574.1870000008</v>
      </c>
      <c r="J114" s="2">
        <v>9936380.1280000005</v>
      </c>
      <c r="K114" s="2">
        <v>10430118.199999999</v>
      </c>
      <c r="L114" s="2">
        <v>6052783.5379999997</v>
      </c>
      <c r="M114" s="2">
        <v>5541891.443</v>
      </c>
      <c r="N114" s="2">
        <v>5408585.6749999998</v>
      </c>
      <c r="O114" s="2">
        <v>5295929.5369999995</v>
      </c>
      <c r="P114" s="2">
        <v>5167165.67</v>
      </c>
      <c r="Q114" s="2">
        <v>5066325.8909999998</v>
      </c>
      <c r="R114" s="2">
        <v>4981177.1189999999</v>
      </c>
      <c r="S114" s="2">
        <v>4908254.8470000001</v>
      </c>
      <c r="T114" s="2">
        <v>4843505.4119999995</v>
      </c>
      <c r="U114" s="2">
        <v>4784905.4060000004</v>
      </c>
      <c r="V114" s="2">
        <v>4741962.0159999998</v>
      </c>
      <c r="W114" s="2">
        <v>4705676.3049999997</v>
      </c>
      <c r="X114" s="2">
        <v>4675151.3109999998</v>
      </c>
      <c r="Y114" s="2">
        <v>4649508.17</v>
      </c>
      <c r="Z114" s="2">
        <v>4627757.9340000004</v>
      </c>
      <c r="AA114" s="2">
        <v>4629758.2549999999</v>
      </c>
      <c r="AB114" s="2">
        <v>4639279.6960000005</v>
      </c>
      <c r="AC114" s="2">
        <v>4653508.2709999997</v>
      </c>
      <c r="AD114" s="2">
        <v>4670320.0389999999</v>
      </c>
      <c r="AE114" s="2">
        <v>4688172.3710000003</v>
      </c>
      <c r="AF114" s="2">
        <v>4706878.7810000004</v>
      </c>
      <c r="AG114" s="2">
        <v>4724973.7470000004</v>
      </c>
      <c r="AH114" s="2">
        <v>4742035.2810000004</v>
      </c>
      <c r="AI114" s="2">
        <v>4757814.7609999999</v>
      </c>
      <c r="AJ114" s="2">
        <v>4772234.7759999996</v>
      </c>
      <c r="AK114" s="2">
        <v>4785910.1519999998</v>
      </c>
      <c r="AL114" s="2">
        <v>4798411.0559999999</v>
      </c>
      <c r="AM114" s="2">
        <v>4809958.1090000002</v>
      </c>
      <c r="AN114" s="2">
        <v>4820624.0379999997</v>
      </c>
      <c r="AO114" s="2">
        <v>4830508.1519999998</v>
      </c>
      <c r="AP114" s="2">
        <v>4839910.5999999996</v>
      </c>
      <c r="AQ114" s="2">
        <v>4848890.7549999999</v>
      </c>
      <c r="AR114" s="2">
        <v>4857469.102</v>
      </c>
      <c r="AS114" s="2">
        <v>4865740.0470000003</v>
      </c>
      <c r="AT114" s="2">
        <v>4873656.7249999996</v>
      </c>
    </row>
    <row r="115" spans="1:47" x14ac:dyDescent="0.3">
      <c r="A115" s="2" t="s">
        <v>391</v>
      </c>
      <c r="B115" s="2">
        <v>9528134.5859999899</v>
      </c>
      <c r="C115" s="2">
        <v>11209782.6</v>
      </c>
      <c r="D115" s="2">
        <v>11125799.82</v>
      </c>
      <c r="E115" s="2">
        <v>10514051.26</v>
      </c>
      <c r="F115" s="2">
        <v>10760387.65</v>
      </c>
      <c r="G115" s="2">
        <v>10855133.34</v>
      </c>
      <c r="H115" s="2">
        <v>10586253.300000001</v>
      </c>
      <c r="I115" s="2">
        <v>10465003.300000001</v>
      </c>
      <c r="J115" s="2">
        <v>10583835.99</v>
      </c>
      <c r="K115" s="2">
        <v>10864301.58</v>
      </c>
      <c r="L115" s="2">
        <v>8547047.8279999997</v>
      </c>
      <c r="M115" s="2">
        <v>8406821.034</v>
      </c>
      <c r="N115" s="2">
        <v>8389764.4169999994</v>
      </c>
      <c r="O115" s="2">
        <v>8295165.8739999998</v>
      </c>
      <c r="P115" s="2">
        <v>8141957.9929999998</v>
      </c>
      <c r="Q115" s="2">
        <v>8044953.9780000001</v>
      </c>
      <c r="R115" s="2">
        <v>7985478.7719999999</v>
      </c>
      <c r="S115" s="2">
        <v>7956464.2929999996</v>
      </c>
      <c r="T115" s="2">
        <v>7953043.6560000004</v>
      </c>
      <c r="U115" s="2">
        <v>7968677.9910000004</v>
      </c>
      <c r="V115" s="2">
        <v>8008848.4869999997</v>
      </c>
      <c r="W115" s="2">
        <v>8059225.125</v>
      </c>
      <c r="X115" s="2">
        <v>8116464.8609999996</v>
      </c>
      <c r="Y115" s="2">
        <v>8177854.4479999999</v>
      </c>
      <c r="Z115" s="2">
        <v>8241140.1339999996</v>
      </c>
      <c r="AA115" s="2">
        <v>8332595.9000000004</v>
      </c>
      <c r="AB115" s="2">
        <v>8436153.1040000003</v>
      </c>
      <c r="AC115" s="2">
        <v>8547915.5429999996</v>
      </c>
      <c r="AD115" s="2">
        <v>8664651.7080000006</v>
      </c>
      <c r="AE115" s="2">
        <v>8784110.3849999998</v>
      </c>
      <c r="AF115" s="2">
        <v>8905034.9609999899</v>
      </c>
      <c r="AG115" s="2">
        <v>9026566.0789999999</v>
      </c>
      <c r="AH115" s="2">
        <v>9148418.8969999999</v>
      </c>
      <c r="AI115" s="2">
        <v>9270618.2960000001</v>
      </c>
      <c r="AJ115" s="2">
        <v>9393332.4220000003</v>
      </c>
      <c r="AK115" s="2">
        <v>9516857.0380000006</v>
      </c>
      <c r="AL115" s="2">
        <v>9641272.0769999996</v>
      </c>
      <c r="AM115" s="2">
        <v>9766697.7100000009</v>
      </c>
      <c r="AN115" s="2">
        <v>9893153.3340000007</v>
      </c>
      <c r="AO115" s="2">
        <v>10020598.699999999</v>
      </c>
      <c r="AP115" s="2">
        <v>10148960.49</v>
      </c>
      <c r="AQ115" s="2">
        <v>10278070.48</v>
      </c>
      <c r="AR115" s="2">
        <v>10407730.01</v>
      </c>
      <c r="AS115" s="2">
        <v>10537755.369999999</v>
      </c>
      <c r="AT115" s="2">
        <v>10667965.960000001</v>
      </c>
    </row>
    <row r="116" spans="1:47" x14ac:dyDescent="0.3">
      <c r="A116" s="2" t="s">
        <v>392</v>
      </c>
      <c r="B116" s="2">
        <v>0</v>
      </c>
      <c r="C116" s="2">
        <v>616227.04150000005</v>
      </c>
      <c r="D116" s="2">
        <v>592413.80859999999</v>
      </c>
      <c r="E116" s="2">
        <v>506937.52409999998</v>
      </c>
      <c r="F116" s="2">
        <v>529706.61349999998</v>
      </c>
      <c r="G116" s="2">
        <v>546347.17050000001</v>
      </c>
      <c r="H116" s="2">
        <v>504484.24080000003</v>
      </c>
      <c r="I116" s="2">
        <v>470278.95970000001</v>
      </c>
      <c r="J116" s="2">
        <v>458631.88260000001</v>
      </c>
      <c r="K116" s="2">
        <v>474118.80719999998</v>
      </c>
      <c r="L116" s="2">
        <v>462788.0649</v>
      </c>
      <c r="M116" s="2">
        <v>465868.85810000001</v>
      </c>
      <c r="N116" s="2">
        <v>466359.00040000002</v>
      </c>
      <c r="O116" s="2">
        <v>462950.29239999998</v>
      </c>
      <c r="P116" s="2">
        <v>456674.27759999997</v>
      </c>
      <c r="Q116" s="2">
        <v>451982.96230000001</v>
      </c>
      <c r="R116" s="2">
        <v>447870.17790000001</v>
      </c>
      <c r="S116" s="2">
        <v>444230.57160000002</v>
      </c>
      <c r="T116" s="2">
        <v>440967.7292</v>
      </c>
      <c r="U116" s="2">
        <v>437899.38630000001</v>
      </c>
      <c r="V116" s="2">
        <v>435839.17739999999</v>
      </c>
      <c r="W116" s="2">
        <v>434220.96279999998</v>
      </c>
      <c r="X116" s="2">
        <v>432999.68400000001</v>
      </c>
      <c r="Y116" s="2">
        <v>432133.04300000001</v>
      </c>
      <c r="Z116" s="2">
        <v>431561.89779999998</v>
      </c>
      <c r="AA116" s="2">
        <v>432466.66489999997</v>
      </c>
      <c r="AB116" s="2">
        <v>433738.23090000002</v>
      </c>
      <c r="AC116" s="2">
        <v>435257.98430000001</v>
      </c>
      <c r="AD116" s="2">
        <v>436903.94699999999</v>
      </c>
      <c r="AE116" s="2">
        <v>438565.40899999999</v>
      </c>
      <c r="AF116" s="2">
        <v>440280.53360000002</v>
      </c>
      <c r="AG116" s="2">
        <v>441881.15840000001</v>
      </c>
      <c r="AH116" s="2">
        <v>443358.42320000002</v>
      </c>
      <c r="AI116" s="2">
        <v>444706.08439999999</v>
      </c>
      <c r="AJ116" s="2">
        <v>445928.88380000001</v>
      </c>
      <c r="AK116" s="2">
        <v>447115.70130000002</v>
      </c>
      <c r="AL116" s="2">
        <v>448200.60210000002</v>
      </c>
      <c r="AM116" s="2">
        <v>449230.17859999998</v>
      </c>
      <c r="AN116" s="2">
        <v>450210.71600000001</v>
      </c>
      <c r="AO116" s="2">
        <v>451154.02919999999</v>
      </c>
      <c r="AP116" s="2">
        <v>452106.8443</v>
      </c>
      <c r="AQ116" s="2">
        <v>453074.1862</v>
      </c>
      <c r="AR116" s="2">
        <v>454057.78230000002</v>
      </c>
      <c r="AS116" s="2">
        <v>455069.72129999998</v>
      </c>
      <c r="AT116" s="2">
        <v>456099.94640000002</v>
      </c>
    </row>
    <row r="117" spans="1:47" x14ac:dyDescent="0.3">
      <c r="A117" s="2" t="s">
        <v>393</v>
      </c>
      <c r="B117" s="2">
        <v>4916440.7039999999</v>
      </c>
      <c r="C117" s="2">
        <v>23399651.73</v>
      </c>
      <c r="D117" s="2">
        <v>20108603.73</v>
      </c>
      <c r="E117" s="2">
        <v>16381257.51</v>
      </c>
      <c r="F117" s="2">
        <v>17551665.920000002</v>
      </c>
      <c r="G117" s="2">
        <v>17485474.260000002</v>
      </c>
      <c r="H117" s="2">
        <v>16269229.75</v>
      </c>
      <c r="I117" s="2">
        <v>16974918.27</v>
      </c>
      <c r="J117" s="2">
        <v>17459156.649999999</v>
      </c>
      <c r="K117" s="2">
        <v>17711116.210000001</v>
      </c>
      <c r="L117" s="2">
        <v>16810609.030000001</v>
      </c>
      <c r="M117" s="2">
        <v>16196014.859999999</v>
      </c>
      <c r="N117" s="2">
        <v>15584454.470000001</v>
      </c>
      <c r="O117" s="2">
        <v>15378707.560000001</v>
      </c>
      <c r="P117" s="2">
        <v>15301421.07</v>
      </c>
      <c r="Q117" s="2">
        <v>15315957.52</v>
      </c>
      <c r="R117" s="2">
        <v>15383499.77</v>
      </c>
      <c r="S117" s="2">
        <v>15467479.51</v>
      </c>
      <c r="T117" s="2">
        <v>15508021.09</v>
      </c>
      <c r="U117" s="2">
        <v>15522012.199999999</v>
      </c>
      <c r="V117" s="2">
        <v>15528856.83</v>
      </c>
      <c r="W117" s="2">
        <v>15532024.01</v>
      </c>
      <c r="X117" s="2">
        <v>15532706.390000001</v>
      </c>
      <c r="Y117" s="2">
        <v>15531199.810000001</v>
      </c>
      <c r="Z117" s="2">
        <v>15527022.42</v>
      </c>
      <c r="AA117" s="2">
        <v>15627223.77</v>
      </c>
      <c r="AB117" s="2">
        <v>15762262.859999999</v>
      </c>
      <c r="AC117" s="2">
        <v>15925570.41</v>
      </c>
      <c r="AD117" s="2">
        <v>16107103.140000001</v>
      </c>
      <c r="AE117" s="2">
        <v>16299276.369999999</v>
      </c>
      <c r="AF117" s="2">
        <v>16501276.32</v>
      </c>
      <c r="AG117" s="2">
        <v>16706733.619999999</v>
      </c>
      <c r="AH117" s="2">
        <v>16913823.309999999</v>
      </c>
      <c r="AI117" s="2">
        <v>17121285.420000002</v>
      </c>
      <c r="AJ117" s="2">
        <v>17328483.539999999</v>
      </c>
      <c r="AK117" s="2">
        <v>17537939.27</v>
      </c>
      <c r="AL117" s="2">
        <v>17747218.890000001</v>
      </c>
      <c r="AM117" s="2">
        <v>17957006.890000001</v>
      </c>
      <c r="AN117" s="2">
        <v>18167127.52</v>
      </c>
      <c r="AO117" s="2">
        <v>18377659.09</v>
      </c>
      <c r="AP117" s="2">
        <v>18589389.100000001</v>
      </c>
      <c r="AQ117" s="2">
        <v>18802399.739999998</v>
      </c>
      <c r="AR117" s="2">
        <v>19016776.890000001</v>
      </c>
      <c r="AS117" s="2">
        <v>19233054.09</v>
      </c>
      <c r="AT117" s="2">
        <v>19451107.899999999</v>
      </c>
      <c r="AU117" s="2">
        <f>AT117/1000000</f>
        <v>19.4511079</v>
      </c>
    </row>
    <row r="118" spans="1:47" x14ac:dyDescent="0.3">
      <c r="A118" s="2" t="s">
        <v>394</v>
      </c>
      <c r="B118" s="2">
        <v>0</v>
      </c>
      <c r="C118" s="2">
        <v>626915.53370000003</v>
      </c>
      <c r="D118" s="2">
        <v>572831.60439999995</v>
      </c>
      <c r="E118" s="2">
        <v>471446.67830000003</v>
      </c>
      <c r="F118" s="2">
        <v>511325.81099999999</v>
      </c>
      <c r="G118" s="2">
        <v>524927.57700000005</v>
      </c>
      <c r="H118" s="2">
        <v>477800.8162</v>
      </c>
      <c r="I118" s="2">
        <v>466871.14760000003</v>
      </c>
      <c r="J118" s="2">
        <v>459939.23629999999</v>
      </c>
      <c r="K118" s="2">
        <v>456531.97720000002</v>
      </c>
      <c r="L118" s="2">
        <v>419384.14939999999</v>
      </c>
      <c r="M118" s="2">
        <v>408598.10430000001</v>
      </c>
      <c r="N118" s="2">
        <v>396296.51250000001</v>
      </c>
      <c r="O118" s="2">
        <v>380872.77610000002</v>
      </c>
      <c r="P118" s="2">
        <v>364025.49320000003</v>
      </c>
      <c r="Q118" s="2">
        <v>351631.97399999999</v>
      </c>
      <c r="R118" s="2">
        <v>342116.47509999998</v>
      </c>
      <c r="S118" s="2">
        <v>334465.799</v>
      </c>
      <c r="T118" s="2">
        <v>327877.01630000002</v>
      </c>
      <c r="U118" s="2">
        <v>321881.43070000003</v>
      </c>
      <c r="V118" s="2">
        <v>317517.9228</v>
      </c>
      <c r="W118" s="2">
        <v>313545.99969999999</v>
      </c>
      <c r="X118" s="2">
        <v>309913.77309999999</v>
      </c>
      <c r="Y118" s="2">
        <v>306563.89600000001</v>
      </c>
      <c r="Z118" s="2">
        <v>303436.7268</v>
      </c>
      <c r="AA118" s="2">
        <v>303219.69290000002</v>
      </c>
      <c r="AB118" s="2">
        <v>303784.43420000002</v>
      </c>
      <c r="AC118" s="2">
        <v>304756.36339999997</v>
      </c>
      <c r="AD118" s="2">
        <v>305909.32740000001</v>
      </c>
      <c r="AE118" s="2">
        <v>307109.61839999998</v>
      </c>
      <c r="AF118" s="2">
        <v>308357.29590000003</v>
      </c>
      <c r="AG118" s="2">
        <v>309568.16869999998</v>
      </c>
      <c r="AH118" s="2">
        <v>310694.70980000001</v>
      </c>
      <c r="AI118" s="2">
        <v>311715.18770000001</v>
      </c>
      <c r="AJ118" s="2">
        <v>312625.4253</v>
      </c>
      <c r="AK118" s="2">
        <v>313480.41859999998</v>
      </c>
      <c r="AL118" s="2">
        <v>314259.13900000002</v>
      </c>
      <c r="AM118" s="2">
        <v>314964.0785</v>
      </c>
      <c r="AN118" s="2">
        <v>315595.20140000002</v>
      </c>
      <c r="AO118" s="2">
        <v>316158.22879999998</v>
      </c>
      <c r="AP118" s="2">
        <v>316665.47210000001</v>
      </c>
      <c r="AQ118" s="2">
        <v>317122.74359999999</v>
      </c>
      <c r="AR118" s="2">
        <v>317534.77720000001</v>
      </c>
      <c r="AS118" s="2">
        <v>317912.46049999999</v>
      </c>
      <c r="AT118" s="2">
        <v>318259.3873</v>
      </c>
    </row>
    <row r="119" spans="1:47" x14ac:dyDescent="0.3">
      <c r="A119" s="2" t="s">
        <v>395</v>
      </c>
      <c r="B119" s="2">
        <v>0</v>
      </c>
      <c r="C119" s="2">
        <v>19480984.609999999</v>
      </c>
      <c r="D119" s="2">
        <v>18558259.199999999</v>
      </c>
      <c r="E119" s="2">
        <v>16951161.899999999</v>
      </c>
      <c r="F119" s="2">
        <v>17019057.93</v>
      </c>
      <c r="G119" s="2">
        <v>16820280.620000001</v>
      </c>
      <c r="H119" s="2">
        <v>15923436.609999999</v>
      </c>
      <c r="I119" s="2">
        <v>15368053.5</v>
      </c>
      <c r="J119" s="2">
        <v>15286713.609999999</v>
      </c>
      <c r="K119" s="2">
        <v>15543139.880000001</v>
      </c>
      <c r="L119" s="2">
        <v>16311780.32</v>
      </c>
      <c r="M119" s="2">
        <v>16297313.109999999</v>
      </c>
      <c r="N119" s="2">
        <v>15996350.34</v>
      </c>
      <c r="O119" s="2">
        <v>15578436.52</v>
      </c>
      <c r="P119" s="2">
        <v>15072597.810000001</v>
      </c>
      <c r="Q119" s="2">
        <v>14698991.039999999</v>
      </c>
      <c r="R119" s="2">
        <v>14403374.130000001</v>
      </c>
      <c r="S119" s="2">
        <v>14165914.15</v>
      </c>
      <c r="T119" s="2">
        <v>13967665.99</v>
      </c>
      <c r="U119" s="2">
        <v>13790852.1</v>
      </c>
      <c r="V119" s="2">
        <v>13654380.5</v>
      </c>
      <c r="W119" s="2">
        <v>13539439.51</v>
      </c>
      <c r="X119" s="2">
        <v>13436436.960000001</v>
      </c>
      <c r="Y119" s="2">
        <v>13341281.210000001</v>
      </c>
      <c r="Z119" s="2">
        <v>13250809.949999999</v>
      </c>
      <c r="AA119" s="2">
        <v>13246770.630000001</v>
      </c>
      <c r="AB119" s="2">
        <v>13270550.189999999</v>
      </c>
      <c r="AC119" s="2">
        <v>13312531.5</v>
      </c>
      <c r="AD119" s="2">
        <v>13364397.529999999</v>
      </c>
      <c r="AE119" s="2">
        <v>13420611.93</v>
      </c>
      <c r="AF119" s="2">
        <v>13484374.5</v>
      </c>
      <c r="AG119" s="2">
        <v>13543766.76</v>
      </c>
      <c r="AH119" s="2">
        <v>13601630.52</v>
      </c>
      <c r="AI119" s="2">
        <v>13658147.68</v>
      </c>
      <c r="AJ119" s="2">
        <v>13713532.960000001</v>
      </c>
      <c r="AK119" s="2">
        <v>13772557.09</v>
      </c>
      <c r="AL119" s="2">
        <v>13828766.279999999</v>
      </c>
      <c r="AM119" s="2">
        <v>13885321.83</v>
      </c>
      <c r="AN119" s="2">
        <v>13942249.6</v>
      </c>
      <c r="AO119" s="2">
        <v>13999681.07</v>
      </c>
      <c r="AP119" s="2">
        <v>14059012.619999999</v>
      </c>
      <c r="AQ119" s="2">
        <v>14119932</v>
      </c>
      <c r="AR119" s="2">
        <v>14182163.67</v>
      </c>
      <c r="AS119" s="2">
        <v>14246274.25</v>
      </c>
      <c r="AT119" s="2">
        <v>14311171.43</v>
      </c>
    </row>
    <row r="120" spans="1:47" x14ac:dyDescent="0.3">
      <c r="A120" s="2" t="s">
        <v>396</v>
      </c>
      <c r="B120" s="2">
        <v>0</v>
      </c>
      <c r="C120" s="2">
        <v>620178.53049999999</v>
      </c>
      <c r="D120" s="2">
        <v>610194.47069999995</v>
      </c>
      <c r="E120" s="2">
        <v>547895.77560000005</v>
      </c>
      <c r="F120" s="2">
        <v>543865.29119999998</v>
      </c>
      <c r="G120" s="2">
        <v>559319.44689999998</v>
      </c>
      <c r="H120" s="2">
        <v>548512.30350000004</v>
      </c>
      <c r="I120" s="2">
        <v>540264.99560000002</v>
      </c>
      <c r="J120" s="2">
        <v>507319.05239999999</v>
      </c>
      <c r="K120" s="2">
        <v>464894.31660000002</v>
      </c>
      <c r="L120" s="2">
        <v>575872.5246</v>
      </c>
      <c r="M120" s="2">
        <v>573522.05700000003</v>
      </c>
      <c r="N120" s="2">
        <v>558346.73329999996</v>
      </c>
      <c r="O120" s="2">
        <v>542470.74060000002</v>
      </c>
      <c r="P120" s="2">
        <v>529036.10380000004</v>
      </c>
      <c r="Q120" s="2">
        <v>520870.54820000002</v>
      </c>
      <c r="R120" s="2">
        <v>514459.77130000002</v>
      </c>
      <c r="S120" s="2">
        <v>509128.37070000003</v>
      </c>
      <c r="T120" s="2">
        <v>503877.22450000001</v>
      </c>
      <c r="U120" s="2">
        <v>498756.3542</v>
      </c>
      <c r="V120" s="2">
        <v>495733.12640000001</v>
      </c>
      <c r="W120" s="2">
        <v>493529.179</v>
      </c>
      <c r="X120" s="2">
        <v>491940.65600000002</v>
      </c>
      <c r="Y120" s="2">
        <v>490901.08289999998</v>
      </c>
      <c r="Z120" s="2">
        <v>490334.52439999999</v>
      </c>
      <c r="AA120" s="2">
        <v>495412.21620000002</v>
      </c>
      <c r="AB120" s="2">
        <v>501542.80650000001</v>
      </c>
      <c r="AC120" s="2">
        <v>508292.1776</v>
      </c>
      <c r="AD120" s="2">
        <v>515533.64390000002</v>
      </c>
      <c r="AE120" s="2">
        <v>523076.326</v>
      </c>
      <c r="AF120" s="2">
        <v>531071.26569999999</v>
      </c>
      <c r="AG120" s="2">
        <v>538946.25069999998</v>
      </c>
      <c r="AH120" s="2">
        <v>546874.21120000002</v>
      </c>
      <c r="AI120" s="2">
        <v>554863.39560000005</v>
      </c>
      <c r="AJ120" s="2">
        <v>562909.97470000002</v>
      </c>
      <c r="AK120" s="2">
        <v>571237.02560000005</v>
      </c>
      <c r="AL120" s="2">
        <v>579483.29630000005</v>
      </c>
      <c r="AM120" s="2">
        <v>587958.28399999999</v>
      </c>
      <c r="AN120" s="2">
        <v>596548.87780000002</v>
      </c>
      <c r="AO120" s="2">
        <v>605243.57050000003</v>
      </c>
      <c r="AP120" s="2">
        <v>614141.71499999997</v>
      </c>
      <c r="AQ120" s="2">
        <v>623238.93420000002</v>
      </c>
      <c r="AR120" s="2">
        <v>632527.80099999998</v>
      </c>
      <c r="AS120" s="2">
        <v>642047.01659999997</v>
      </c>
      <c r="AT120" s="2">
        <v>651734.57700000005</v>
      </c>
    </row>
    <row r="121" spans="1:47" x14ac:dyDescent="0.3">
      <c r="A121" s="2" t="s">
        <v>397</v>
      </c>
      <c r="B121" s="2">
        <v>0</v>
      </c>
      <c r="C121" s="2">
        <v>642947.11690000002</v>
      </c>
      <c r="D121" s="2">
        <v>612920.37849999999</v>
      </c>
      <c r="E121" s="2">
        <v>599384.22140000004</v>
      </c>
      <c r="F121" s="2">
        <v>609047.39</v>
      </c>
      <c r="G121" s="2">
        <v>593350.23430000001</v>
      </c>
      <c r="H121" s="2">
        <v>564792.98230000003</v>
      </c>
      <c r="I121" s="2">
        <v>563119.12</v>
      </c>
      <c r="J121" s="2">
        <v>571407.13029999996</v>
      </c>
      <c r="K121" s="2">
        <v>563709.42310000001</v>
      </c>
      <c r="L121" s="2">
        <v>652714.52430000005</v>
      </c>
      <c r="M121" s="2">
        <v>666381.0551</v>
      </c>
      <c r="N121" s="2">
        <v>662204.19160000002</v>
      </c>
      <c r="O121" s="2">
        <v>651698.05590000004</v>
      </c>
      <c r="P121" s="2">
        <v>637858.96979999996</v>
      </c>
      <c r="Q121" s="2">
        <v>633299.63919999998</v>
      </c>
      <c r="R121" s="2">
        <v>632411.9976</v>
      </c>
      <c r="S121" s="2">
        <v>633269.56779999996</v>
      </c>
      <c r="T121" s="2">
        <v>635915.17709999997</v>
      </c>
      <c r="U121" s="2">
        <v>639006.06740000006</v>
      </c>
      <c r="V121" s="2">
        <v>642451.23439999996</v>
      </c>
      <c r="W121" s="2">
        <v>646001.22290000005</v>
      </c>
      <c r="X121" s="2">
        <v>649483.93310000002</v>
      </c>
      <c r="Y121" s="2">
        <v>652870.3615</v>
      </c>
      <c r="Z121" s="2">
        <v>656133.63509999996</v>
      </c>
      <c r="AA121" s="2">
        <v>662449.54379999998</v>
      </c>
      <c r="AB121" s="2">
        <v>669906.65659999999</v>
      </c>
      <c r="AC121" s="2">
        <v>677798.76939999999</v>
      </c>
      <c r="AD121" s="2">
        <v>685363.9791</v>
      </c>
      <c r="AE121" s="2">
        <v>692604.43870000006</v>
      </c>
      <c r="AF121" s="2">
        <v>699778.61300000001</v>
      </c>
      <c r="AG121" s="2">
        <v>706806.09420000005</v>
      </c>
      <c r="AH121" s="2">
        <v>713665.44770000002</v>
      </c>
      <c r="AI121" s="2">
        <v>720350.05729999999</v>
      </c>
      <c r="AJ121" s="2">
        <v>726870.81570000004</v>
      </c>
      <c r="AK121" s="2">
        <v>733387.39099999995</v>
      </c>
      <c r="AL121" s="2">
        <v>739828.45250000001</v>
      </c>
      <c r="AM121" s="2">
        <v>746198.03150000004</v>
      </c>
      <c r="AN121" s="2">
        <v>752489.75410000002</v>
      </c>
      <c r="AO121" s="2">
        <v>758707.40020000003</v>
      </c>
      <c r="AP121" s="2">
        <v>764951.57649999997</v>
      </c>
      <c r="AQ121" s="2">
        <v>771201.58</v>
      </c>
      <c r="AR121" s="2">
        <v>777458.94220000005</v>
      </c>
      <c r="AS121" s="2">
        <v>783750.16390000004</v>
      </c>
      <c r="AT121" s="2">
        <v>790078.91529999999</v>
      </c>
      <c r="AU121" s="2">
        <f>(AT120+AT155+AT156+AT157+AT159+AT158+AT160+AT161+AT162+AT163+AT164+AT165+AT166+AT167+AT168+AT169+AT170+AT171+AT172+AT173)/1000000</f>
        <v>58.750246001499988</v>
      </c>
    </row>
    <row r="122" spans="1:47" x14ac:dyDescent="0.3">
      <c r="A122" s="2" t="s">
        <v>398</v>
      </c>
      <c r="B122" s="2">
        <v>0</v>
      </c>
      <c r="C122" s="2">
        <v>3540181.28</v>
      </c>
      <c r="D122" s="2">
        <v>3348791.6120000002</v>
      </c>
      <c r="E122" s="2">
        <v>3097213.3130000001</v>
      </c>
      <c r="F122" s="2">
        <v>3079055.463</v>
      </c>
      <c r="G122" s="2">
        <v>2980861.2390000001</v>
      </c>
      <c r="H122" s="2">
        <v>2831115.531</v>
      </c>
      <c r="I122" s="2">
        <v>2759498.017</v>
      </c>
      <c r="J122" s="2">
        <v>2697493.4879999999</v>
      </c>
      <c r="K122" s="121">
        <v>2522598.3360000001</v>
      </c>
      <c r="L122" s="2">
        <v>3217872.4580000001</v>
      </c>
      <c r="M122" s="2">
        <v>3275057.875</v>
      </c>
      <c r="N122" s="2">
        <v>3307817.537</v>
      </c>
      <c r="O122" s="2">
        <v>3316351.696</v>
      </c>
      <c r="P122" s="2">
        <v>3307204.0060000001</v>
      </c>
      <c r="Q122" s="2">
        <v>3315058.0150000001</v>
      </c>
      <c r="R122" s="2">
        <v>3326471.5159999998</v>
      </c>
      <c r="S122" s="2">
        <v>3340001.1340000001</v>
      </c>
      <c r="T122" s="2">
        <v>3359792.6230000001</v>
      </c>
      <c r="U122" s="2">
        <v>3382268.6660000002</v>
      </c>
      <c r="V122" s="2">
        <v>3407728.82</v>
      </c>
      <c r="W122" s="2">
        <v>3434847.2220000001</v>
      </c>
      <c r="X122" s="2">
        <v>3462728.7710000002</v>
      </c>
      <c r="Y122" s="2">
        <v>3491150.9890000001</v>
      </c>
      <c r="Z122" s="2">
        <v>3519687.9909999999</v>
      </c>
      <c r="AA122" s="2">
        <v>3522435.0049999999</v>
      </c>
      <c r="AB122" s="2">
        <v>3524568.1030000001</v>
      </c>
      <c r="AC122" s="2">
        <v>3527359.9909999999</v>
      </c>
      <c r="AD122" s="2">
        <v>3528455.8659999999</v>
      </c>
      <c r="AE122" s="2">
        <v>3528544.8829999999</v>
      </c>
      <c r="AF122" s="2">
        <v>3528119.0060000001</v>
      </c>
      <c r="AG122" s="2">
        <v>3527225.1009999998</v>
      </c>
      <c r="AH122" s="2">
        <v>3525913.3760000002</v>
      </c>
      <c r="AI122" s="2">
        <v>3524281.2289999998</v>
      </c>
      <c r="AJ122" s="2">
        <v>3522437.52</v>
      </c>
      <c r="AK122" s="2">
        <v>3520617.503</v>
      </c>
      <c r="AL122" s="2">
        <v>3518829.145</v>
      </c>
      <c r="AM122" s="2">
        <v>3517118.139</v>
      </c>
      <c r="AN122" s="2">
        <v>3515516.753</v>
      </c>
      <c r="AO122" s="2">
        <v>3514040.3790000002</v>
      </c>
      <c r="AP122" s="2">
        <v>3513235.307</v>
      </c>
      <c r="AQ122" s="2">
        <v>3512905.037</v>
      </c>
      <c r="AR122" s="2">
        <v>3512917.4479999999</v>
      </c>
      <c r="AS122" s="2">
        <v>3513196.7119999998</v>
      </c>
      <c r="AT122" s="2">
        <v>3513669.5490000001</v>
      </c>
    </row>
    <row r="123" spans="1:47" x14ac:dyDescent="0.3">
      <c r="A123" s="2" t="s">
        <v>399</v>
      </c>
      <c r="B123" s="2">
        <v>0</v>
      </c>
      <c r="C123" s="2">
        <v>40964564.539999999</v>
      </c>
      <c r="D123" s="2">
        <v>38982434.770000003</v>
      </c>
      <c r="E123" s="2">
        <v>36008940.229999997</v>
      </c>
      <c r="F123" s="2">
        <v>35740240.649999999</v>
      </c>
      <c r="G123" s="2">
        <v>35053375.479999997</v>
      </c>
      <c r="H123" s="2">
        <v>33162814.300000001</v>
      </c>
      <c r="I123" s="2">
        <v>31755756.010000002</v>
      </c>
      <c r="J123" s="2">
        <v>31255272.859999999</v>
      </c>
      <c r="K123" s="2">
        <v>30482374.149999999</v>
      </c>
      <c r="L123" s="2">
        <v>30594503.84</v>
      </c>
      <c r="M123" s="2">
        <v>30678495.010000002</v>
      </c>
      <c r="N123" s="2">
        <v>30676568.16</v>
      </c>
      <c r="O123" s="2">
        <v>30084970.359999999</v>
      </c>
      <c r="P123" s="2">
        <v>29201836.18</v>
      </c>
      <c r="Q123" s="2">
        <v>28789112.91</v>
      </c>
      <c r="R123" s="2">
        <v>28434392.420000002</v>
      </c>
      <c r="S123" s="2">
        <v>28145621.260000002</v>
      </c>
      <c r="T123" s="2">
        <v>27941552.210000001</v>
      </c>
      <c r="U123" s="2">
        <v>27813592.41</v>
      </c>
      <c r="V123" s="2">
        <v>27760260.690000001</v>
      </c>
      <c r="W123" s="2">
        <v>27782562.739999998</v>
      </c>
      <c r="X123" s="2">
        <v>27867657.370000001</v>
      </c>
      <c r="Y123" s="2">
        <v>28005398.809999999</v>
      </c>
      <c r="Z123" s="2">
        <v>28185087.109999999</v>
      </c>
      <c r="AA123" s="2">
        <v>28253603.190000001</v>
      </c>
      <c r="AB123" s="2">
        <v>28384681.039999999</v>
      </c>
      <c r="AC123" s="2">
        <v>28571958.690000001</v>
      </c>
      <c r="AD123" s="2">
        <v>28793815.43</v>
      </c>
      <c r="AE123" s="2">
        <v>29032981.629999999</v>
      </c>
      <c r="AF123" s="2">
        <v>29283375.899999999</v>
      </c>
      <c r="AG123" s="2">
        <v>29528755.260000002</v>
      </c>
      <c r="AH123" s="2">
        <v>29769122.460000001</v>
      </c>
      <c r="AI123" s="2">
        <v>30003871.32</v>
      </c>
      <c r="AJ123" s="2">
        <v>30233386.350000001</v>
      </c>
      <c r="AK123" s="2">
        <v>30462499.620000001</v>
      </c>
      <c r="AL123" s="2">
        <v>30686039.210000001</v>
      </c>
      <c r="AM123" s="2">
        <v>30908100.16</v>
      </c>
      <c r="AN123" s="2">
        <v>31129515.890000001</v>
      </c>
      <c r="AO123" s="2">
        <v>31350911.440000001</v>
      </c>
      <c r="AP123" s="2">
        <v>31575768.899999999</v>
      </c>
      <c r="AQ123" s="2">
        <v>31803228.41</v>
      </c>
      <c r="AR123" s="2">
        <v>32032272.460000001</v>
      </c>
      <c r="AS123" s="2">
        <v>32262526.66</v>
      </c>
      <c r="AT123" s="2">
        <v>32491929.949999999</v>
      </c>
    </row>
    <row r="124" spans="1:47" x14ac:dyDescent="0.3">
      <c r="A124" s="2" t="s">
        <v>400</v>
      </c>
      <c r="B124" s="2">
        <v>0</v>
      </c>
      <c r="C124" s="2">
        <v>14613864.710000001</v>
      </c>
      <c r="D124" s="2">
        <v>13290097.4</v>
      </c>
      <c r="E124" s="2">
        <v>10308648.85</v>
      </c>
      <c r="F124" s="2">
        <v>13250769.75</v>
      </c>
      <c r="G124" s="2">
        <v>10961547.189999999</v>
      </c>
      <c r="H124" s="2">
        <v>13887224.970000001</v>
      </c>
      <c r="I124" s="2">
        <v>13312161.27</v>
      </c>
      <c r="J124" s="2">
        <v>14210068.539999999</v>
      </c>
      <c r="K124" s="2">
        <v>15621585.15</v>
      </c>
      <c r="L124" s="2">
        <v>12232025.1</v>
      </c>
      <c r="M124" s="2">
        <v>12174542.42</v>
      </c>
      <c r="N124" s="2">
        <v>12267139.41</v>
      </c>
      <c r="O124" s="2">
        <v>12199056.699999999</v>
      </c>
      <c r="P124" s="2">
        <v>12002673.289999999</v>
      </c>
      <c r="Q124" s="2">
        <v>11863992.85</v>
      </c>
      <c r="R124" s="2">
        <v>11756230.939999999</v>
      </c>
      <c r="S124" s="2">
        <v>11684226.15</v>
      </c>
      <c r="T124" s="2">
        <v>11654574.18</v>
      </c>
      <c r="U124" s="2">
        <v>11658580.42</v>
      </c>
      <c r="V124" s="2">
        <v>11692129.84</v>
      </c>
      <c r="W124" s="2">
        <v>11751588.039999999</v>
      </c>
      <c r="X124" s="2">
        <v>11828823.390000001</v>
      </c>
      <c r="Y124" s="2">
        <v>11918392.43</v>
      </c>
      <c r="Z124" s="2">
        <v>12015575.15</v>
      </c>
      <c r="AA124" s="2">
        <v>12029520.939999999</v>
      </c>
      <c r="AB124" s="2">
        <v>12045135.630000001</v>
      </c>
      <c r="AC124" s="2">
        <v>12068200.119999999</v>
      </c>
      <c r="AD124" s="2">
        <v>12095115.720000001</v>
      </c>
      <c r="AE124" s="2">
        <v>12122470.130000001</v>
      </c>
      <c r="AF124" s="2">
        <v>12150656.35</v>
      </c>
      <c r="AG124" s="2">
        <v>12174480.43</v>
      </c>
      <c r="AH124" s="2">
        <v>12195507.41</v>
      </c>
      <c r="AI124" s="2">
        <v>12214322.529999999</v>
      </c>
      <c r="AJ124" s="2">
        <v>12231538.49</v>
      </c>
      <c r="AK124" s="2">
        <v>12249450.439999999</v>
      </c>
      <c r="AL124" s="2">
        <v>12265798.380000001</v>
      </c>
      <c r="AM124" s="2">
        <v>12282295.23</v>
      </c>
      <c r="AN124" s="2">
        <v>12299149.039999999</v>
      </c>
      <c r="AO124" s="2">
        <v>12316482.51</v>
      </c>
      <c r="AP124" s="2">
        <v>12335121.73</v>
      </c>
      <c r="AQ124" s="2">
        <v>12354712.890000001</v>
      </c>
      <c r="AR124" s="2">
        <v>12374905.439999999</v>
      </c>
      <c r="AS124" s="2">
        <v>12395657.470000001</v>
      </c>
      <c r="AT124" s="2">
        <v>12416269.039999999</v>
      </c>
    </row>
    <row r="125" spans="1:47" x14ac:dyDescent="0.3">
      <c r="A125" s="2" t="s">
        <v>401</v>
      </c>
      <c r="B125" s="2">
        <v>0</v>
      </c>
      <c r="C125" s="2">
        <v>9383400.9590000007</v>
      </c>
      <c r="D125" s="2">
        <v>9365083.5099999998</v>
      </c>
      <c r="E125" s="2">
        <v>7871009.4460000005</v>
      </c>
      <c r="F125" s="2">
        <v>7922722.6069999998</v>
      </c>
      <c r="G125" s="2">
        <v>8226999.858</v>
      </c>
      <c r="H125" s="2">
        <v>8054705.6229999997</v>
      </c>
      <c r="I125" s="2">
        <v>7712772.7340000002</v>
      </c>
      <c r="J125" s="2">
        <v>7651190.2779999999</v>
      </c>
      <c r="K125" s="2">
        <v>7847983.96</v>
      </c>
      <c r="L125" s="2">
        <v>7701681.3130000001</v>
      </c>
      <c r="M125" s="2">
        <v>7943523.1359999999</v>
      </c>
      <c r="N125" s="2">
        <v>8133608.2709999997</v>
      </c>
      <c r="O125" s="2">
        <v>8226462.7450000001</v>
      </c>
      <c r="P125" s="2">
        <v>8238048.7369999997</v>
      </c>
      <c r="Q125" s="2">
        <v>8269866.1670000004</v>
      </c>
      <c r="R125" s="2">
        <v>8305742.767</v>
      </c>
      <c r="S125" s="2">
        <v>8351266.727</v>
      </c>
      <c r="T125" s="2">
        <v>8413912.0610000007</v>
      </c>
      <c r="U125" s="2">
        <v>8492622.6270000003</v>
      </c>
      <c r="V125" s="2">
        <v>8585316.6429999899</v>
      </c>
      <c r="W125" s="2">
        <v>8691276.9849999994</v>
      </c>
      <c r="X125" s="2">
        <v>8808149.3389999997</v>
      </c>
      <c r="Y125" s="2">
        <v>8933192.307</v>
      </c>
      <c r="Z125" s="2">
        <v>9063630.9399999995</v>
      </c>
      <c r="AA125" s="2">
        <v>9129943.0089999996</v>
      </c>
      <c r="AB125" s="2">
        <v>9198294.875</v>
      </c>
      <c r="AC125" s="2">
        <v>9271556.3690000009</v>
      </c>
      <c r="AD125" s="2">
        <v>9346991.943</v>
      </c>
      <c r="AE125" s="2">
        <v>9422304.5260000005</v>
      </c>
      <c r="AF125" s="2">
        <v>9496933.83699999</v>
      </c>
      <c r="AG125" s="2">
        <v>9569559.1669999994</v>
      </c>
      <c r="AH125" s="2">
        <v>9640175.7359999996</v>
      </c>
      <c r="AI125" s="2">
        <v>9709337.648</v>
      </c>
      <c r="AJ125" s="2">
        <v>9777744.625</v>
      </c>
      <c r="AK125" s="2">
        <v>9846590.8399999999</v>
      </c>
      <c r="AL125" s="2">
        <v>9915955.2149999999</v>
      </c>
      <c r="AM125" s="2">
        <v>9986311.6569999997</v>
      </c>
      <c r="AN125" s="2">
        <v>10058029.82</v>
      </c>
      <c r="AO125" s="2">
        <v>10131250.529999999</v>
      </c>
      <c r="AP125" s="2">
        <v>10207962.18</v>
      </c>
      <c r="AQ125" s="2">
        <v>10287151.189999999</v>
      </c>
      <c r="AR125" s="2">
        <v>10368584.640000001</v>
      </c>
      <c r="AS125" s="2">
        <v>10452023.4</v>
      </c>
      <c r="AT125" s="2">
        <v>10537022.050000001</v>
      </c>
    </row>
    <row r="126" spans="1:47" x14ac:dyDescent="0.3">
      <c r="A126" s="2" t="s">
        <v>402</v>
      </c>
      <c r="B126" s="2">
        <v>0</v>
      </c>
      <c r="C126" s="2">
        <v>21991564.149999999</v>
      </c>
      <c r="D126" s="2">
        <v>21881231.780000001</v>
      </c>
      <c r="E126" s="2">
        <v>21702360.510000002</v>
      </c>
      <c r="F126" s="2">
        <v>22287474.469999999</v>
      </c>
      <c r="G126" s="2">
        <v>22196236.199999999</v>
      </c>
      <c r="H126" s="2">
        <v>21418598.68</v>
      </c>
      <c r="I126" s="2">
        <v>21088627.52</v>
      </c>
      <c r="J126" s="2">
        <v>21476388.129999999</v>
      </c>
      <c r="K126" s="2">
        <v>22882659.100000001</v>
      </c>
      <c r="L126" s="2">
        <v>24450236.43</v>
      </c>
      <c r="M126" s="2">
        <v>24866890.02</v>
      </c>
      <c r="N126" s="2">
        <v>24598036.120000001</v>
      </c>
      <c r="O126" s="2">
        <v>23850978.420000002</v>
      </c>
      <c r="P126" s="2">
        <v>22805841.43</v>
      </c>
      <c r="Q126" s="2">
        <v>21952594.149999999</v>
      </c>
      <c r="R126" s="2">
        <v>21259228.190000001</v>
      </c>
      <c r="S126" s="2">
        <v>20697432.489999998</v>
      </c>
      <c r="T126" s="2">
        <v>20239253.539999999</v>
      </c>
      <c r="U126" s="2">
        <v>19853090.350000001</v>
      </c>
      <c r="V126" s="2">
        <v>19637083.609999999</v>
      </c>
      <c r="W126" s="2">
        <v>19463046.129999999</v>
      </c>
      <c r="X126" s="2">
        <v>19307825.530000001</v>
      </c>
      <c r="Y126" s="2">
        <v>19159677.010000002</v>
      </c>
      <c r="Z126" s="2">
        <v>19010257.649999999</v>
      </c>
      <c r="AA126" s="2">
        <v>18956620.73</v>
      </c>
      <c r="AB126" s="2">
        <v>18938841.940000001</v>
      </c>
      <c r="AC126" s="2">
        <v>18941828.699999999</v>
      </c>
      <c r="AD126" s="2">
        <v>18953908.66</v>
      </c>
      <c r="AE126" s="2">
        <v>18967995.02</v>
      </c>
      <c r="AF126" s="2">
        <v>18983867.420000002</v>
      </c>
      <c r="AG126" s="2">
        <v>18996317.32</v>
      </c>
      <c r="AH126" s="2">
        <v>19006758.59</v>
      </c>
      <c r="AI126" s="2">
        <v>19016869.760000002</v>
      </c>
      <c r="AJ126" s="2">
        <v>19028567.190000001</v>
      </c>
      <c r="AK126" s="2">
        <v>19045608.100000001</v>
      </c>
      <c r="AL126" s="2">
        <v>19066420.120000001</v>
      </c>
      <c r="AM126" s="2">
        <v>19092569.760000002</v>
      </c>
      <c r="AN126" s="2">
        <v>19124339.489999998</v>
      </c>
      <c r="AO126" s="2">
        <v>19161730.260000002</v>
      </c>
      <c r="AP126" s="2">
        <v>19207403.030000001</v>
      </c>
      <c r="AQ126" s="2">
        <v>19260379.25</v>
      </c>
      <c r="AR126" s="2">
        <v>19319603.800000001</v>
      </c>
      <c r="AS126" s="2">
        <v>19384431.829999998</v>
      </c>
      <c r="AT126" s="2">
        <v>19453558.190000001</v>
      </c>
    </row>
    <row r="127" spans="1:47" x14ac:dyDescent="0.3">
      <c r="A127" s="2" t="s">
        <v>403</v>
      </c>
      <c r="B127" s="2">
        <v>65511116.289999999</v>
      </c>
      <c r="C127" s="2">
        <v>274910557.10000002</v>
      </c>
      <c r="D127" s="2">
        <v>260709497.69999999</v>
      </c>
      <c r="E127" s="2">
        <v>238280469.90000001</v>
      </c>
      <c r="F127" s="2">
        <v>243627740.69999999</v>
      </c>
      <c r="G127" s="2">
        <v>238011366.59999999</v>
      </c>
      <c r="H127" s="2">
        <v>227309537.19999999</v>
      </c>
      <c r="I127" s="2">
        <v>218961474.80000001</v>
      </c>
      <c r="J127" s="2">
        <v>218153279.80000001</v>
      </c>
      <c r="K127" s="2">
        <v>220661734.19999999</v>
      </c>
      <c r="L127" s="2">
        <v>213798696.90000001</v>
      </c>
      <c r="M127" s="2">
        <v>213790847.69999999</v>
      </c>
      <c r="N127" s="2">
        <v>212342200.5</v>
      </c>
      <c r="O127" s="2">
        <v>209055861.90000001</v>
      </c>
      <c r="P127" s="2">
        <v>204464490.40000001</v>
      </c>
      <c r="Q127" s="2">
        <v>201796560.90000001</v>
      </c>
      <c r="R127" s="2">
        <v>199754958.5</v>
      </c>
      <c r="S127" s="2">
        <v>198196962.80000001</v>
      </c>
      <c r="T127" s="2">
        <v>197056914.30000001</v>
      </c>
      <c r="U127" s="2">
        <v>196222124.80000001</v>
      </c>
      <c r="V127" s="2">
        <v>195687027.5</v>
      </c>
      <c r="W127" s="2">
        <v>195395656.80000001</v>
      </c>
      <c r="X127" s="2">
        <v>195283036.90000001</v>
      </c>
      <c r="Y127" s="2">
        <v>195294478.40000001</v>
      </c>
      <c r="Z127" s="2">
        <v>195380087.69999999</v>
      </c>
      <c r="AA127" s="2">
        <v>196164208.19999999</v>
      </c>
      <c r="AB127" s="2">
        <v>197230648.59999999</v>
      </c>
      <c r="AC127" s="2">
        <v>198466073</v>
      </c>
      <c r="AD127" s="2">
        <v>199772150.5</v>
      </c>
      <c r="AE127" s="2">
        <v>201078988.40000001</v>
      </c>
      <c r="AF127" s="2">
        <v>202377243.5</v>
      </c>
      <c r="AG127" s="2">
        <v>203589321.19999999</v>
      </c>
      <c r="AH127" s="2">
        <v>204717964.69999999</v>
      </c>
      <c r="AI127" s="2">
        <v>205764282.90000001</v>
      </c>
      <c r="AJ127" s="2">
        <v>206733413.59999999</v>
      </c>
      <c r="AK127" s="2">
        <v>207656747.69999999</v>
      </c>
      <c r="AL127" s="2">
        <v>208506693.80000001</v>
      </c>
      <c r="AM127" s="2">
        <v>209304813.30000001</v>
      </c>
      <c r="AN127" s="2">
        <v>210054761.59999999</v>
      </c>
      <c r="AO127" s="2">
        <v>210761187.09999999</v>
      </c>
      <c r="AP127" s="2">
        <v>211450287.80000001</v>
      </c>
      <c r="AQ127" s="2">
        <v>212120368.5</v>
      </c>
      <c r="AR127" s="2">
        <v>212770190.09999999</v>
      </c>
      <c r="AS127" s="2">
        <v>213403221.59999999</v>
      </c>
      <c r="AT127" s="2">
        <v>214014390.09999999</v>
      </c>
    </row>
    <row r="128" spans="1:47" x14ac:dyDescent="0.3">
      <c r="A128" s="2" t="s">
        <v>404</v>
      </c>
      <c r="B128" s="2">
        <v>0</v>
      </c>
      <c r="C128" s="2">
        <v>6066170.3830000004</v>
      </c>
      <c r="D128" s="2">
        <v>6087234.8389999997</v>
      </c>
      <c r="E128" s="2">
        <v>6412835.8480000002</v>
      </c>
      <c r="F128" s="2">
        <v>6596523.8540000003</v>
      </c>
      <c r="G128" s="2">
        <v>6624738.2419999996</v>
      </c>
      <c r="H128" s="2">
        <v>6546304.7390000001</v>
      </c>
      <c r="I128" s="2">
        <v>6583248.6160000004</v>
      </c>
      <c r="J128" s="2">
        <v>6734178.3629999999</v>
      </c>
      <c r="K128" s="2">
        <v>7122268.7460000003</v>
      </c>
      <c r="L128" s="2">
        <v>7280615.5279999999</v>
      </c>
      <c r="M128" s="2">
        <v>7253780.7690000003</v>
      </c>
      <c r="N128" s="2">
        <v>7070697.699</v>
      </c>
      <c r="O128" s="2">
        <v>6783958.0029999996</v>
      </c>
      <c r="P128" s="2">
        <v>6449850.9479999999</v>
      </c>
      <c r="Q128" s="2">
        <v>6193183.2300000004</v>
      </c>
      <c r="R128" s="2">
        <v>5996699.9709999999</v>
      </c>
      <c r="S128" s="2">
        <v>5843461.068</v>
      </c>
      <c r="T128" s="2">
        <v>5716733.6310000001</v>
      </c>
      <c r="U128" s="2">
        <v>5605322.102</v>
      </c>
      <c r="V128" s="2">
        <v>5544936.7309999997</v>
      </c>
      <c r="W128" s="2">
        <v>5491572.4079999998</v>
      </c>
      <c r="X128" s="2">
        <v>5440418.9479999999</v>
      </c>
      <c r="Y128" s="2">
        <v>5389469.6100000003</v>
      </c>
      <c r="Z128" s="2">
        <v>5337561.7460000003</v>
      </c>
      <c r="AA128" s="2">
        <v>5321561.6679999996</v>
      </c>
      <c r="AB128" s="2">
        <v>5315098.5839999998</v>
      </c>
      <c r="AC128" s="2">
        <v>5313823.6339999996</v>
      </c>
      <c r="AD128" s="2">
        <v>5314870.9780000001</v>
      </c>
      <c r="AE128" s="2">
        <v>5316654.6509999996</v>
      </c>
      <c r="AF128" s="2">
        <v>5319115.1519999998</v>
      </c>
      <c r="AG128" s="2">
        <v>5321657.6679999996</v>
      </c>
      <c r="AH128" s="2">
        <v>5324024.9309999999</v>
      </c>
      <c r="AI128" s="2">
        <v>5326295.2910000002</v>
      </c>
      <c r="AJ128" s="2">
        <v>5328684.9639999997</v>
      </c>
      <c r="AK128" s="2">
        <v>5331830.2699999996</v>
      </c>
      <c r="AL128" s="2">
        <v>5335634.7079999996</v>
      </c>
      <c r="AM128" s="2">
        <v>5340076.1310000001</v>
      </c>
      <c r="AN128" s="2">
        <v>5345128.0710000005</v>
      </c>
      <c r="AO128" s="2">
        <v>5350775.8559999997</v>
      </c>
      <c r="AP128" s="2">
        <v>5359211.8650000002</v>
      </c>
      <c r="AQ128" s="2">
        <v>5369584.608</v>
      </c>
      <c r="AR128" s="2">
        <v>5381254.3760000002</v>
      </c>
      <c r="AS128" s="2">
        <v>5393919.6540000001</v>
      </c>
      <c r="AT128" s="2">
        <v>5407381.8760000002</v>
      </c>
    </row>
    <row r="129" spans="1:46" x14ac:dyDescent="0.3">
      <c r="A129" s="2" t="s">
        <v>378</v>
      </c>
      <c r="B129" s="2">
        <v>0</v>
      </c>
      <c r="C129" s="2">
        <v>781716.15079999994</v>
      </c>
      <c r="D129" s="2">
        <v>669428.2023</v>
      </c>
      <c r="E129" s="2">
        <v>574439.94270000001</v>
      </c>
      <c r="F129" s="2">
        <v>586196.32609999995</v>
      </c>
      <c r="G129" s="2">
        <v>627984.1422</v>
      </c>
      <c r="H129" s="2">
        <v>589814.56220000004</v>
      </c>
      <c r="I129" s="2">
        <v>605216.98750000005</v>
      </c>
      <c r="J129" s="2">
        <v>633079.82350000006</v>
      </c>
      <c r="K129" s="2">
        <v>635587.61380000005</v>
      </c>
      <c r="L129" s="2">
        <v>649618.10080000001</v>
      </c>
      <c r="M129" s="2">
        <v>618897.2868</v>
      </c>
      <c r="N129" s="2">
        <v>581731.42940000002</v>
      </c>
      <c r="O129" s="2">
        <v>570325.10690000001</v>
      </c>
      <c r="P129" s="2">
        <v>569117.56330000004</v>
      </c>
      <c r="Q129" s="2">
        <v>570304.45559999999</v>
      </c>
      <c r="R129" s="2">
        <v>571165.02080000006</v>
      </c>
      <c r="S129" s="2">
        <v>571385.6986</v>
      </c>
      <c r="T129" s="2">
        <v>569172.47999999998</v>
      </c>
      <c r="U129" s="2">
        <v>565748.90229999996</v>
      </c>
      <c r="V129" s="2">
        <v>561825.85869999998</v>
      </c>
      <c r="W129" s="2">
        <v>557922.49710000004</v>
      </c>
      <c r="X129" s="2">
        <v>553930.61829999997</v>
      </c>
      <c r="Y129" s="2">
        <v>549802.49320000003</v>
      </c>
      <c r="Z129" s="2">
        <v>545504.8602</v>
      </c>
      <c r="AA129" s="2">
        <v>544596.93469999998</v>
      </c>
      <c r="AB129" s="2">
        <v>544678.38089999999</v>
      </c>
      <c r="AC129" s="2">
        <v>545181.58030000003</v>
      </c>
      <c r="AD129" s="2">
        <v>545987.37269999995</v>
      </c>
      <c r="AE129" s="2">
        <v>546990.92449999996</v>
      </c>
      <c r="AF129" s="2">
        <v>548308.99459999998</v>
      </c>
      <c r="AG129" s="2">
        <v>549581.51430000004</v>
      </c>
      <c r="AH129" s="2">
        <v>550899.09539999999</v>
      </c>
      <c r="AI129" s="2">
        <v>552288.86140000005</v>
      </c>
      <c r="AJ129" s="2">
        <v>553758.83409999998</v>
      </c>
      <c r="AK129" s="2">
        <v>555450.76560000004</v>
      </c>
      <c r="AL129" s="2">
        <v>557148.68030000001</v>
      </c>
      <c r="AM129" s="2">
        <v>559010.66379999998</v>
      </c>
      <c r="AN129" s="2">
        <v>560986.26119999995</v>
      </c>
      <c r="AO129" s="2">
        <v>563058.35279999999</v>
      </c>
      <c r="AP129" s="2">
        <v>565291.11560000002</v>
      </c>
      <c r="AQ129" s="2">
        <v>567677.29929999996</v>
      </c>
      <c r="AR129" s="2">
        <v>570202.18130000005</v>
      </c>
      <c r="AS129" s="2">
        <v>572876.84669999999</v>
      </c>
      <c r="AT129" s="2">
        <v>575656.86199999996</v>
      </c>
    </row>
    <row r="130" spans="1:46" x14ac:dyDescent="0.3">
      <c r="A130" s="2" t="s">
        <v>379</v>
      </c>
      <c r="B130" s="2">
        <v>0</v>
      </c>
      <c r="C130" s="2">
        <v>500277.82829999999</v>
      </c>
      <c r="D130" s="2">
        <v>430534.0821</v>
      </c>
      <c r="E130" s="2">
        <v>378257.13429999998</v>
      </c>
      <c r="F130" s="2">
        <v>392549.65820000001</v>
      </c>
      <c r="G130" s="2">
        <v>364725.02559999999</v>
      </c>
      <c r="H130" s="2">
        <v>348164.27519999997</v>
      </c>
      <c r="I130" s="2">
        <v>372238.91080000001</v>
      </c>
      <c r="J130" s="2">
        <v>380902.64520000003</v>
      </c>
      <c r="K130" s="2">
        <v>394038.74070000002</v>
      </c>
      <c r="L130" s="2">
        <v>363616.14289999998</v>
      </c>
      <c r="M130" s="2">
        <v>336807.32290000003</v>
      </c>
      <c r="N130" s="2">
        <v>314081.70150000002</v>
      </c>
      <c r="O130" s="2">
        <v>307507.0258</v>
      </c>
      <c r="P130" s="2">
        <v>306483.3187</v>
      </c>
      <c r="Q130" s="2">
        <v>306960.30219999998</v>
      </c>
      <c r="R130" s="2">
        <v>307579.09620000003</v>
      </c>
      <c r="S130" s="2">
        <v>308069.53840000002</v>
      </c>
      <c r="T130" s="2">
        <v>307377.34399999998</v>
      </c>
      <c r="U130" s="2">
        <v>306209.56170000002</v>
      </c>
      <c r="V130" s="2">
        <v>304931.63959999999</v>
      </c>
      <c r="W130" s="2">
        <v>303718.80070000002</v>
      </c>
      <c r="X130" s="2">
        <v>302578.28379999998</v>
      </c>
      <c r="Y130" s="2">
        <v>301492.05989999999</v>
      </c>
      <c r="Z130" s="2">
        <v>300425.17540000001</v>
      </c>
      <c r="AA130" s="2">
        <v>301423.04229999997</v>
      </c>
      <c r="AB130" s="2">
        <v>303204.74890000001</v>
      </c>
      <c r="AC130" s="2">
        <v>305310.43</v>
      </c>
      <c r="AD130" s="2">
        <v>307549.55910000001</v>
      </c>
      <c r="AE130" s="2">
        <v>309837.1667</v>
      </c>
      <c r="AF130" s="2">
        <v>312181.67859999998</v>
      </c>
      <c r="AG130" s="2">
        <v>314502.49579999998</v>
      </c>
      <c r="AH130" s="2">
        <v>316797.51549999998</v>
      </c>
      <c r="AI130" s="2">
        <v>319067.83490000002</v>
      </c>
      <c r="AJ130" s="2">
        <v>321319.84210000001</v>
      </c>
      <c r="AK130" s="2">
        <v>323596.05320000002</v>
      </c>
      <c r="AL130" s="2">
        <v>325865.18300000002</v>
      </c>
      <c r="AM130" s="2">
        <v>328145.58350000001</v>
      </c>
      <c r="AN130" s="2">
        <v>330443.3039</v>
      </c>
      <c r="AO130" s="2">
        <v>332763.64799999999</v>
      </c>
      <c r="AP130" s="2">
        <v>335138.54060000001</v>
      </c>
      <c r="AQ130" s="2">
        <v>337566.94799999997</v>
      </c>
      <c r="AR130" s="2">
        <v>340044.54489999998</v>
      </c>
      <c r="AS130" s="2">
        <v>342571.73599999998</v>
      </c>
      <c r="AT130" s="2">
        <v>345137.33480000001</v>
      </c>
    </row>
    <row r="131" spans="1:46" x14ac:dyDescent="0.3">
      <c r="A131" s="2" t="s">
        <v>380</v>
      </c>
      <c r="B131" s="2">
        <v>0</v>
      </c>
      <c r="C131" s="2">
        <v>1555374.004</v>
      </c>
      <c r="D131" s="2">
        <v>1405499.246</v>
      </c>
      <c r="E131" s="2">
        <v>1346873.03</v>
      </c>
      <c r="F131" s="2">
        <v>1378851.243</v>
      </c>
      <c r="G131" s="2">
        <v>1342592.243</v>
      </c>
      <c r="H131" s="2">
        <v>1368824.209</v>
      </c>
      <c r="I131" s="2">
        <v>1515913.7450000001</v>
      </c>
      <c r="J131" s="2">
        <v>1625688.17</v>
      </c>
      <c r="K131" s="2">
        <v>1696316.83</v>
      </c>
      <c r="L131" s="2">
        <v>901584.18160000001</v>
      </c>
      <c r="M131" s="2">
        <v>754691.72459999996</v>
      </c>
      <c r="N131" s="2">
        <v>684510.90670000005</v>
      </c>
      <c r="O131" s="2">
        <v>661497.49860000005</v>
      </c>
      <c r="P131" s="2">
        <v>654341.96790000005</v>
      </c>
      <c r="Q131" s="2">
        <v>651598.29180000001</v>
      </c>
      <c r="R131" s="2">
        <v>649825.21429999999</v>
      </c>
      <c r="S131" s="2">
        <v>648231.46580000001</v>
      </c>
      <c r="T131" s="2">
        <v>644303.18460000004</v>
      </c>
      <c r="U131" s="2">
        <v>639614.02610000002</v>
      </c>
      <c r="V131" s="2">
        <v>634934.42790000001</v>
      </c>
      <c r="W131" s="2">
        <v>630569.00820000004</v>
      </c>
      <c r="X131" s="2">
        <v>626517.11569999997</v>
      </c>
      <c r="Y131" s="2">
        <v>622730.75619999995</v>
      </c>
      <c r="Z131" s="2">
        <v>619131.54429999995</v>
      </c>
      <c r="AA131" s="2">
        <v>620379.45499999996</v>
      </c>
      <c r="AB131" s="2">
        <v>623522.81810000003</v>
      </c>
      <c r="AC131" s="2">
        <v>627515.11230000004</v>
      </c>
      <c r="AD131" s="2">
        <v>631932.34950000001</v>
      </c>
      <c r="AE131" s="2">
        <v>636576.43909999996</v>
      </c>
      <c r="AF131" s="2">
        <v>641415.83669999999</v>
      </c>
      <c r="AG131" s="2">
        <v>646283.08739999996</v>
      </c>
      <c r="AH131" s="2">
        <v>651148.51969999995</v>
      </c>
      <c r="AI131" s="2">
        <v>655988.34</v>
      </c>
      <c r="AJ131" s="2">
        <v>660789.95319999999</v>
      </c>
      <c r="AK131" s="2">
        <v>665603.55740000005</v>
      </c>
      <c r="AL131" s="2">
        <v>670363.98789999995</v>
      </c>
      <c r="AM131" s="2">
        <v>675096.43729999999</v>
      </c>
      <c r="AN131" s="2">
        <v>679803.82559999998</v>
      </c>
      <c r="AO131" s="2">
        <v>684490.62809999997</v>
      </c>
      <c r="AP131" s="2">
        <v>689188.59889999998</v>
      </c>
      <c r="AQ131" s="2">
        <v>693898.09039999999</v>
      </c>
      <c r="AR131" s="2">
        <v>698614.75249999994</v>
      </c>
      <c r="AS131" s="2">
        <v>703341.80689999997</v>
      </c>
      <c r="AT131" s="2">
        <v>708063.83180000004</v>
      </c>
    </row>
    <row r="132" spans="1:46" x14ac:dyDescent="0.3">
      <c r="A132" s="2" t="s">
        <v>381</v>
      </c>
      <c r="B132" s="2">
        <v>0</v>
      </c>
      <c r="C132" s="2">
        <v>238687.47099999999</v>
      </c>
      <c r="D132" s="2">
        <v>224294.66649999999</v>
      </c>
      <c r="E132" s="2">
        <v>211854.99960000001</v>
      </c>
      <c r="F132" s="2">
        <v>218940.06280000001</v>
      </c>
      <c r="G132" s="2">
        <v>218592.08970000001</v>
      </c>
      <c r="H132" s="2">
        <v>222343.5546</v>
      </c>
      <c r="I132" s="2">
        <v>238595.22349999999</v>
      </c>
      <c r="J132" s="2">
        <v>251027.2795</v>
      </c>
      <c r="K132" s="2">
        <v>258844.87590000001</v>
      </c>
      <c r="L132" s="2">
        <v>189086.11240000001</v>
      </c>
      <c r="M132" s="2">
        <v>172133.84150000001</v>
      </c>
      <c r="N132" s="2">
        <v>160980.29</v>
      </c>
      <c r="O132" s="2">
        <v>156316.91769999999</v>
      </c>
      <c r="P132" s="2">
        <v>153784.58059999999</v>
      </c>
      <c r="Q132" s="2">
        <v>152149.6158</v>
      </c>
      <c r="R132" s="2">
        <v>151113.37839999999</v>
      </c>
      <c r="S132" s="2">
        <v>150501.4026</v>
      </c>
      <c r="T132" s="2">
        <v>149779.76259999999</v>
      </c>
      <c r="U132" s="2">
        <v>149144.48139999999</v>
      </c>
      <c r="V132" s="2">
        <v>148626.9817</v>
      </c>
      <c r="W132" s="2">
        <v>148200.47750000001</v>
      </c>
      <c r="X132" s="2">
        <v>147822.8633</v>
      </c>
      <c r="Y132" s="2">
        <v>147453.64300000001</v>
      </c>
      <c r="Z132" s="2">
        <v>147058.2665</v>
      </c>
      <c r="AA132" s="2">
        <v>147492.79070000001</v>
      </c>
      <c r="AB132" s="2">
        <v>148301.766</v>
      </c>
      <c r="AC132" s="2">
        <v>149284.717</v>
      </c>
      <c r="AD132" s="2">
        <v>150347.61189999999</v>
      </c>
      <c r="AE132" s="2">
        <v>151443.79029999999</v>
      </c>
      <c r="AF132" s="2">
        <v>152550.29889999999</v>
      </c>
      <c r="AG132" s="2">
        <v>153653.9969</v>
      </c>
      <c r="AH132" s="2">
        <v>154751.18340000001</v>
      </c>
      <c r="AI132" s="2">
        <v>155842.23180000001</v>
      </c>
      <c r="AJ132" s="2">
        <v>156929.14230000001</v>
      </c>
      <c r="AK132" s="2">
        <v>158014.64929999999</v>
      </c>
      <c r="AL132" s="2">
        <v>159098.95920000001</v>
      </c>
      <c r="AM132" s="2">
        <v>160182.9019</v>
      </c>
      <c r="AN132" s="2">
        <v>161265.68299999999</v>
      </c>
      <c r="AO132" s="2">
        <v>162345.58689999999</v>
      </c>
      <c r="AP132" s="2">
        <v>163420.51809999999</v>
      </c>
      <c r="AQ132" s="2">
        <v>164487.20800000001</v>
      </c>
      <c r="AR132" s="2">
        <v>165542.14480000001</v>
      </c>
      <c r="AS132" s="2">
        <v>166582.13829999999</v>
      </c>
      <c r="AT132" s="2">
        <v>167604.25450000001</v>
      </c>
    </row>
    <row r="133" spans="1:46" x14ac:dyDescent="0.3">
      <c r="A133" s="2" t="s">
        <v>382</v>
      </c>
      <c r="B133" s="2">
        <v>4916440.7039999999</v>
      </c>
      <c r="C133" s="2">
        <v>21317660.739999998</v>
      </c>
      <c r="D133" s="2">
        <v>18205940.370000001</v>
      </c>
      <c r="E133" s="2">
        <v>14835551.08</v>
      </c>
      <c r="F133" s="2">
        <v>15883139.99</v>
      </c>
      <c r="G133" s="2">
        <v>15773809.76</v>
      </c>
      <c r="H133" s="2">
        <v>14702451.1</v>
      </c>
      <c r="I133" s="2">
        <v>15433804.890000001</v>
      </c>
      <c r="J133" s="2">
        <v>15917356.18</v>
      </c>
      <c r="K133" s="2">
        <v>16157664.51</v>
      </c>
      <c r="L133" s="2">
        <v>15253112.359999999</v>
      </c>
      <c r="M133" s="2">
        <v>14602342.17</v>
      </c>
      <c r="N133" s="2">
        <v>13972043.23</v>
      </c>
      <c r="O133" s="2">
        <v>13773095.1</v>
      </c>
      <c r="P133" s="2">
        <v>13718738.560000001</v>
      </c>
      <c r="Q133" s="2">
        <v>13753128.810000001</v>
      </c>
      <c r="R133" s="2">
        <v>13835411.42</v>
      </c>
      <c r="S133" s="2">
        <v>13931239.23</v>
      </c>
      <c r="T133" s="2">
        <v>13983133.68</v>
      </c>
      <c r="U133" s="2">
        <v>14008788.939999999</v>
      </c>
      <c r="V133" s="2">
        <v>14021217.810000001</v>
      </c>
      <c r="W133" s="2">
        <v>14029216.720000001</v>
      </c>
      <c r="X133" s="2">
        <v>14034041.59</v>
      </c>
      <c r="Y133" s="2">
        <v>14036096.17</v>
      </c>
      <c r="Z133" s="2">
        <v>14035079.189999999</v>
      </c>
      <c r="AA133" s="2">
        <v>14127790.57</v>
      </c>
      <c r="AB133" s="2">
        <v>14253559.66</v>
      </c>
      <c r="AC133" s="2">
        <v>14405209.9</v>
      </c>
      <c r="AD133" s="2">
        <v>14573401.310000001</v>
      </c>
      <c r="AE133" s="2">
        <v>14751299.859999999</v>
      </c>
      <c r="AF133" s="2">
        <v>14938248.220000001</v>
      </c>
      <c r="AG133" s="2">
        <v>15128546.9</v>
      </c>
      <c r="AH133" s="2">
        <v>15320573.220000001</v>
      </c>
      <c r="AI133" s="2">
        <v>15513189.939999999</v>
      </c>
      <c r="AJ133" s="2">
        <v>15705808.32</v>
      </c>
      <c r="AK133" s="2">
        <v>15900694.41</v>
      </c>
      <c r="AL133" s="2">
        <v>16095623.93</v>
      </c>
      <c r="AM133" s="2">
        <v>16291196.25</v>
      </c>
      <c r="AN133" s="2">
        <v>16487232.720000001</v>
      </c>
      <c r="AO133" s="2">
        <v>16683788.369999999</v>
      </c>
      <c r="AP133" s="2">
        <v>16881566.210000001</v>
      </c>
      <c r="AQ133" s="2">
        <v>17080637.800000001</v>
      </c>
      <c r="AR133" s="2">
        <v>17281083.350000001</v>
      </c>
      <c r="AS133" s="2">
        <v>17483393.280000001</v>
      </c>
      <c r="AT133" s="2">
        <v>17687463.239999998</v>
      </c>
    </row>
    <row r="134" spans="1:46" x14ac:dyDescent="0.3">
      <c r="A134" s="2" t="s">
        <v>383</v>
      </c>
      <c r="B134" s="2">
        <v>0</v>
      </c>
      <c r="C134" s="2">
        <v>2120311.3810000001</v>
      </c>
      <c r="D134" s="2">
        <v>1790299.344</v>
      </c>
      <c r="E134" s="2">
        <v>1620995.3959999999</v>
      </c>
      <c r="F134" s="2">
        <v>1610753.7339999999</v>
      </c>
      <c r="G134" s="2">
        <v>1514331.031</v>
      </c>
      <c r="H134" s="2">
        <v>1492183.173</v>
      </c>
      <c r="I134" s="2">
        <v>1619486.757</v>
      </c>
      <c r="J134" s="2">
        <v>1695586.314</v>
      </c>
      <c r="K134" s="2">
        <v>1725308.3840000001</v>
      </c>
      <c r="L134" s="2">
        <v>1633973.7069999999</v>
      </c>
      <c r="M134" s="2">
        <v>1465136.11</v>
      </c>
      <c r="N134" s="2">
        <v>1315556.923</v>
      </c>
      <c r="O134" s="2">
        <v>1260602.81</v>
      </c>
      <c r="P134" s="2">
        <v>1237463.4539999999</v>
      </c>
      <c r="Q134" s="2">
        <v>1226017.7220000001</v>
      </c>
      <c r="R134" s="2">
        <v>1219046.6569999999</v>
      </c>
      <c r="S134" s="2">
        <v>1214277.95</v>
      </c>
      <c r="T134" s="2">
        <v>1204705.659</v>
      </c>
      <c r="U134" s="2">
        <v>1192975.3419999999</v>
      </c>
      <c r="V134" s="2">
        <v>1180704.8359999999</v>
      </c>
      <c r="W134" s="2">
        <v>1168890.6089999999</v>
      </c>
      <c r="X134" s="2">
        <v>1156983.487</v>
      </c>
      <c r="Y134" s="2">
        <v>1144800.3470000001</v>
      </c>
      <c r="Z134" s="2">
        <v>1132203.1599999999</v>
      </c>
      <c r="AA134" s="2">
        <v>1130813.379</v>
      </c>
      <c r="AB134" s="2">
        <v>1133573.149</v>
      </c>
      <c r="AC134" s="2">
        <v>1138302.956</v>
      </c>
      <c r="AD134" s="2">
        <v>1143956.6270000001</v>
      </c>
      <c r="AE134" s="2">
        <v>1150032.22</v>
      </c>
      <c r="AF134" s="2">
        <v>1156843.3189999999</v>
      </c>
      <c r="AG134" s="2">
        <v>1163405.1540000001</v>
      </c>
      <c r="AH134" s="2">
        <v>1169975.7220000001</v>
      </c>
      <c r="AI134" s="2">
        <v>1176568.075</v>
      </c>
      <c r="AJ134" s="2">
        <v>1183188.325</v>
      </c>
      <c r="AK134" s="2">
        <v>1190232.0120000001</v>
      </c>
      <c r="AL134" s="2">
        <v>1197126.6680000001</v>
      </c>
      <c r="AM134" s="2">
        <v>1204128.4140000001</v>
      </c>
      <c r="AN134" s="2">
        <v>1211224.797</v>
      </c>
      <c r="AO134" s="2">
        <v>1218415.0419999999</v>
      </c>
      <c r="AP134" s="2">
        <v>1225811.9839999999</v>
      </c>
      <c r="AQ134" s="2">
        <v>1233385.8700000001</v>
      </c>
      <c r="AR134" s="2">
        <v>1241113.507</v>
      </c>
      <c r="AS134" s="2">
        <v>1249047.7779999999</v>
      </c>
      <c r="AT134" s="2">
        <v>1257097.7790000001</v>
      </c>
    </row>
    <row r="135" spans="1:46" x14ac:dyDescent="0.3">
      <c r="A135" s="2" t="s">
        <v>405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</row>
    <row r="136" spans="1:46" x14ac:dyDescent="0.3">
      <c r="A136" s="2" t="s">
        <v>406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</row>
    <row r="137" spans="1:46" x14ac:dyDescent="0.3">
      <c r="A137" s="2" t="s">
        <v>407</v>
      </c>
      <c r="B137" s="2">
        <v>20827800</v>
      </c>
      <c r="C137" s="2">
        <v>19859965.16</v>
      </c>
      <c r="D137" s="2">
        <v>18835713.879999999</v>
      </c>
      <c r="E137" s="2">
        <v>16698704.720000001</v>
      </c>
      <c r="F137" s="2">
        <v>15737048.77</v>
      </c>
      <c r="G137" s="2">
        <v>15047464.300000001</v>
      </c>
      <c r="H137" s="2">
        <v>14172470.35</v>
      </c>
      <c r="I137" s="2">
        <v>13101904.82</v>
      </c>
      <c r="J137" s="2">
        <v>12095133</v>
      </c>
      <c r="K137" s="2">
        <v>11048610.140000001</v>
      </c>
      <c r="L137" s="2">
        <v>10065014.130000001</v>
      </c>
      <c r="M137" s="2">
        <v>9210512.41599999</v>
      </c>
      <c r="N137" s="2">
        <v>8420545.4370000008</v>
      </c>
      <c r="O137" s="2">
        <v>7672447.7300000004</v>
      </c>
      <c r="P137" s="2">
        <v>6952469.4960000003</v>
      </c>
      <c r="Q137" s="2">
        <v>7098974.1129999999</v>
      </c>
      <c r="R137" s="2">
        <v>7307501.6330000004</v>
      </c>
      <c r="S137" s="2">
        <v>7510454.9910000004</v>
      </c>
      <c r="T137" s="2">
        <v>7708096.8380000005</v>
      </c>
      <c r="U137" s="2">
        <v>7908956.2439999999</v>
      </c>
      <c r="V137" s="2">
        <v>7909788.176</v>
      </c>
      <c r="W137" s="2">
        <v>7897236.6679999996</v>
      </c>
      <c r="X137" s="2">
        <v>7889209.5190000003</v>
      </c>
      <c r="Y137" s="2">
        <v>7885894</v>
      </c>
      <c r="Z137" s="2">
        <v>7885593.3439999996</v>
      </c>
      <c r="AA137" s="2">
        <v>8111316.7460000003</v>
      </c>
      <c r="AB137" s="2">
        <v>8348891.3550000004</v>
      </c>
      <c r="AC137" s="2">
        <v>8575835.1490000002</v>
      </c>
      <c r="AD137" s="2">
        <v>8787264.4700000007</v>
      </c>
      <c r="AE137" s="2">
        <v>8979770.9930000007</v>
      </c>
      <c r="AF137" s="2">
        <v>9148390.1400000006</v>
      </c>
      <c r="AG137" s="2">
        <v>9289557.3829999994</v>
      </c>
      <c r="AH137" s="2">
        <v>9402618.3269999996</v>
      </c>
      <c r="AI137" s="2">
        <v>9487184.6339999996</v>
      </c>
      <c r="AJ137" s="2">
        <v>9543128.9759999998</v>
      </c>
      <c r="AK137" s="2">
        <v>9569338.0749999899</v>
      </c>
      <c r="AL137" s="2">
        <v>9565679.6909999996</v>
      </c>
      <c r="AM137" s="2">
        <v>9533376.8110000007</v>
      </c>
      <c r="AN137" s="2">
        <v>9473762.1730000004</v>
      </c>
      <c r="AO137" s="2">
        <v>9388284.5439999998</v>
      </c>
      <c r="AP137" s="2">
        <v>9279295.9629999995</v>
      </c>
      <c r="AQ137" s="2">
        <v>9148271.1970000006</v>
      </c>
      <c r="AR137" s="2">
        <v>8996673.7290000003</v>
      </c>
      <c r="AS137" s="2">
        <v>8825951.3900000006</v>
      </c>
      <c r="AT137" s="2">
        <v>8637539.8279999997</v>
      </c>
    </row>
    <row r="138" spans="1:46" x14ac:dyDescent="0.3">
      <c r="A138" s="2" t="s">
        <v>408</v>
      </c>
      <c r="B138" s="2">
        <v>16805881</v>
      </c>
      <c r="C138" s="2">
        <v>17328896.73</v>
      </c>
      <c r="D138" s="2">
        <v>16973594.960000001</v>
      </c>
      <c r="E138" s="2">
        <v>16535041.220000001</v>
      </c>
      <c r="F138" s="2">
        <v>16958167.940000001</v>
      </c>
      <c r="G138" s="2">
        <v>14443401.91</v>
      </c>
      <c r="H138" s="2">
        <v>12216001.02</v>
      </c>
      <c r="I138" s="2">
        <v>10326866.17</v>
      </c>
      <c r="J138" s="2">
        <v>8969702.3230000008</v>
      </c>
      <c r="K138" s="2">
        <v>7893853.1919999998</v>
      </c>
      <c r="L138" s="2">
        <v>7870408.3940000003</v>
      </c>
      <c r="M138" s="2">
        <v>7973442.7980000004</v>
      </c>
      <c r="N138" s="2">
        <v>8047345.341</v>
      </c>
      <c r="O138" s="2">
        <v>8052554.426</v>
      </c>
      <c r="P138" s="2">
        <v>8011626.4129999997</v>
      </c>
      <c r="Q138" s="2">
        <v>8027351.3949999996</v>
      </c>
      <c r="R138" s="2">
        <v>8054585.0389999999</v>
      </c>
      <c r="S138" s="2">
        <v>8090990.0719999997</v>
      </c>
      <c r="T138" s="2">
        <v>8141141.8389999997</v>
      </c>
      <c r="U138" s="2">
        <v>8198407.2810000004</v>
      </c>
      <c r="V138" s="2">
        <v>8261520.3499999996</v>
      </c>
      <c r="W138" s="2">
        <v>8329367.4280000003</v>
      </c>
      <c r="X138" s="2">
        <v>8399528.5859999899</v>
      </c>
      <c r="Y138" s="2">
        <v>8470384.9370000008</v>
      </c>
      <c r="Z138" s="2">
        <v>8540507.6530000009</v>
      </c>
      <c r="AA138" s="2">
        <v>8537283.1779999901</v>
      </c>
      <c r="AB138" s="2">
        <v>8538262.3969999999</v>
      </c>
      <c r="AC138" s="2">
        <v>8542238.0179999899</v>
      </c>
      <c r="AD138" s="2">
        <v>8546859.7980000004</v>
      </c>
      <c r="AE138" s="2">
        <v>8550350.6429999899</v>
      </c>
      <c r="AF138" s="2">
        <v>8552950.9020000007</v>
      </c>
      <c r="AG138" s="2">
        <v>8552407.9590000007</v>
      </c>
      <c r="AH138" s="2">
        <v>8548807.43899999</v>
      </c>
      <c r="AI138" s="2">
        <v>8542201.5089999996</v>
      </c>
      <c r="AJ138" s="2">
        <v>8532772.4839999899</v>
      </c>
      <c r="AK138" s="2">
        <v>8521684.8239999898</v>
      </c>
      <c r="AL138" s="2">
        <v>8508073.3169999998</v>
      </c>
      <c r="AM138" s="2">
        <v>8492464.7620000001</v>
      </c>
      <c r="AN138" s="2">
        <v>8474976.9030000009</v>
      </c>
      <c r="AO138" s="2">
        <v>8455785.4900000002</v>
      </c>
      <c r="AP138" s="2">
        <v>8435779.1960000005</v>
      </c>
      <c r="AQ138" s="2">
        <v>8414978.3399999999</v>
      </c>
      <c r="AR138" s="2">
        <v>8393445.8230000008</v>
      </c>
      <c r="AS138" s="2">
        <v>8371409.8959999997</v>
      </c>
      <c r="AT138" s="2">
        <v>8348817.6200000001</v>
      </c>
    </row>
    <row r="139" spans="1:46" x14ac:dyDescent="0.3">
      <c r="A139" s="2" t="s">
        <v>340</v>
      </c>
      <c r="B139" s="2">
        <v>0</v>
      </c>
      <c r="C139" s="2">
        <v>6860233.4270000001</v>
      </c>
      <c r="D139" s="2">
        <v>6606080.9129999997</v>
      </c>
      <c r="E139" s="2">
        <v>6674555.1239999998</v>
      </c>
      <c r="F139" s="2">
        <v>6914059.2369999997</v>
      </c>
      <c r="G139" s="2">
        <v>6648086.9519999996</v>
      </c>
      <c r="H139" s="2">
        <v>6449351.2149999999</v>
      </c>
      <c r="I139" s="2">
        <v>6092084.8959999997</v>
      </c>
      <c r="J139" s="2">
        <v>6304919.9749999996</v>
      </c>
      <c r="K139" s="2">
        <v>6484875.1050000004</v>
      </c>
      <c r="L139" s="2">
        <v>6197788.1770000001</v>
      </c>
      <c r="M139" s="2">
        <v>6232345.1739999996</v>
      </c>
      <c r="N139" s="2">
        <v>6240562.0889999997</v>
      </c>
      <c r="O139" s="2">
        <v>6170137.2000000002</v>
      </c>
      <c r="P139" s="2">
        <v>6035799.4440000001</v>
      </c>
      <c r="Q139" s="2">
        <v>5943806.7570000002</v>
      </c>
      <c r="R139" s="2">
        <v>5876568.0109999999</v>
      </c>
      <c r="S139" s="2">
        <v>5831911.6689999998</v>
      </c>
      <c r="T139" s="2">
        <v>5810821.801</v>
      </c>
      <c r="U139" s="2">
        <v>5807046.6979999999</v>
      </c>
      <c r="V139" s="2">
        <v>5815584.9929999998</v>
      </c>
      <c r="W139" s="2">
        <v>5832927.96</v>
      </c>
      <c r="X139" s="2">
        <v>5855714.5499999998</v>
      </c>
      <c r="Y139" s="2">
        <v>5881324.8770000003</v>
      </c>
      <c r="Z139" s="2">
        <v>5907712.983</v>
      </c>
      <c r="AA139" s="2">
        <v>5949486.4119999995</v>
      </c>
      <c r="AB139" s="2">
        <v>6002344.7419999996</v>
      </c>
      <c r="AC139" s="2">
        <v>6062384.6229999997</v>
      </c>
      <c r="AD139" s="2">
        <v>6126559.0690000001</v>
      </c>
      <c r="AE139" s="2">
        <v>6192868.0429999996</v>
      </c>
      <c r="AF139" s="2">
        <v>6260699.2350000003</v>
      </c>
      <c r="AG139" s="2">
        <v>6329122.6359999999</v>
      </c>
      <c r="AH139" s="2">
        <v>6398000.0049999999</v>
      </c>
      <c r="AI139" s="2">
        <v>6467472.1789999995</v>
      </c>
      <c r="AJ139" s="2">
        <v>6537836.784</v>
      </c>
      <c r="AK139" s="2">
        <v>6609755.1979999999</v>
      </c>
      <c r="AL139" s="2">
        <v>6683186.2369999997</v>
      </c>
      <c r="AM139" s="2">
        <v>6758341.8689999999</v>
      </c>
      <c r="AN139" s="2">
        <v>6835277.8590000002</v>
      </c>
      <c r="AO139" s="2">
        <v>6914002.6569999997</v>
      </c>
      <c r="AP139" s="2">
        <v>6995039.8949999996</v>
      </c>
      <c r="AQ139" s="2">
        <v>7078291.4369999999</v>
      </c>
      <c r="AR139" s="2">
        <v>7163588.4139999999</v>
      </c>
      <c r="AS139" s="2">
        <v>7250806.7419999996</v>
      </c>
      <c r="AT139" s="2">
        <v>7339724.5109999999</v>
      </c>
    </row>
    <row r="140" spans="1:46" x14ac:dyDescent="0.3">
      <c r="A140" s="2" t="s">
        <v>341</v>
      </c>
      <c r="B140" s="2">
        <v>0</v>
      </c>
      <c r="C140" s="2">
        <v>6650210.4840000002</v>
      </c>
      <c r="D140" s="2">
        <v>6333643.1950000003</v>
      </c>
      <c r="E140" s="2">
        <v>6449090.9270000001</v>
      </c>
      <c r="F140" s="2">
        <v>6334763.7829999998</v>
      </c>
      <c r="G140" s="2">
        <v>6177410.523</v>
      </c>
      <c r="H140" s="2">
        <v>5770664.1160000004</v>
      </c>
      <c r="I140" s="2">
        <v>5584536.5460000001</v>
      </c>
      <c r="J140" s="2">
        <v>5614802.8990000002</v>
      </c>
      <c r="K140" s="2">
        <v>5780685.9349999996</v>
      </c>
      <c r="L140" s="2">
        <v>5697675.1699999999</v>
      </c>
      <c r="M140" s="2">
        <v>5650719.3310000002</v>
      </c>
      <c r="N140" s="2">
        <v>5559387.6359999999</v>
      </c>
      <c r="O140" s="2">
        <v>5421131.4790000003</v>
      </c>
      <c r="P140" s="2">
        <v>5253366.5539999995</v>
      </c>
      <c r="Q140" s="2">
        <v>5151969.602</v>
      </c>
      <c r="R140" s="2">
        <v>5078506.284</v>
      </c>
      <c r="S140" s="2">
        <v>5022731.5240000002</v>
      </c>
      <c r="T140" s="2">
        <v>4984375.9910000004</v>
      </c>
      <c r="U140" s="2">
        <v>4956786.5760000004</v>
      </c>
      <c r="V140" s="2">
        <v>4937006.4060000004</v>
      </c>
      <c r="W140" s="2">
        <v>4922852.1770000001</v>
      </c>
      <c r="X140" s="2">
        <v>4912635.95</v>
      </c>
      <c r="Y140" s="2">
        <v>4904954.7989999996</v>
      </c>
      <c r="Z140" s="2">
        <v>4898586.2649999997</v>
      </c>
      <c r="AA140" s="2">
        <v>4915923.0449999999</v>
      </c>
      <c r="AB140" s="2">
        <v>4945130.6739999996</v>
      </c>
      <c r="AC140" s="2">
        <v>4979581.7690000003</v>
      </c>
      <c r="AD140" s="2">
        <v>5015517.4460000005</v>
      </c>
      <c r="AE140" s="2">
        <v>5051020.3689999999</v>
      </c>
      <c r="AF140" s="2">
        <v>5085987.42</v>
      </c>
      <c r="AG140" s="2">
        <v>5119926.1339999996</v>
      </c>
      <c r="AH140" s="2">
        <v>5152489.08</v>
      </c>
      <c r="AI140" s="2">
        <v>5183721.8550000004</v>
      </c>
      <c r="AJ140" s="2">
        <v>5213909.398</v>
      </c>
      <c r="AK140" s="2">
        <v>5243874.4210000001</v>
      </c>
      <c r="AL140" s="2">
        <v>5273789.4000000004</v>
      </c>
      <c r="AM140" s="2">
        <v>5303711.2410000004</v>
      </c>
      <c r="AN140" s="2">
        <v>5333766.6670000004</v>
      </c>
      <c r="AO140" s="2">
        <v>5364052.5369999995</v>
      </c>
      <c r="AP140" s="2">
        <v>5395362.6749999998</v>
      </c>
      <c r="AQ140" s="2">
        <v>5427638.1550000003</v>
      </c>
      <c r="AR140" s="2">
        <v>5460806.4400000004</v>
      </c>
      <c r="AS140" s="2">
        <v>5494840.5990000004</v>
      </c>
      <c r="AT140" s="2">
        <v>5529636.0480000004</v>
      </c>
    </row>
    <row r="141" spans="1:46" x14ac:dyDescent="0.3">
      <c r="A141" s="2" t="s">
        <v>342</v>
      </c>
      <c r="B141" s="2">
        <v>0</v>
      </c>
      <c r="C141" s="2">
        <v>415992.71090000001</v>
      </c>
      <c r="D141" s="2">
        <v>389727.03169999999</v>
      </c>
      <c r="E141" s="2">
        <v>330086.7279</v>
      </c>
      <c r="F141" s="2">
        <v>344003.2009</v>
      </c>
      <c r="G141" s="2">
        <v>336715.81280000001</v>
      </c>
      <c r="H141" s="2">
        <v>320521.54320000001</v>
      </c>
      <c r="I141" s="2">
        <v>309012.11900000001</v>
      </c>
      <c r="J141" s="2">
        <v>310912.20030000003</v>
      </c>
      <c r="K141" s="2">
        <v>333203.29109999997</v>
      </c>
      <c r="L141" s="2">
        <v>319016.40749999997</v>
      </c>
      <c r="M141" s="2">
        <v>321370.1483</v>
      </c>
      <c r="N141" s="2">
        <v>321626.99650000001</v>
      </c>
      <c r="O141" s="2">
        <v>318436.2549</v>
      </c>
      <c r="P141" s="2">
        <v>313067.26040000003</v>
      </c>
      <c r="Q141" s="2">
        <v>310682.32510000002</v>
      </c>
      <c r="R141" s="2">
        <v>309072.32390000002</v>
      </c>
      <c r="S141" s="2">
        <v>307865.91110000003</v>
      </c>
      <c r="T141" s="2">
        <v>307268.04810000001</v>
      </c>
      <c r="U141" s="2">
        <v>306930.29619999998</v>
      </c>
      <c r="V141" s="2">
        <v>306804.26199999999</v>
      </c>
      <c r="W141" s="2">
        <v>306933.11469999998</v>
      </c>
      <c r="X141" s="2">
        <v>307276.95439999999</v>
      </c>
      <c r="Y141" s="2">
        <v>307809.17989999999</v>
      </c>
      <c r="Z141" s="2">
        <v>308505.42109999998</v>
      </c>
      <c r="AA141" s="2">
        <v>309929.9583</v>
      </c>
      <c r="AB141" s="2">
        <v>311649.95039999997</v>
      </c>
      <c r="AC141" s="2">
        <v>313514.03860000003</v>
      </c>
      <c r="AD141" s="2">
        <v>315453.19260000001</v>
      </c>
      <c r="AE141" s="2">
        <v>317397.04670000001</v>
      </c>
      <c r="AF141" s="2">
        <v>319389.6777</v>
      </c>
      <c r="AG141" s="2">
        <v>321344.41190000001</v>
      </c>
      <c r="AH141" s="2">
        <v>323246.1274</v>
      </c>
      <c r="AI141" s="2">
        <v>325081.38679999998</v>
      </c>
      <c r="AJ141" s="2">
        <v>326844.22399999999</v>
      </c>
      <c r="AK141" s="2">
        <v>328583.96620000002</v>
      </c>
      <c r="AL141" s="2">
        <v>330254.47039999999</v>
      </c>
      <c r="AM141" s="2">
        <v>331859.7599</v>
      </c>
      <c r="AN141" s="2">
        <v>333394.79369999998</v>
      </c>
      <c r="AO141" s="2">
        <v>334856.0785</v>
      </c>
      <c r="AP141" s="2">
        <v>336279.89309999999</v>
      </c>
      <c r="AQ141" s="2">
        <v>337640.91519999999</v>
      </c>
      <c r="AR141" s="2">
        <v>338936.68339999998</v>
      </c>
      <c r="AS141" s="2">
        <v>340172.69699999999</v>
      </c>
      <c r="AT141" s="2">
        <v>341342.93160000001</v>
      </c>
    </row>
    <row r="142" spans="1:46" x14ac:dyDescent="0.3">
      <c r="A142" s="2" t="s">
        <v>343</v>
      </c>
      <c r="B142" s="2">
        <v>0</v>
      </c>
      <c r="C142" s="2">
        <v>4957525.84</v>
      </c>
      <c r="D142" s="2">
        <v>4555338.0559999999</v>
      </c>
      <c r="E142" s="2">
        <v>4034859.5920000002</v>
      </c>
      <c r="F142" s="2">
        <v>4101176.486</v>
      </c>
      <c r="G142" s="2">
        <v>4445053.7910000002</v>
      </c>
      <c r="H142" s="2">
        <v>3981811.0780000002</v>
      </c>
      <c r="I142" s="2">
        <v>3757478.2379999999</v>
      </c>
      <c r="J142" s="2">
        <v>3824783.7990000001</v>
      </c>
      <c r="K142" s="2">
        <v>3952559.7379999999</v>
      </c>
      <c r="L142" s="2">
        <v>4130320.392</v>
      </c>
      <c r="M142" s="2">
        <v>4240244.057</v>
      </c>
      <c r="N142" s="2">
        <v>4288688.017</v>
      </c>
      <c r="O142" s="2">
        <v>4285638.6119999997</v>
      </c>
      <c r="P142" s="2">
        <v>4245722.8779999996</v>
      </c>
      <c r="Q142" s="2">
        <v>4241425.5769999996</v>
      </c>
      <c r="R142" s="2">
        <v>4248138.4680000003</v>
      </c>
      <c r="S142" s="2">
        <v>4261795.818</v>
      </c>
      <c r="T142" s="2">
        <v>4286694.7029999997</v>
      </c>
      <c r="U142" s="2">
        <v>4317460.8710000003</v>
      </c>
      <c r="V142" s="2">
        <v>4313815.7079999996</v>
      </c>
      <c r="W142" s="2">
        <v>4309628.034</v>
      </c>
      <c r="X142" s="2">
        <v>4307125.358</v>
      </c>
      <c r="Y142" s="2">
        <v>4305715.2589999996</v>
      </c>
      <c r="Z142" s="2">
        <v>4304653.5180000002</v>
      </c>
      <c r="AA142" s="2">
        <v>4311997.0970000001</v>
      </c>
      <c r="AB142" s="2">
        <v>4323301.2340000002</v>
      </c>
      <c r="AC142" s="2">
        <v>4336432.642</v>
      </c>
      <c r="AD142" s="2">
        <v>4349996.7640000004</v>
      </c>
      <c r="AE142" s="2">
        <v>4363125.1279999996</v>
      </c>
      <c r="AF142" s="2">
        <v>4376253.1409999998</v>
      </c>
      <c r="AG142" s="2">
        <v>4388487.4479999999</v>
      </c>
      <c r="AH142" s="2">
        <v>4399723.2719999999</v>
      </c>
      <c r="AI142" s="2">
        <v>4409974.2860000003</v>
      </c>
      <c r="AJ142" s="2">
        <v>4419363.6220000004</v>
      </c>
      <c r="AK142" s="2">
        <v>4428633.6050000004</v>
      </c>
      <c r="AL142" s="2">
        <v>4437462.199</v>
      </c>
      <c r="AM142" s="2">
        <v>4446054.4460000005</v>
      </c>
      <c r="AN142" s="2">
        <v>4454430.2209999999</v>
      </c>
      <c r="AO142" s="2">
        <v>4462636.6780000003</v>
      </c>
      <c r="AP142" s="2">
        <v>4471088.8030000003</v>
      </c>
      <c r="AQ142" s="2">
        <v>4479760.8380000005</v>
      </c>
      <c r="AR142" s="2">
        <v>4488613.2130000005</v>
      </c>
      <c r="AS142" s="2">
        <v>4497688.49</v>
      </c>
      <c r="AT142" s="2">
        <v>4506902.87</v>
      </c>
    </row>
    <row r="143" spans="1:46" x14ac:dyDescent="0.3">
      <c r="A143" s="2" t="s">
        <v>344</v>
      </c>
      <c r="B143" s="2">
        <v>0</v>
      </c>
      <c r="C143" s="2">
        <v>17194777.640000001</v>
      </c>
      <c r="D143" s="2">
        <v>15884327</v>
      </c>
      <c r="E143" s="2">
        <v>13959248.41</v>
      </c>
      <c r="F143" s="2">
        <v>14242727.960000001</v>
      </c>
      <c r="G143" s="2">
        <v>15524250.140000001</v>
      </c>
      <c r="H143" s="2">
        <v>13973691.189999999</v>
      </c>
      <c r="I143" s="2">
        <v>13174512</v>
      </c>
      <c r="J143" s="2">
        <v>13356270.91</v>
      </c>
      <c r="K143" s="2">
        <v>13680340.949999999</v>
      </c>
      <c r="L143" s="2">
        <v>15211400.33</v>
      </c>
      <c r="M143" s="2">
        <v>15746372.85</v>
      </c>
      <c r="N143" s="2">
        <v>15822667.49</v>
      </c>
      <c r="O143" s="2">
        <v>15685156.15</v>
      </c>
      <c r="P143" s="2">
        <v>15450914.35</v>
      </c>
      <c r="Q143" s="2">
        <v>15332222.789999999</v>
      </c>
      <c r="R143" s="2">
        <v>15231256</v>
      </c>
      <c r="S143" s="2">
        <v>15138644.59</v>
      </c>
      <c r="T143" s="2">
        <v>15068181.550000001</v>
      </c>
      <c r="U143" s="2">
        <v>15003108.199999999</v>
      </c>
      <c r="V143" s="2">
        <v>14940957.380000001</v>
      </c>
      <c r="W143" s="2">
        <v>14887377.41</v>
      </c>
      <c r="X143" s="2">
        <v>14835871.35</v>
      </c>
      <c r="Y143" s="2">
        <v>14783751.720000001</v>
      </c>
      <c r="Z143" s="2">
        <v>14729614.119999999</v>
      </c>
      <c r="AA143" s="2">
        <v>14698628.43</v>
      </c>
      <c r="AB143" s="2">
        <v>14671769.699999999</v>
      </c>
      <c r="AC143" s="2">
        <v>14648699.51</v>
      </c>
      <c r="AD143" s="2">
        <v>14630374.9</v>
      </c>
      <c r="AE143" s="2">
        <v>14614921.98</v>
      </c>
      <c r="AF143" s="2">
        <v>14606481.880000001</v>
      </c>
      <c r="AG143" s="2">
        <v>14595394.26</v>
      </c>
      <c r="AH143" s="2">
        <v>14583798.15</v>
      </c>
      <c r="AI143" s="2">
        <v>14572291.699999999</v>
      </c>
      <c r="AJ143" s="2">
        <v>14561073.43</v>
      </c>
      <c r="AK143" s="2">
        <v>14554443.779999999</v>
      </c>
      <c r="AL143" s="2">
        <v>14546701.880000001</v>
      </c>
      <c r="AM143" s="2">
        <v>14541924.73</v>
      </c>
      <c r="AN143" s="2">
        <v>14538764.9</v>
      </c>
      <c r="AO143" s="2">
        <v>14536818.93</v>
      </c>
      <c r="AP143" s="2">
        <v>14537825.789999999</v>
      </c>
      <c r="AQ143" s="2">
        <v>14541686.140000001</v>
      </c>
      <c r="AR143" s="2">
        <v>14548134.359999999</v>
      </c>
      <c r="AS143" s="2">
        <v>14557644.91</v>
      </c>
      <c r="AT143" s="2">
        <v>14569258.859999999</v>
      </c>
    </row>
    <row r="144" spans="1:46" x14ac:dyDescent="0.3">
      <c r="A144" s="2" t="s">
        <v>345</v>
      </c>
      <c r="B144" s="2">
        <v>0</v>
      </c>
      <c r="C144" s="2">
        <v>12052153.73</v>
      </c>
      <c r="D144" s="2">
        <v>11200971.51</v>
      </c>
      <c r="E144" s="2">
        <v>10163411.960000001</v>
      </c>
      <c r="F144" s="2">
        <v>10538818.99</v>
      </c>
      <c r="G144" s="2">
        <v>9922039.9560000002</v>
      </c>
      <c r="H144" s="2">
        <v>9002382.7719999999</v>
      </c>
      <c r="I144" s="2">
        <v>8786218.7210000008</v>
      </c>
      <c r="J144" s="2">
        <v>8716824.4639999997</v>
      </c>
      <c r="K144" s="2">
        <v>9283835.3029999901</v>
      </c>
      <c r="L144" s="2">
        <v>9396067.3110000007</v>
      </c>
      <c r="M144" s="2">
        <v>9505196.2850000001</v>
      </c>
      <c r="N144" s="2">
        <v>9498992.4409999996</v>
      </c>
      <c r="O144" s="2">
        <v>9384450.4399999995</v>
      </c>
      <c r="P144" s="2">
        <v>9195199.4969999995</v>
      </c>
      <c r="Q144" s="2">
        <v>9094288.1909999996</v>
      </c>
      <c r="R144" s="2">
        <v>9022890.0399999898</v>
      </c>
      <c r="S144" s="2">
        <v>8968148.4609999899</v>
      </c>
      <c r="T144" s="2">
        <v>8936518.2520000003</v>
      </c>
      <c r="U144" s="2">
        <v>8914656.5820000004</v>
      </c>
      <c r="V144" s="2">
        <v>8898826.8460000008</v>
      </c>
      <c r="W144" s="2">
        <v>8888687.1429999899</v>
      </c>
      <c r="X144" s="2">
        <v>8882086.59799999</v>
      </c>
      <c r="Y144" s="2">
        <v>8877720.3120000008</v>
      </c>
      <c r="Z144" s="2">
        <v>8874466.2970000003</v>
      </c>
      <c r="AA144" s="2">
        <v>8889523.7100000009</v>
      </c>
      <c r="AB144" s="2">
        <v>8913104.7449999899</v>
      </c>
      <c r="AC144" s="2">
        <v>8940566.7660000008</v>
      </c>
      <c r="AD144" s="2">
        <v>8968650.5510000009</v>
      </c>
      <c r="AE144" s="2">
        <v>8995363.9340000004</v>
      </c>
      <c r="AF144" s="2">
        <v>9022071.3570000008</v>
      </c>
      <c r="AG144" s="2">
        <v>9046390.2919999994</v>
      </c>
      <c r="AH144" s="2">
        <v>9067912.6129999999</v>
      </c>
      <c r="AI144" s="2">
        <v>9086482.2579999994</v>
      </c>
      <c r="AJ144" s="2">
        <v>9102214.0360000003</v>
      </c>
      <c r="AK144" s="2">
        <v>9116956.8200000003</v>
      </c>
      <c r="AL144" s="2">
        <v>9129754.9890000001</v>
      </c>
      <c r="AM144" s="2">
        <v>9141018.0510000009</v>
      </c>
      <c r="AN144" s="2">
        <v>9150863.8619999997</v>
      </c>
      <c r="AO144" s="2">
        <v>9159473.5160000008</v>
      </c>
      <c r="AP144" s="2">
        <v>9167821.96199999</v>
      </c>
      <c r="AQ144" s="2">
        <v>9176001.0739999898</v>
      </c>
      <c r="AR144" s="2">
        <v>9184049.4629999995</v>
      </c>
      <c r="AS144" s="2">
        <v>9192238.6099999994</v>
      </c>
      <c r="AT144" s="2">
        <v>9200507.8000000007</v>
      </c>
    </row>
    <row r="145" spans="1:46" x14ac:dyDescent="0.3">
      <c r="A145" s="2" t="s">
        <v>346</v>
      </c>
      <c r="B145" s="2">
        <v>0</v>
      </c>
      <c r="C145" s="2">
        <v>3331520.9559999998</v>
      </c>
      <c r="D145" s="2">
        <v>3303203.2880000002</v>
      </c>
      <c r="E145" s="2">
        <v>3252484.0830000001</v>
      </c>
      <c r="F145" s="2">
        <v>3336197.3360000001</v>
      </c>
      <c r="G145" s="2">
        <v>3333556.889</v>
      </c>
      <c r="H145" s="2">
        <v>3239870.594</v>
      </c>
      <c r="I145" s="2">
        <v>3242976.4819999998</v>
      </c>
      <c r="J145" s="2">
        <v>3352481.841</v>
      </c>
      <c r="K145" s="2">
        <v>3576224.6379999998</v>
      </c>
      <c r="L145" s="2">
        <v>2110488.4190000002</v>
      </c>
      <c r="M145" s="2">
        <v>1956568.2320000001</v>
      </c>
      <c r="N145" s="2">
        <v>1927036.9310000001</v>
      </c>
      <c r="O145" s="2">
        <v>1889094.149</v>
      </c>
      <c r="P145" s="2">
        <v>1840359.29</v>
      </c>
      <c r="Q145" s="2">
        <v>1809168.6440000001</v>
      </c>
      <c r="R145" s="2">
        <v>1784524.04</v>
      </c>
      <c r="S145" s="2">
        <v>1764390.898</v>
      </c>
      <c r="T145" s="2">
        <v>1749802.8770000001</v>
      </c>
      <c r="U145" s="2">
        <v>1738447.75</v>
      </c>
      <c r="V145" s="2">
        <v>1729585.9609999999</v>
      </c>
      <c r="W145" s="2">
        <v>1723146.2779999999</v>
      </c>
      <c r="X145" s="2">
        <v>1718714.122</v>
      </c>
      <c r="Y145" s="2">
        <v>1715971.1740000001</v>
      </c>
      <c r="Z145" s="2">
        <v>1714597.4480000001</v>
      </c>
      <c r="AA145" s="2">
        <v>1717073.105</v>
      </c>
      <c r="AB145" s="2">
        <v>1721752.034</v>
      </c>
      <c r="AC145" s="2">
        <v>1727848.223</v>
      </c>
      <c r="AD145" s="2">
        <v>1734727.577</v>
      </c>
      <c r="AE145" s="2">
        <v>1741913.27</v>
      </c>
      <c r="AF145" s="2">
        <v>1749413.13</v>
      </c>
      <c r="AG145" s="2">
        <v>1756716.642</v>
      </c>
      <c r="AH145" s="2">
        <v>1763675.817</v>
      </c>
      <c r="AI145" s="2">
        <v>1770197.987</v>
      </c>
      <c r="AJ145" s="2">
        <v>1776249.0360000001</v>
      </c>
      <c r="AK145" s="2">
        <v>1782061.73</v>
      </c>
      <c r="AL145" s="2">
        <v>1787467.598</v>
      </c>
      <c r="AM145" s="2">
        <v>1792538.7339999999</v>
      </c>
      <c r="AN145" s="2">
        <v>1797293.8840000001</v>
      </c>
      <c r="AO145" s="2">
        <v>1801764.4750000001</v>
      </c>
      <c r="AP145" s="2">
        <v>1806059.4169999999</v>
      </c>
      <c r="AQ145" s="2">
        <v>1810201.675</v>
      </c>
      <c r="AR145" s="2">
        <v>1814202.2709999999</v>
      </c>
      <c r="AS145" s="2">
        <v>1818102.835</v>
      </c>
      <c r="AT145" s="2">
        <v>1821892.4539999999</v>
      </c>
    </row>
    <row r="146" spans="1:46" x14ac:dyDescent="0.3">
      <c r="A146" s="2" t="s">
        <v>347</v>
      </c>
      <c r="B146" s="2">
        <v>5651106.574</v>
      </c>
      <c r="C146" s="2">
        <v>6999808.8370000003</v>
      </c>
      <c r="D146" s="2">
        <v>6962638.6200000001</v>
      </c>
      <c r="E146" s="2">
        <v>6609698.023</v>
      </c>
      <c r="F146" s="2">
        <v>6760218.0360000003</v>
      </c>
      <c r="G146" s="2">
        <v>6807182.8300000001</v>
      </c>
      <c r="H146" s="2">
        <v>6631660.6770000001</v>
      </c>
      <c r="I146" s="2">
        <v>6553650.2850000001</v>
      </c>
      <c r="J146" s="2">
        <v>6632847.0640000002</v>
      </c>
      <c r="K146" s="2">
        <v>6843250.3849999998</v>
      </c>
      <c r="L146" s="2">
        <v>5394607.1119999997</v>
      </c>
      <c r="M146" s="2">
        <v>5314125.8159999996</v>
      </c>
      <c r="N146" s="2">
        <v>5310870.6160000004</v>
      </c>
      <c r="O146" s="2">
        <v>5256112.3880000003</v>
      </c>
      <c r="P146" s="2">
        <v>5164232.0760000004</v>
      </c>
      <c r="Q146" s="2">
        <v>5115478.7589999996</v>
      </c>
      <c r="R146" s="2">
        <v>5090811.2240000004</v>
      </c>
      <c r="S146" s="2">
        <v>5085641.5159999998</v>
      </c>
      <c r="T146" s="2">
        <v>5099648.8899999997</v>
      </c>
      <c r="U146" s="2">
        <v>5127362.4809999997</v>
      </c>
      <c r="V146" s="2">
        <v>5164642.18</v>
      </c>
      <c r="W146" s="2">
        <v>5208805.4630000005</v>
      </c>
      <c r="X146" s="2">
        <v>5257620.6610000003</v>
      </c>
      <c r="Y146" s="2">
        <v>5309344.409</v>
      </c>
      <c r="Z146" s="2">
        <v>5362564.9780000001</v>
      </c>
      <c r="AA146" s="2">
        <v>5425410.0369999995</v>
      </c>
      <c r="AB146" s="2">
        <v>5495750.7599999998</v>
      </c>
      <c r="AC146" s="2">
        <v>5571240.7960000001</v>
      </c>
      <c r="AD146" s="2">
        <v>5649917.7750000004</v>
      </c>
      <c r="AE146" s="2">
        <v>5730417.3080000002</v>
      </c>
      <c r="AF146" s="2">
        <v>5811991.3820000002</v>
      </c>
      <c r="AG146" s="2">
        <v>5894126.8289999999</v>
      </c>
      <c r="AH146" s="2">
        <v>5976662.7199999997</v>
      </c>
      <c r="AI146" s="2">
        <v>6059626.6809999999</v>
      </c>
      <c r="AJ146" s="2">
        <v>6143131.0080000004</v>
      </c>
      <c r="AK146" s="2">
        <v>6227367.1660000002</v>
      </c>
      <c r="AL146" s="2">
        <v>6312384.9539999999</v>
      </c>
      <c r="AM146" s="2">
        <v>6398258.6509999996</v>
      </c>
      <c r="AN146" s="2">
        <v>6484996.7960000001</v>
      </c>
      <c r="AO146" s="2">
        <v>6572570.0590000004</v>
      </c>
      <c r="AP146" s="2">
        <v>6660928.5429999996</v>
      </c>
      <c r="AQ146" s="2">
        <v>6749964.4029999999</v>
      </c>
      <c r="AR146" s="2">
        <v>6839552.415</v>
      </c>
      <c r="AS146" s="2">
        <v>6929578.5369999995</v>
      </c>
      <c r="AT146" s="2">
        <v>7019931.4809999997</v>
      </c>
    </row>
    <row r="147" spans="1:46" x14ac:dyDescent="0.3">
      <c r="A147" s="2" t="s">
        <v>348</v>
      </c>
      <c r="B147" s="2">
        <v>0</v>
      </c>
      <c r="C147" s="2">
        <v>330017.34269999998</v>
      </c>
      <c r="D147" s="2">
        <v>318845.15610000002</v>
      </c>
      <c r="E147" s="2">
        <v>272343.38260000001</v>
      </c>
      <c r="F147" s="2">
        <v>284079.94890000002</v>
      </c>
      <c r="G147" s="2">
        <v>293736.4583</v>
      </c>
      <c r="H147" s="2">
        <v>273038.32150000002</v>
      </c>
      <c r="I147" s="2">
        <v>255636.9522</v>
      </c>
      <c r="J147" s="2">
        <v>249161.8089</v>
      </c>
      <c r="K147" s="2">
        <v>256514.81169999999</v>
      </c>
      <c r="L147" s="2">
        <v>249098.4338</v>
      </c>
      <c r="M147" s="2">
        <v>250336.49530000001</v>
      </c>
      <c r="N147" s="2">
        <v>251167.19459999999</v>
      </c>
      <c r="O147" s="2">
        <v>250687.1918</v>
      </c>
      <c r="P147" s="2">
        <v>249134.72700000001</v>
      </c>
      <c r="Q147" s="2">
        <v>248609.63089999999</v>
      </c>
      <c r="R147" s="2">
        <v>248049.0503</v>
      </c>
      <c r="S147" s="2">
        <v>247489.00099999999</v>
      </c>
      <c r="T147" s="2">
        <v>247087.0871</v>
      </c>
      <c r="U147" s="2">
        <v>246825.13860000001</v>
      </c>
      <c r="V147" s="2">
        <v>246747.13159999999</v>
      </c>
      <c r="W147" s="2">
        <v>246953.71369999999</v>
      </c>
      <c r="X147" s="2">
        <v>247419.22500000001</v>
      </c>
      <c r="Y147" s="2">
        <v>248119.93419999999</v>
      </c>
      <c r="Z147" s="2">
        <v>249021.9135</v>
      </c>
      <c r="AA147" s="2">
        <v>250273.641</v>
      </c>
      <c r="AB147" s="2">
        <v>251713.32329999999</v>
      </c>
      <c r="AC147" s="2">
        <v>253293.25649999999</v>
      </c>
      <c r="AD147" s="2">
        <v>254966.00649999999</v>
      </c>
      <c r="AE147" s="2">
        <v>256682.76509999999</v>
      </c>
      <c r="AF147" s="2">
        <v>258452.3553</v>
      </c>
      <c r="AG147" s="2">
        <v>260182.8126</v>
      </c>
      <c r="AH147" s="2">
        <v>261879.22930000001</v>
      </c>
      <c r="AI147" s="2">
        <v>263543.48499999999</v>
      </c>
      <c r="AJ147" s="2">
        <v>265180.24190000002</v>
      </c>
      <c r="AK147" s="2">
        <v>266828.40909999999</v>
      </c>
      <c r="AL147" s="2">
        <v>268449.79859999998</v>
      </c>
      <c r="AM147" s="2">
        <v>270073.7058</v>
      </c>
      <c r="AN147" s="2">
        <v>271703.94699999999</v>
      </c>
      <c r="AO147" s="2">
        <v>273345.8321</v>
      </c>
      <c r="AP147" s="2">
        <v>275024.42660000001</v>
      </c>
      <c r="AQ147" s="2">
        <v>276739.408</v>
      </c>
      <c r="AR147" s="2">
        <v>278488.0036</v>
      </c>
      <c r="AS147" s="2">
        <v>280271.85869999998</v>
      </c>
      <c r="AT147" s="2">
        <v>282079.6385</v>
      </c>
    </row>
    <row r="148" spans="1:46" x14ac:dyDescent="0.3">
      <c r="A148" s="2" t="s">
        <v>349</v>
      </c>
      <c r="B148" s="2">
        <v>0</v>
      </c>
      <c r="C148" s="2">
        <v>8225467.2390000001</v>
      </c>
      <c r="D148" s="2">
        <v>7906683.1030000001</v>
      </c>
      <c r="E148" s="2">
        <v>7361119.0420000004</v>
      </c>
      <c r="F148" s="2">
        <v>7348473.909</v>
      </c>
      <c r="G148" s="2">
        <v>7195235.3700000001</v>
      </c>
      <c r="H148" s="2">
        <v>6723040.4069999997</v>
      </c>
      <c r="I148" s="2">
        <v>6418342.7860000003</v>
      </c>
      <c r="J148" s="2">
        <v>6419135.0049999999</v>
      </c>
      <c r="K148" s="2">
        <v>6698914.1160000004</v>
      </c>
      <c r="L148" s="2">
        <v>7200103.3310000002</v>
      </c>
      <c r="M148" s="2">
        <v>7331723.1050000004</v>
      </c>
      <c r="N148" s="2">
        <v>7305085.2039999999</v>
      </c>
      <c r="O148" s="2">
        <v>7166284.7369999997</v>
      </c>
      <c r="P148" s="2">
        <v>6961566.6699999999</v>
      </c>
      <c r="Q148" s="2">
        <v>6826387.5</v>
      </c>
      <c r="R148" s="2">
        <v>6723143.017</v>
      </c>
      <c r="S148" s="2">
        <v>6643149.6509999996</v>
      </c>
      <c r="T148" s="2">
        <v>6587124.9450000003</v>
      </c>
      <c r="U148" s="2">
        <v>6542319.1050000004</v>
      </c>
      <c r="V148" s="2">
        <v>6505706.5120000001</v>
      </c>
      <c r="W148" s="2">
        <v>6478061.1370000001</v>
      </c>
      <c r="X148" s="2">
        <v>6454274.4309999999</v>
      </c>
      <c r="Y148" s="2">
        <v>6432372.676</v>
      </c>
      <c r="Z148" s="2">
        <v>6411042.1529999999</v>
      </c>
      <c r="AA148" s="2">
        <v>6410440.0060000001</v>
      </c>
      <c r="AB148" s="2">
        <v>6419517.773</v>
      </c>
      <c r="AC148" s="2">
        <v>6435546.2549999999</v>
      </c>
      <c r="AD148" s="2">
        <v>6455436.21</v>
      </c>
      <c r="AE148" s="2">
        <v>6477027.375</v>
      </c>
      <c r="AF148" s="2">
        <v>6502167.2489999998</v>
      </c>
      <c r="AG148" s="2">
        <v>6525303.1320000002</v>
      </c>
      <c r="AH148" s="2">
        <v>6547910.9689999996</v>
      </c>
      <c r="AI148" s="2">
        <v>6570125.0149999997</v>
      </c>
      <c r="AJ148" s="2">
        <v>6592055.716</v>
      </c>
      <c r="AK148" s="2">
        <v>6615977.9519999996</v>
      </c>
      <c r="AL148" s="2">
        <v>6638772.0609999998</v>
      </c>
      <c r="AM148" s="2">
        <v>6661929.5839999998</v>
      </c>
      <c r="AN148" s="2">
        <v>6685433.4689999996</v>
      </c>
      <c r="AO148" s="2">
        <v>6709320.8619999997</v>
      </c>
      <c r="AP148" s="2">
        <v>6734237.5480000004</v>
      </c>
      <c r="AQ148" s="2">
        <v>6760028.0329999998</v>
      </c>
      <c r="AR148" s="2">
        <v>6786565.9960000003</v>
      </c>
      <c r="AS148" s="2">
        <v>6814134.0259999996</v>
      </c>
      <c r="AT148" s="2">
        <v>6842225.017</v>
      </c>
    </row>
    <row r="149" spans="1:46" x14ac:dyDescent="0.3">
      <c r="A149" s="2" t="s">
        <v>350</v>
      </c>
      <c r="B149" s="2">
        <v>0</v>
      </c>
      <c r="C149" s="2">
        <v>3.6279470159999998</v>
      </c>
      <c r="D149" s="2">
        <v>3.5369570549999998</v>
      </c>
      <c r="E149" s="2">
        <v>3.2882807280000002</v>
      </c>
      <c r="F149" s="2">
        <v>3.2214588810000002</v>
      </c>
      <c r="G149" s="2">
        <v>3.2230551159999998</v>
      </c>
      <c r="H149" s="2">
        <v>3.1072821720000001</v>
      </c>
      <c r="I149" s="2">
        <v>3.0725721749999999</v>
      </c>
      <c r="J149" s="2">
        <v>3.010071495</v>
      </c>
      <c r="K149" s="2">
        <v>2.989789016</v>
      </c>
      <c r="L149" s="2">
        <v>3.920009039</v>
      </c>
      <c r="M149" s="2">
        <v>4.0936580280000001</v>
      </c>
      <c r="N149" s="2">
        <v>4.1521834020000004</v>
      </c>
      <c r="O149" s="2">
        <v>4.1738354529999997</v>
      </c>
      <c r="P149" s="2">
        <v>4.1858510600000001</v>
      </c>
      <c r="Q149" s="2">
        <v>4.2186900649999997</v>
      </c>
      <c r="R149" s="2">
        <v>4.2484978959999999</v>
      </c>
      <c r="S149" s="2">
        <v>4.2766231719999999</v>
      </c>
      <c r="T149" s="2">
        <v>4.3060380509999998</v>
      </c>
      <c r="U149" s="2">
        <v>4.3343839290000004</v>
      </c>
      <c r="V149" s="2">
        <v>4.3629295600000004</v>
      </c>
      <c r="W149" s="2">
        <v>4.3953233479999998</v>
      </c>
      <c r="X149" s="2">
        <v>4.4291066389999996</v>
      </c>
      <c r="Y149" s="2">
        <v>4.4637271539999999</v>
      </c>
      <c r="Z149" s="2">
        <v>4.4988410449999998</v>
      </c>
      <c r="AA149" s="2">
        <v>4.5385040239999999</v>
      </c>
      <c r="AB149" s="2">
        <v>4.5765924609999997</v>
      </c>
      <c r="AC149" s="2">
        <v>4.6152568030000003</v>
      </c>
      <c r="AD149" s="2">
        <v>4.6559233430000004</v>
      </c>
      <c r="AE149" s="2">
        <v>4.6980477970000001</v>
      </c>
      <c r="AF149" s="2">
        <v>4.7435716870000002</v>
      </c>
      <c r="AG149" s="2">
        <v>4.7877216579999997</v>
      </c>
      <c r="AH149" s="2">
        <v>4.8322448820000004</v>
      </c>
      <c r="AI149" s="2">
        <v>4.877313784</v>
      </c>
      <c r="AJ149" s="2">
        <v>4.9229323489999999</v>
      </c>
      <c r="AK149" s="2">
        <v>4.9710411480000003</v>
      </c>
      <c r="AL149" s="2">
        <v>5.0184822450000004</v>
      </c>
      <c r="AM149" s="2">
        <v>5.0679217909999998</v>
      </c>
      <c r="AN149" s="2">
        <v>5.1183445289999998</v>
      </c>
      <c r="AO149" s="2">
        <v>5.1696242530000003</v>
      </c>
      <c r="AP149" s="2">
        <v>5.2225805230000004</v>
      </c>
      <c r="AQ149" s="2">
        <v>5.2771664500000002</v>
      </c>
      <c r="AR149" s="2">
        <v>5.3333275950000001</v>
      </c>
      <c r="AS149" s="2">
        <v>5.3914074569999997</v>
      </c>
      <c r="AT149" s="2">
        <v>5.4509097280000001</v>
      </c>
    </row>
    <row r="150" spans="1:46" x14ac:dyDescent="0.3">
      <c r="A150" s="2" t="s">
        <v>351</v>
      </c>
      <c r="B150" s="2">
        <v>0</v>
      </c>
      <c r="C150" s="2">
        <v>607415.70629999996</v>
      </c>
      <c r="D150" s="2">
        <v>578766.37399999995</v>
      </c>
      <c r="E150" s="2">
        <v>567043.05980000005</v>
      </c>
      <c r="F150" s="2">
        <v>575787.66639999999</v>
      </c>
      <c r="G150" s="2">
        <v>560116.01399999997</v>
      </c>
      <c r="H150" s="2">
        <v>532656.91370000003</v>
      </c>
      <c r="I150" s="2">
        <v>531194.18810000003</v>
      </c>
      <c r="J150" s="2">
        <v>538966.72140000004</v>
      </c>
      <c r="K150" s="2">
        <v>532141.81530000002</v>
      </c>
      <c r="L150" s="2">
        <v>615558.60679999995</v>
      </c>
      <c r="M150" s="2">
        <v>627561.19259999995</v>
      </c>
      <c r="N150" s="2">
        <v>622832.91170000006</v>
      </c>
      <c r="O150" s="2">
        <v>612339.67390000005</v>
      </c>
      <c r="P150" s="2">
        <v>598919.90670000005</v>
      </c>
      <c r="Q150" s="2">
        <v>594722.62639999995</v>
      </c>
      <c r="R150" s="2">
        <v>594082.22779999999</v>
      </c>
      <c r="S150" s="2">
        <v>595100.91720000003</v>
      </c>
      <c r="T150" s="2">
        <v>597862.69290000002</v>
      </c>
      <c r="U150" s="2">
        <v>601070.96310000005</v>
      </c>
      <c r="V150" s="2">
        <v>604482.09710000001</v>
      </c>
      <c r="W150" s="2">
        <v>607987.02249999996</v>
      </c>
      <c r="X150" s="2">
        <v>611418.6041</v>
      </c>
      <c r="Y150" s="2">
        <v>614749.24959999998</v>
      </c>
      <c r="Z150" s="2">
        <v>617956.08369999996</v>
      </c>
      <c r="AA150" s="2">
        <v>624004.58089999994</v>
      </c>
      <c r="AB150" s="2">
        <v>631161.25089999998</v>
      </c>
      <c r="AC150" s="2">
        <v>638730.9227</v>
      </c>
      <c r="AD150" s="2">
        <v>645990.06299999997</v>
      </c>
      <c r="AE150" s="2">
        <v>652942.28830000001</v>
      </c>
      <c r="AF150" s="2">
        <v>659834.16079999995</v>
      </c>
      <c r="AG150" s="2">
        <v>666592.36340000003</v>
      </c>
      <c r="AH150" s="2">
        <v>673197.84939999995</v>
      </c>
      <c r="AI150" s="2">
        <v>679644.58070000005</v>
      </c>
      <c r="AJ150" s="2">
        <v>685942.37659999996</v>
      </c>
      <c r="AK150" s="2">
        <v>692241.12699999998</v>
      </c>
      <c r="AL150" s="2">
        <v>698472.78390000004</v>
      </c>
      <c r="AM150" s="2">
        <v>704640.28110000002</v>
      </c>
      <c r="AN150" s="2">
        <v>710736.76839999994</v>
      </c>
      <c r="AO150" s="2">
        <v>716765.09750000003</v>
      </c>
      <c r="AP150" s="2">
        <v>722819.73809999996</v>
      </c>
      <c r="AQ150" s="2">
        <v>728880.9449</v>
      </c>
      <c r="AR150" s="2">
        <v>734950.19480000006</v>
      </c>
      <c r="AS150" s="2">
        <v>741052.69839999999</v>
      </c>
      <c r="AT150" s="2">
        <v>747192.17130000005</v>
      </c>
    </row>
    <row r="151" spans="1:46" x14ac:dyDescent="0.3">
      <c r="A151" s="2" t="s">
        <v>352</v>
      </c>
      <c r="B151" s="2">
        <v>0</v>
      </c>
      <c r="C151" s="2">
        <v>3492981.35</v>
      </c>
      <c r="D151" s="2">
        <v>3303748.943</v>
      </c>
      <c r="E151" s="2">
        <v>3056941.9569999999</v>
      </c>
      <c r="F151" s="2">
        <v>3038508.892</v>
      </c>
      <c r="G151" s="2">
        <v>2940545.09</v>
      </c>
      <c r="H151" s="2">
        <v>2792184.5929999999</v>
      </c>
      <c r="I151" s="2">
        <v>2721696.3909999998</v>
      </c>
      <c r="J151" s="2">
        <v>2660719.7790000001</v>
      </c>
      <c r="K151" s="2">
        <v>2489043.3620000002</v>
      </c>
      <c r="L151" s="2">
        <v>3146099.1839999999</v>
      </c>
      <c r="M151" s="2">
        <v>3150877.1839999999</v>
      </c>
      <c r="N151" s="2">
        <v>3180908.19</v>
      </c>
      <c r="O151" s="2">
        <v>3188011.02</v>
      </c>
      <c r="P151" s="2">
        <v>3178551.102</v>
      </c>
      <c r="Q151" s="2">
        <v>3186826.1490000002</v>
      </c>
      <c r="R151" s="2">
        <v>3198775.9539999999</v>
      </c>
      <c r="S151" s="2">
        <v>3212774.85</v>
      </c>
      <c r="T151" s="2">
        <v>3232995.7110000001</v>
      </c>
      <c r="U151" s="2">
        <v>3255878.3960000002</v>
      </c>
      <c r="V151" s="2">
        <v>3281172.8879999998</v>
      </c>
      <c r="W151" s="2">
        <v>3308032.2790000001</v>
      </c>
      <c r="X151" s="2">
        <v>3335578.1630000002</v>
      </c>
      <c r="Y151" s="2">
        <v>3363596.304</v>
      </c>
      <c r="Z151" s="2">
        <v>3391685.4270000001</v>
      </c>
      <c r="AA151" s="2">
        <v>3394602.6340000001</v>
      </c>
      <c r="AB151" s="2">
        <v>3396959.7820000001</v>
      </c>
      <c r="AC151" s="2">
        <v>3399927.77</v>
      </c>
      <c r="AD151" s="2">
        <v>3401235.5329999998</v>
      </c>
      <c r="AE151" s="2">
        <v>3401559.4849999999</v>
      </c>
      <c r="AF151" s="2">
        <v>3401385.983</v>
      </c>
      <c r="AG151" s="2">
        <v>3400769.1609999998</v>
      </c>
      <c r="AH151" s="2">
        <v>3399761.5460000001</v>
      </c>
      <c r="AI151" s="2">
        <v>3398457.9210000001</v>
      </c>
      <c r="AJ151" s="2">
        <v>3396962.0249999999</v>
      </c>
      <c r="AK151" s="2">
        <v>3395498.4109999998</v>
      </c>
      <c r="AL151" s="2">
        <v>3394072.6069999998</v>
      </c>
      <c r="AM151" s="2">
        <v>3392726.2</v>
      </c>
      <c r="AN151" s="2">
        <v>3391488.02</v>
      </c>
      <c r="AO151" s="2">
        <v>3390371.0120000001</v>
      </c>
      <c r="AP151" s="2">
        <v>3389900.7760000001</v>
      </c>
      <c r="AQ151" s="2">
        <v>3389887.3939999999</v>
      </c>
      <c r="AR151" s="2">
        <v>3390203.6529999999</v>
      </c>
      <c r="AS151" s="2">
        <v>3390776.9679999999</v>
      </c>
      <c r="AT151" s="2">
        <v>3391537.3810000001</v>
      </c>
    </row>
    <row r="152" spans="1:46" x14ac:dyDescent="0.3">
      <c r="A152" s="2" t="s">
        <v>353</v>
      </c>
      <c r="B152" s="2">
        <v>0</v>
      </c>
      <c r="C152" s="2">
        <v>40918346.420000002</v>
      </c>
      <c r="D152" s="2">
        <v>38938033.609999999</v>
      </c>
      <c r="E152" s="2">
        <v>35969350.530000001</v>
      </c>
      <c r="F152" s="2">
        <v>35700412.07</v>
      </c>
      <c r="G152" s="2">
        <v>35013200.060000002</v>
      </c>
      <c r="H152" s="2">
        <v>33124138.949999999</v>
      </c>
      <c r="I152" s="2">
        <v>31718868.510000002</v>
      </c>
      <c r="J152" s="2">
        <v>31218826.129999999</v>
      </c>
      <c r="K152" s="2">
        <v>30447231.960000001</v>
      </c>
      <c r="L152" s="2">
        <v>30534813.32</v>
      </c>
      <c r="M152" s="2">
        <v>30576217.899999999</v>
      </c>
      <c r="N152" s="2">
        <v>30571626.879999999</v>
      </c>
      <c r="O152" s="2">
        <v>29926907.949999999</v>
      </c>
      <c r="P152" s="2">
        <v>28989576.559999999</v>
      </c>
      <c r="Q152" s="2">
        <v>28580023.170000002</v>
      </c>
      <c r="R152" s="2">
        <v>28228751.620000001</v>
      </c>
      <c r="S152" s="2">
        <v>27943076.030000001</v>
      </c>
      <c r="T152" s="2">
        <v>27741839.140000001</v>
      </c>
      <c r="U152" s="2">
        <v>27616306</v>
      </c>
      <c r="V152" s="2">
        <v>27564147.629999999</v>
      </c>
      <c r="W152" s="2">
        <v>27587063.73</v>
      </c>
      <c r="X152" s="2">
        <v>27672280.98</v>
      </c>
      <c r="Y152" s="2">
        <v>27809727.949999999</v>
      </c>
      <c r="Z152" s="2">
        <v>27988796.199999999</v>
      </c>
      <c r="AA152" s="2">
        <v>28057404.940000001</v>
      </c>
      <c r="AB152" s="2">
        <v>28188352.870000001</v>
      </c>
      <c r="AC152" s="2">
        <v>28375134.059999999</v>
      </c>
      <c r="AD152" s="2">
        <v>28596241.620000001</v>
      </c>
      <c r="AE152" s="2">
        <v>28834533.559999999</v>
      </c>
      <c r="AF152" s="2">
        <v>29083986.600000001</v>
      </c>
      <c r="AG152" s="2">
        <v>29328481.920000002</v>
      </c>
      <c r="AH152" s="2">
        <v>29568028.170000002</v>
      </c>
      <c r="AI152" s="2">
        <v>29802024.050000001</v>
      </c>
      <c r="AJ152" s="2">
        <v>30030848.84</v>
      </c>
      <c r="AK152" s="2">
        <v>30259297.84</v>
      </c>
      <c r="AL152" s="2">
        <v>30482229.550000001</v>
      </c>
      <c r="AM152" s="2">
        <v>30703706.899999999</v>
      </c>
      <c r="AN152" s="2">
        <v>30924553.469999999</v>
      </c>
      <c r="AO152" s="2">
        <v>31145386.530000001</v>
      </c>
      <c r="AP152" s="2">
        <v>31369662.57</v>
      </c>
      <c r="AQ152" s="2">
        <v>31596526.539999999</v>
      </c>
      <c r="AR152" s="2">
        <v>31824967.859999999</v>
      </c>
      <c r="AS152" s="2">
        <v>32054615.469999999</v>
      </c>
      <c r="AT152" s="2">
        <v>32283422.77</v>
      </c>
    </row>
    <row r="153" spans="1:46" x14ac:dyDescent="0.3">
      <c r="A153" s="2" t="s">
        <v>354</v>
      </c>
      <c r="B153" s="2">
        <v>0</v>
      </c>
      <c r="C153" s="2">
        <v>14611236.939999999</v>
      </c>
      <c r="D153" s="2">
        <v>13287686.380000001</v>
      </c>
      <c r="E153" s="2">
        <v>10306841.640000001</v>
      </c>
      <c r="F153" s="2">
        <v>13248416.83</v>
      </c>
      <c r="G153" s="2">
        <v>10959547.529999999</v>
      </c>
      <c r="H153" s="2">
        <v>13884648.800000001</v>
      </c>
      <c r="I153" s="2">
        <v>13309701.279999999</v>
      </c>
      <c r="J153" s="2">
        <v>14207467.210000001</v>
      </c>
      <c r="K153" s="2">
        <v>15618816.710000001</v>
      </c>
      <c r="L153" s="2">
        <v>12229862.199999999</v>
      </c>
      <c r="M153" s="2">
        <v>12172377.779999999</v>
      </c>
      <c r="N153" s="2">
        <v>12264947.539999999</v>
      </c>
      <c r="O153" s="2">
        <v>12196870.66</v>
      </c>
      <c r="P153" s="2">
        <v>12000521.33</v>
      </c>
      <c r="Q153" s="2">
        <v>11861884.74</v>
      </c>
      <c r="R153" s="2">
        <v>11754163.380000001</v>
      </c>
      <c r="S153" s="2">
        <v>11682191.83</v>
      </c>
      <c r="T153" s="2">
        <v>11652568.449999999</v>
      </c>
      <c r="U153" s="2">
        <v>11656598.17</v>
      </c>
      <c r="V153" s="2">
        <v>11690157.939999999</v>
      </c>
      <c r="W153" s="2">
        <v>11749621.189999999</v>
      </c>
      <c r="X153" s="2">
        <v>11826857.48</v>
      </c>
      <c r="Y153" s="2">
        <v>11916424.34</v>
      </c>
      <c r="Z153" s="2">
        <v>12013602.74</v>
      </c>
      <c r="AA153" s="2">
        <v>12027549.75</v>
      </c>
      <c r="AB153" s="2">
        <v>12043164.789999999</v>
      </c>
      <c r="AC153" s="2">
        <v>12066227.640000001</v>
      </c>
      <c r="AD153" s="2">
        <v>12093140.43</v>
      </c>
      <c r="AE153" s="2">
        <v>12120491.73</v>
      </c>
      <c r="AF153" s="2">
        <v>12148674.699999999</v>
      </c>
      <c r="AG153" s="2">
        <v>12172496.4</v>
      </c>
      <c r="AH153" s="2">
        <v>12193521.689999999</v>
      </c>
      <c r="AI153" s="2">
        <v>12212335.75</v>
      </c>
      <c r="AJ153" s="2">
        <v>12229551.140000001</v>
      </c>
      <c r="AK153" s="2">
        <v>12247462.630000001</v>
      </c>
      <c r="AL153" s="2">
        <v>12263810.529999999</v>
      </c>
      <c r="AM153" s="2">
        <v>12280307.449999999</v>
      </c>
      <c r="AN153" s="2">
        <v>12297161.380000001</v>
      </c>
      <c r="AO153" s="2">
        <v>12314494.949999999</v>
      </c>
      <c r="AP153" s="2">
        <v>12333134.109999999</v>
      </c>
      <c r="AQ153" s="2">
        <v>12352725.1</v>
      </c>
      <c r="AR153" s="2">
        <v>12372917.41</v>
      </c>
      <c r="AS153" s="2">
        <v>12393669.16</v>
      </c>
      <c r="AT153" s="2">
        <v>12414280.529999999</v>
      </c>
    </row>
    <row r="154" spans="1:46" x14ac:dyDescent="0.3">
      <c r="A154" s="2" t="s">
        <v>355</v>
      </c>
      <c r="B154" s="2">
        <v>0</v>
      </c>
      <c r="C154" s="2">
        <v>9381827.4279999901</v>
      </c>
      <c r="D154" s="2">
        <v>9363498.8100000005</v>
      </c>
      <c r="E154" s="2">
        <v>7869722.7640000004</v>
      </c>
      <c r="F154" s="2">
        <v>7921410.5449999999</v>
      </c>
      <c r="G154" s="2">
        <v>8225599.7429999998</v>
      </c>
      <c r="H154" s="2">
        <v>8053311.4359999998</v>
      </c>
      <c r="I154" s="2">
        <v>7711442.9139999999</v>
      </c>
      <c r="J154" s="2">
        <v>7649883.5219999999</v>
      </c>
      <c r="K154" s="2">
        <v>7846686.7419999996</v>
      </c>
      <c r="L154" s="2">
        <v>7700411.0669999998</v>
      </c>
      <c r="M154" s="2">
        <v>7942205.6179999998</v>
      </c>
      <c r="N154" s="2">
        <v>8132252.4289999995</v>
      </c>
      <c r="O154" s="2">
        <v>8225087.307</v>
      </c>
      <c r="P154" s="2">
        <v>8236670.5429999996</v>
      </c>
      <c r="Q154" s="2">
        <v>8268494.96</v>
      </c>
      <c r="R154" s="2">
        <v>8304379.6869999999</v>
      </c>
      <c r="S154" s="2">
        <v>8349909.8569999998</v>
      </c>
      <c r="T154" s="2">
        <v>8412560.7650000006</v>
      </c>
      <c r="U154" s="2">
        <v>8491275.1030000001</v>
      </c>
      <c r="V154" s="2">
        <v>8583965.3939999994</v>
      </c>
      <c r="W154" s="2">
        <v>8689919.4399999995</v>
      </c>
      <c r="X154" s="2">
        <v>8806783.1530000009</v>
      </c>
      <c r="Y154" s="2">
        <v>8931815.5889999997</v>
      </c>
      <c r="Z154" s="2">
        <v>9062242.3430000003</v>
      </c>
      <c r="AA154" s="2">
        <v>9128546.7239999995</v>
      </c>
      <c r="AB154" s="2">
        <v>9196890.1919999998</v>
      </c>
      <c r="AC154" s="2">
        <v>9270142.0020000003</v>
      </c>
      <c r="AD154" s="2">
        <v>9345567.1909999996</v>
      </c>
      <c r="AE154" s="2">
        <v>9420869.2479999997</v>
      </c>
      <c r="AF154" s="2">
        <v>9495488.148</v>
      </c>
      <c r="AG154" s="2">
        <v>9568103.5</v>
      </c>
      <c r="AH154" s="2">
        <v>9638710.5850000009</v>
      </c>
      <c r="AI154" s="2">
        <v>9707863.443</v>
      </c>
      <c r="AJ154" s="2">
        <v>9776261.6779999901</v>
      </c>
      <c r="AK154" s="2">
        <v>9845099.2599999998</v>
      </c>
      <c r="AL154" s="2">
        <v>9914455.0789999999</v>
      </c>
      <c r="AM154" s="2">
        <v>9984802.9399999995</v>
      </c>
      <c r="AN154" s="2">
        <v>10056512.42</v>
      </c>
      <c r="AO154" s="2">
        <v>10129724.289999999</v>
      </c>
      <c r="AP154" s="2">
        <v>10206426.640000001</v>
      </c>
      <c r="AQ154" s="2">
        <v>10285606.029999999</v>
      </c>
      <c r="AR154" s="2">
        <v>10367029.58</v>
      </c>
      <c r="AS154" s="2">
        <v>10450458.210000001</v>
      </c>
      <c r="AT154" s="2">
        <v>10535446.58</v>
      </c>
    </row>
    <row r="155" spans="1:46" x14ac:dyDescent="0.3">
      <c r="A155" s="2" t="s">
        <v>356</v>
      </c>
      <c r="B155" s="2">
        <v>0</v>
      </c>
      <c r="C155" s="2">
        <v>13298501.67</v>
      </c>
      <c r="D155" s="2">
        <v>12867526.48</v>
      </c>
      <c r="E155" s="2">
        <v>12529453.91</v>
      </c>
      <c r="F155" s="2">
        <v>12391365.810000001</v>
      </c>
      <c r="G155" s="2">
        <v>11858055.029999999</v>
      </c>
      <c r="H155" s="2">
        <v>11085490.02</v>
      </c>
      <c r="I155" s="2">
        <v>10611154.890000001</v>
      </c>
      <c r="J155" s="2">
        <v>10482682.470000001</v>
      </c>
      <c r="K155" s="2">
        <v>10803067.789999999</v>
      </c>
      <c r="L155" s="2">
        <v>11379228.369999999</v>
      </c>
      <c r="M155" s="2">
        <v>11617363.99</v>
      </c>
      <c r="N155" s="2">
        <v>11669883.33</v>
      </c>
      <c r="O155" s="2">
        <v>11561836.289999999</v>
      </c>
      <c r="P155" s="2">
        <v>11320050.09</v>
      </c>
      <c r="Q155" s="2">
        <v>11138056.1</v>
      </c>
      <c r="R155" s="2">
        <v>10986330.16</v>
      </c>
      <c r="S155" s="2">
        <v>10864491.23</v>
      </c>
      <c r="T155" s="2">
        <v>10780410.07</v>
      </c>
      <c r="U155" s="2">
        <v>10719991.689999999</v>
      </c>
      <c r="V155" s="2">
        <v>10721202.960000001</v>
      </c>
      <c r="W155" s="2">
        <v>10735006.73</v>
      </c>
      <c r="X155" s="2">
        <v>10749389.710000001</v>
      </c>
      <c r="Y155" s="2">
        <v>10758851.529999999</v>
      </c>
      <c r="Z155" s="2">
        <v>10759866.970000001</v>
      </c>
      <c r="AA155" s="2">
        <v>10777104.99</v>
      </c>
      <c r="AB155" s="2">
        <v>10804401.220000001</v>
      </c>
      <c r="AC155" s="2">
        <v>10837351.02</v>
      </c>
      <c r="AD155" s="2">
        <v>10872138.529999999</v>
      </c>
      <c r="AE155" s="2">
        <v>10906515.449999999</v>
      </c>
      <c r="AF155" s="2">
        <v>10941439.82</v>
      </c>
      <c r="AG155" s="2">
        <v>10974526.68</v>
      </c>
      <c r="AH155" s="2">
        <v>11006844.66</v>
      </c>
      <c r="AI155" s="2">
        <v>11039418.15</v>
      </c>
      <c r="AJ155" s="2">
        <v>11073301.43</v>
      </c>
      <c r="AK155" s="2">
        <v>11110577.73</v>
      </c>
      <c r="AL155" s="2">
        <v>11150237.449999999</v>
      </c>
      <c r="AM155" s="2">
        <v>11193089.220000001</v>
      </c>
      <c r="AN155" s="2">
        <v>11239206.859999999</v>
      </c>
      <c r="AO155" s="2">
        <v>11288519.640000001</v>
      </c>
      <c r="AP155" s="2">
        <v>11342548.199999999</v>
      </c>
      <c r="AQ155" s="2">
        <v>11400723.380000001</v>
      </c>
      <c r="AR155" s="2">
        <v>11462454.9</v>
      </c>
      <c r="AS155" s="2">
        <v>11527407.18</v>
      </c>
      <c r="AT155" s="2">
        <v>11594856.859999999</v>
      </c>
    </row>
    <row r="156" spans="1:46" x14ac:dyDescent="0.3">
      <c r="A156" s="2" t="s">
        <v>357</v>
      </c>
      <c r="B156" s="2">
        <v>0</v>
      </c>
      <c r="C156" s="2">
        <v>1262229.7949999999</v>
      </c>
      <c r="D156" s="2">
        <v>1200889.487</v>
      </c>
      <c r="E156" s="2">
        <v>1217871.2549999999</v>
      </c>
      <c r="F156" s="2">
        <v>1168439.3529999999</v>
      </c>
      <c r="G156" s="2">
        <v>1093743.02</v>
      </c>
      <c r="H156" s="2">
        <v>1022745.704</v>
      </c>
      <c r="I156" s="2">
        <v>978490.84550000005</v>
      </c>
      <c r="J156" s="2">
        <v>949649.22620000003</v>
      </c>
      <c r="K156" s="2">
        <v>948258.25490000006</v>
      </c>
      <c r="L156" s="2">
        <v>947175.59620000003</v>
      </c>
      <c r="M156" s="2">
        <v>950290.55909999995</v>
      </c>
      <c r="N156" s="2">
        <v>950665.33230000001</v>
      </c>
      <c r="O156" s="2">
        <v>945937.87919999997</v>
      </c>
      <c r="P156" s="2">
        <v>936475.80429999996</v>
      </c>
      <c r="Q156" s="2">
        <v>933812.14639999997</v>
      </c>
      <c r="R156" s="2">
        <v>933722.93980000005</v>
      </c>
      <c r="S156" s="2">
        <v>935487.52289999998</v>
      </c>
      <c r="T156" s="2">
        <v>939549.4155</v>
      </c>
      <c r="U156" s="2">
        <v>944368.99800000002</v>
      </c>
      <c r="V156" s="2">
        <v>953392.77150000003</v>
      </c>
      <c r="W156" s="2">
        <v>962269.42779999995</v>
      </c>
      <c r="X156" s="2">
        <v>970171.97950000002</v>
      </c>
      <c r="Y156" s="2">
        <v>976832.10950000002</v>
      </c>
      <c r="Z156" s="2">
        <v>982173.4595</v>
      </c>
      <c r="AA156" s="2">
        <v>987618.74380000005</v>
      </c>
      <c r="AB156" s="2">
        <v>993090.50159999996</v>
      </c>
      <c r="AC156" s="2">
        <v>998494.08259999997</v>
      </c>
      <c r="AD156" s="2">
        <v>1003774.326</v>
      </c>
      <c r="AE156" s="2">
        <v>1008939.406</v>
      </c>
      <c r="AF156" s="2">
        <v>1014163.649</v>
      </c>
      <c r="AG156" s="2">
        <v>1019441.733</v>
      </c>
      <c r="AH156" s="2">
        <v>1024771.2659999999</v>
      </c>
      <c r="AI156" s="2">
        <v>1030178.512</v>
      </c>
      <c r="AJ156" s="2">
        <v>1035696.122</v>
      </c>
      <c r="AK156" s="2">
        <v>1041429.383</v>
      </c>
      <c r="AL156" s="2">
        <v>1047342.273</v>
      </c>
      <c r="AM156" s="2">
        <v>1053410.324</v>
      </c>
      <c r="AN156" s="2">
        <v>1059609.642</v>
      </c>
      <c r="AO156" s="2">
        <v>1065921.79</v>
      </c>
      <c r="AP156" s="2">
        <v>1072773.5379999999</v>
      </c>
      <c r="AQ156" s="2">
        <v>1079996.7819999999</v>
      </c>
      <c r="AR156" s="2">
        <v>1087468.395</v>
      </c>
      <c r="AS156" s="2">
        <v>1095134.5819999999</v>
      </c>
      <c r="AT156" s="2">
        <v>1102963.223</v>
      </c>
    </row>
    <row r="157" spans="1:46" x14ac:dyDescent="0.3">
      <c r="A157" s="2" t="s">
        <v>409</v>
      </c>
      <c r="B157" s="2">
        <v>16805880</v>
      </c>
      <c r="C157" s="2">
        <v>17328895.739999998</v>
      </c>
      <c r="D157" s="2">
        <v>16973594</v>
      </c>
      <c r="E157" s="2">
        <v>16535040.289999999</v>
      </c>
      <c r="F157" s="2">
        <v>16958167.02</v>
      </c>
      <c r="G157" s="2">
        <v>14443401.02</v>
      </c>
      <c r="H157" s="2">
        <v>12216000.16</v>
      </c>
      <c r="I157" s="2">
        <v>10326865.34</v>
      </c>
      <c r="J157" s="2">
        <v>8969701.5189999994</v>
      </c>
      <c r="K157" s="2">
        <v>7893852.398</v>
      </c>
      <c r="L157" s="2">
        <v>7870407.608</v>
      </c>
      <c r="M157" s="2">
        <v>7973442.0180000002</v>
      </c>
      <c r="N157" s="2">
        <v>8047344.5710000005</v>
      </c>
      <c r="O157" s="2">
        <v>8052553.6689999998</v>
      </c>
      <c r="P157" s="2">
        <v>8011625.6749999998</v>
      </c>
      <c r="Q157" s="2">
        <v>8027350.6689999998</v>
      </c>
      <c r="R157" s="2">
        <v>8054584.324</v>
      </c>
      <c r="S157" s="2">
        <v>8090989.3679999998</v>
      </c>
      <c r="T157" s="2">
        <v>8141141.1449999996</v>
      </c>
      <c r="U157" s="2">
        <v>8198406.5949999997</v>
      </c>
      <c r="V157" s="2">
        <v>8261519.6699999999</v>
      </c>
      <c r="W157" s="2">
        <v>8329366.7529999996</v>
      </c>
      <c r="X157" s="2">
        <v>8399527.91599999</v>
      </c>
      <c r="Y157" s="2">
        <v>8470384.273</v>
      </c>
      <c r="Z157" s="2">
        <v>8540506.9940000009</v>
      </c>
      <c r="AA157" s="2">
        <v>8537282.5199999996</v>
      </c>
      <c r="AB157" s="2">
        <v>8538261.7410000004</v>
      </c>
      <c r="AC157" s="2">
        <v>8542237.3640000001</v>
      </c>
      <c r="AD157" s="2">
        <v>8546859.1449999996</v>
      </c>
      <c r="AE157" s="2">
        <v>8550349.9920000006</v>
      </c>
      <c r="AF157" s="2">
        <v>8552950.2520000003</v>
      </c>
      <c r="AG157" s="2">
        <v>8552407.3100000005</v>
      </c>
      <c r="AH157" s="2">
        <v>8548806.7919999994</v>
      </c>
      <c r="AI157" s="2">
        <v>8542200.8640000001</v>
      </c>
      <c r="AJ157" s="2">
        <v>8532771.841</v>
      </c>
      <c r="AK157" s="2">
        <v>8521684.1830000002</v>
      </c>
      <c r="AL157" s="2">
        <v>8508072.6779999901</v>
      </c>
      <c r="AM157" s="2">
        <v>8492464.125</v>
      </c>
      <c r="AN157" s="2">
        <v>8474976.2679999899</v>
      </c>
      <c r="AO157" s="2">
        <v>8455784.8570000008</v>
      </c>
      <c r="AP157" s="2">
        <v>8435778.5659999996</v>
      </c>
      <c r="AQ157" s="2">
        <v>8414977.71199999</v>
      </c>
      <c r="AR157" s="2">
        <v>8393445.1970000006</v>
      </c>
      <c r="AS157" s="2">
        <v>8371409.2719999999</v>
      </c>
      <c r="AT157" s="2">
        <v>8348816.9979999997</v>
      </c>
    </row>
    <row r="158" spans="1:46" x14ac:dyDescent="0.3">
      <c r="A158" s="2" t="s">
        <v>410</v>
      </c>
      <c r="B158" s="2">
        <v>4455360</v>
      </c>
      <c r="C158" s="2">
        <v>4111849.6669999999</v>
      </c>
      <c r="D158" s="2">
        <v>3763564.034</v>
      </c>
      <c r="E158" s="2">
        <v>3219126.949</v>
      </c>
      <c r="F158" s="2">
        <v>2926951.5619999999</v>
      </c>
      <c r="G158" s="2">
        <v>2700242.4079999998</v>
      </c>
      <c r="H158" s="2">
        <v>2453819.4130000002</v>
      </c>
      <c r="I158" s="2">
        <v>2188762.9920000001</v>
      </c>
      <c r="J158" s="2">
        <v>1949622.3870000001</v>
      </c>
      <c r="K158" s="2">
        <v>1718425.96</v>
      </c>
      <c r="L158" s="2">
        <v>1558529.5819999999</v>
      </c>
      <c r="M158" s="2">
        <v>1424066.4029999999</v>
      </c>
      <c r="N158" s="2">
        <v>1300138.8149999999</v>
      </c>
      <c r="O158" s="2">
        <v>1182804.8529999999</v>
      </c>
      <c r="P158" s="2">
        <v>1069936.257</v>
      </c>
      <c r="Q158" s="2">
        <v>1066676.02</v>
      </c>
      <c r="R158" s="2">
        <v>1069120.0719999999</v>
      </c>
      <c r="S158" s="2">
        <v>1069606.6310000001</v>
      </c>
      <c r="T158" s="2">
        <v>1068557.7709999999</v>
      </c>
      <c r="U158" s="2">
        <v>1067252.2169999999</v>
      </c>
      <c r="V158" s="2">
        <v>1067198.9839999999</v>
      </c>
      <c r="W158" s="2">
        <v>1068339.3119999999</v>
      </c>
      <c r="X158" s="2">
        <v>1070387.5630000001</v>
      </c>
      <c r="Y158" s="2">
        <v>1073091.02</v>
      </c>
      <c r="Z158" s="2">
        <v>1076195.4979999999</v>
      </c>
      <c r="AA158" s="2">
        <v>1101834.2109999999</v>
      </c>
      <c r="AB158" s="2">
        <v>1127889.9939999999</v>
      </c>
      <c r="AC158" s="2">
        <v>1152093.0079999999</v>
      </c>
      <c r="AD158" s="2">
        <v>1173901.2609999999</v>
      </c>
      <c r="AE158" s="2">
        <v>1192908.452</v>
      </c>
      <c r="AF158" s="2">
        <v>1208504.4169999999</v>
      </c>
      <c r="AG158" s="2">
        <v>1220276.307</v>
      </c>
      <c r="AH158" s="2">
        <v>1228201.287</v>
      </c>
      <c r="AI158" s="2">
        <v>1232292.379</v>
      </c>
      <c r="AJ158" s="2">
        <v>1232596.825</v>
      </c>
      <c r="AK158" s="2">
        <v>1229034.9709999999</v>
      </c>
      <c r="AL158" s="2">
        <v>1221655.0330000001</v>
      </c>
      <c r="AM158" s="2">
        <v>1210677.0490000001</v>
      </c>
      <c r="AN158" s="2">
        <v>1196330.7560000001</v>
      </c>
      <c r="AO158" s="2">
        <v>1178856.03</v>
      </c>
      <c r="AP158" s="2">
        <v>1158600.8219999999</v>
      </c>
      <c r="AQ158" s="2">
        <v>1135796.9680000001</v>
      </c>
      <c r="AR158" s="2">
        <v>1110670.26</v>
      </c>
      <c r="AS158" s="2">
        <v>1083440.004</v>
      </c>
      <c r="AT158" s="2">
        <v>1054319.557</v>
      </c>
    </row>
    <row r="159" spans="1:46" x14ac:dyDescent="0.3">
      <c r="A159" s="2" t="s">
        <v>411</v>
      </c>
      <c r="B159" s="2">
        <v>4455360</v>
      </c>
      <c r="C159" s="2">
        <v>4111849.6669999999</v>
      </c>
      <c r="D159" s="2">
        <v>3763564.034</v>
      </c>
      <c r="E159" s="2">
        <v>3219126.949</v>
      </c>
      <c r="F159" s="2">
        <v>2926951.5619999999</v>
      </c>
      <c r="G159" s="2">
        <v>2700242.4079999998</v>
      </c>
      <c r="H159" s="2">
        <v>2453819.4130000002</v>
      </c>
      <c r="I159" s="2">
        <v>2188762.9920000001</v>
      </c>
      <c r="J159" s="2">
        <v>1949622.3870000001</v>
      </c>
      <c r="K159" s="2">
        <v>1718425.96</v>
      </c>
      <c r="L159" s="2">
        <v>1558529.5819999999</v>
      </c>
      <c r="M159" s="2">
        <v>1424066.4029999999</v>
      </c>
      <c r="N159" s="2">
        <v>1300138.8149999999</v>
      </c>
      <c r="O159" s="2">
        <v>1182804.8529999999</v>
      </c>
      <c r="P159" s="2">
        <v>1069936.257</v>
      </c>
      <c r="Q159" s="2">
        <v>1066676.02</v>
      </c>
      <c r="R159" s="2">
        <v>1069120.0719999999</v>
      </c>
      <c r="S159" s="2">
        <v>1069606.6310000001</v>
      </c>
      <c r="T159" s="2">
        <v>1068557.7709999999</v>
      </c>
      <c r="U159" s="2">
        <v>1067252.2169999999</v>
      </c>
      <c r="V159" s="2">
        <v>1067198.9839999999</v>
      </c>
      <c r="W159" s="2">
        <v>1068339.3119999999</v>
      </c>
      <c r="X159" s="2">
        <v>1070387.5630000001</v>
      </c>
      <c r="Y159" s="2">
        <v>1073091.02</v>
      </c>
      <c r="Z159" s="2">
        <v>1076195.4979999999</v>
      </c>
      <c r="AA159" s="2">
        <v>1101834.2109999999</v>
      </c>
      <c r="AB159" s="2">
        <v>1127889.9939999999</v>
      </c>
      <c r="AC159" s="2">
        <v>1152093.0079999999</v>
      </c>
      <c r="AD159" s="2">
        <v>1173901.2609999999</v>
      </c>
      <c r="AE159" s="2">
        <v>1192908.452</v>
      </c>
      <c r="AF159" s="2">
        <v>1208504.4169999999</v>
      </c>
      <c r="AG159" s="2">
        <v>1220276.307</v>
      </c>
      <c r="AH159" s="2">
        <v>1228201.287</v>
      </c>
      <c r="AI159" s="2">
        <v>1232292.379</v>
      </c>
      <c r="AJ159" s="2">
        <v>1232596.825</v>
      </c>
      <c r="AK159" s="2">
        <v>1229034.9709999999</v>
      </c>
      <c r="AL159" s="2">
        <v>1221655.0330000001</v>
      </c>
      <c r="AM159" s="2">
        <v>1210677.0490000001</v>
      </c>
      <c r="AN159" s="2">
        <v>1196330.7560000001</v>
      </c>
      <c r="AO159" s="2">
        <v>1178856.03</v>
      </c>
      <c r="AP159" s="2">
        <v>1158600.8219999999</v>
      </c>
      <c r="AQ159" s="2">
        <v>1135796.9680000001</v>
      </c>
      <c r="AR159" s="2">
        <v>1110670.26</v>
      </c>
      <c r="AS159" s="2">
        <v>1083440.004</v>
      </c>
      <c r="AT159" s="2">
        <v>1054319.557</v>
      </c>
    </row>
    <row r="160" spans="1:46" x14ac:dyDescent="0.3">
      <c r="A160" s="2" t="s">
        <v>412</v>
      </c>
      <c r="B160" s="2">
        <v>8498700</v>
      </c>
      <c r="C160" s="2">
        <v>8238214.3600000003</v>
      </c>
      <c r="D160" s="2">
        <v>7963298.3669999996</v>
      </c>
      <c r="E160" s="2">
        <v>7197074.6940000001</v>
      </c>
      <c r="F160" s="2">
        <v>6914485.5219999999</v>
      </c>
      <c r="G160" s="2">
        <v>6739911.9409999996</v>
      </c>
      <c r="H160" s="2">
        <v>6471151.9989999998</v>
      </c>
      <c r="I160" s="2">
        <v>6098278.3399999999</v>
      </c>
      <c r="J160" s="2">
        <v>5738689.2199999997</v>
      </c>
      <c r="K160" s="2">
        <v>5343578.2769999998</v>
      </c>
      <c r="L160" s="2">
        <v>5745604.7410000004</v>
      </c>
      <c r="M160" s="2">
        <v>6298807.7810000004</v>
      </c>
      <c r="N160" s="2">
        <v>6905976.3540000003</v>
      </c>
      <c r="O160" s="2">
        <v>7543136.9249999998</v>
      </c>
      <c r="P160" s="2">
        <v>8189272.6689999998</v>
      </c>
      <c r="Q160" s="2">
        <v>8227351.7989999996</v>
      </c>
      <c r="R160" s="2">
        <v>8158752.0520000001</v>
      </c>
      <c r="S160" s="2">
        <v>8058138.3729999997</v>
      </c>
      <c r="T160" s="2">
        <v>7943218.0650000004</v>
      </c>
      <c r="U160" s="2">
        <v>7825196.9210000001</v>
      </c>
      <c r="V160" s="2">
        <v>7743228.3159999996</v>
      </c>
      <c r="W160" s="2">
        <v>7669446.0329999998</v>
      </c>
      <c r="X160" s="2">
        <v>7601893.3389999997</v>
      </c>
      <c r="Y160" s="2">
        <v>7538568.2130000005</v>
      </c>
      <c r="Z160" s="2">
        <v>7477504.4780000001</v>
      </c>
      <c r="AA160" s="2">
        <v>7676370.4539999999</v>
      </c>
      <c r="AB160" s="2">
        <v>7886846.9670000002</v>
      </c>
      <c r="AC160" s="2">
        <v>8086609.7070000004</v>
      </c>
      <c r="AD160" s="2">
        <v>8270980.6550000003</v>
      </c>
      <c r="AE160" s="2">
        <v>8436802.1779999901</v>
      </c>
      <c r="AF160" s="2">
        <v>8579492.1999999899</v>
      </c>
      <c r="AG160" s="2">
        <v>8695815.9140000008</v>
      </c>
      <c r="AH160" s="2">
        <v>8785284.3650000002</v>
      </c>
      <c r="AI160" s="2">
        <v>8847663.8010000009</v>
      </c>
      <c r="AJ160" s="2">
        <v>8882969.0610000007</v>
      </c>
      <c r="AK160" s="2">
        <v>8890303.1449999996</v>
      </c>
      <c r="AL160" s="2">
        <v>8869690.2550000008</v>
      </c>
      <c r="AM160" s="2">
        <v>8822413.591</v>
      </c>
      <c r="AN160" s="2">
        <v>8749852.8489999995</v>
      </c>
      <c r="AO160" s="2">
        <v>8653488.9299999997</v>
      </c>
      <c r="AP160" s="2">
        <v>8535626.8900000006</v>
      </c>
      <c r="AQ160" s="2">
        <v>8397752.7080000006</v>
      </c>
      <c r="AR160" s="2">
        <v>8241334.5760000004</v>
      </c>
      <c r="AS160" s="2">
        <v>8067818.7470000004</v>
      </c>
      <c r="AT160" s="2">
        <v>7878632.5640000002</v>
      </c>
    </row>
    <row r="161" spans="1:47" x14ac:dyDescent="0.3">
      <c r="A161" s="2" t="s">
        <v>413</v>
      </c>
      <c r="B161" s="2">
        <v>20827800</v>
      </c>
      <c r="C161" s="2">
        <v>19859965.16</v>
      </c>
      <c r="D161" s="2">
        <v>18835713.879999999</v>
      </c>
      <c r="E161" s="2">
        <v>16698704.720000001</v>
      </c>
      <c r="F161" s="2">
        <v>15737048.77</v>
      </c>
      <c r="G161" s="2">
        <v>15047464.300000001</v>
      </c>
      <c r="H161" s="2">
        <v>14172470.35</v>
      </c>
      <c r="I161" s="2">
        <v>13101904.82</v>
      </c>
      <c r="J161" s="2">
        <v>12095133</v>
      </c>
      <c r="K161" s="2">
        <v>11048610.140000001</v>
      </c>
      <c r="L161" s="2">
        <v>10065014.130000001</v>
      </c>
      <c r="M161" s="2">
        <v>9210512.41599999</v>
      </c>
      <c r="N161" s="2">
        <v>8420545.4370000008</v>
      </c>
      <c r="O161" s="2">
        <v>7672447.7300000004</v>
      </c>
      <c r="P161" s="2">
        <v>6952469.4960000003</v>
      </c>
      <c r="Q161" s="2">
        <v>7098974.1129999999</v>
      </c>
      <c r="R161" s="2">
        <v>7307501.6330000004</v>
      </c>
      <c r="S161" s="2">
        <v>7510454.9910000004</v>
      </c>
      <c r="T161" s="2">
        <v>7708096.8380000005</v>
      </c>
      <c r="U161" s="2">
        <v>7908956.2439999999</v>
      </c>
      <c r="V161" s="2">
        <v>7909788.176</v>
      </c>
      <c r="W161" s="2">
        <v>7897236.6679999996</v>
      </c>
      <c r="X161" s="2">
        <v>7889209.5190000003</v>
      </c>
      <c r="Y161" s="2">
        <v>7885894</v>
      </c>
      <c r="Z161" s="2">
        <v>7885593.3439999996</v>
      </c>
      <c r="AA161" s="2">
        <v>8111316.7460000003</v>
      </c>
      <c r="AB161" s="2">
        <v>8348891.3550000004</v>
      </c>
      <c r="AC161" s="2">
        <v>8575835.1490000002</v>
      </c>
      <c r="AD161" s="2">
        <v>8787264.4700000007</v>
      </c>
      <c r="AE161" s="2">
        <v>8979770.9930000007</v>
      </c>
      <c r="AF161" s="2">
        <v>9148390.1400000006</v>
      </c>
      <c r="AG161" s="2">
        <v>9289557.3829999994</v>
      </c>
      <c r="AH161" s="2">
        <v>9402618.3269999996</v>
      </c>
      <c r="AI161" s="2">
        <v>9487184.6339999996</v>
      </c>
      <c r="AJ161" s="2">
        <v>9543128.9759999998</v>
      </c>
      <c r="AK161" s="2">
        <v>9569338.0749999899</v>
      </c>
      <c r="AL161" s="2">
        <v>9565679.6909999996</v>
      </c>
      <c r="AM161" s="2">
        <v>9533376.8110000007</v>
      </c>
      <c r="AN161" s="2">
        <v>9473762.1730000004</v>
      </c>
      <c r="AO161" s="2">
        <v>9388284.5439999998</v>
      </c>
      <c r="AP161" s="2">
        <v>9279295.9629999995</v>
      </c>
      <c r="AQ161" s="2">
        <v>9148271.1970000006</v>
      </c>
      <c r="AR161" s="2">
        <v>8996673.7290000003</v>
      </c>
      <c r="AS161" s="2">
        <v>8825951.3900000006</v>
      </c>
      <c r="AT161" s="2">
        <v>8637539.8279999997</v>
      </c>
    </row>
    <row r="162" spans="1:47" x14ac:dyDescent="0.3">
      <c r="A162" s="2" t="s">
        <v>414</v>
      </c>
      <c r="B162" s="2">
        <v>478800</v>
      </c>
      <c r="C162" s="2">
        <v>496480.12660000002</v>
      </c>
      <c r="D162" s="2">
        <v>499196.54200000002</v>
      </c>
      <c r="E162" s="2">
        <v>498571.78619999997</v>
      </c>
      <c r="F162" s="2">
        <v>525151.32460000005</v>
      </c>
      <c r="G162" s="2">
        <v>577276.69369999995</v>
      </c>
      <c r="H162" s="2">
        <v>610008.71620000002</v>
      </c>
      <c r="I162" s="2">
        <v>656092.01199999999</v>
      </c>
      <c r="J162" s="2">
        <v>721048.83689999999</v>
      </c>
      <c r="K162" s="2">
        <v>807766.2317</v>
      </c>
      <c r="L162" s="2">
        <v>852204.45270000002</v>
      </c>
      <c r="M162" s="2">
        <v>897525.81740000006</v>
      </c>
      <c r="N162" s="2">
        <v>926275.24509999994</v>
      </c>
      <c r="O162" s="2">
        <v>941655.10160000005</v>
      </c>
      <c r="P162" s="2">
        <v>946623.17799999996</v>
      </c>
      <c r="Q162" s="2">
        <v>920047.76580000005</v>
      </c>
      <c r="R162" s="2">
        <v>898708.93819999998</v>
      </c>
      <c r="S162" s="2">
        <v>881151.20220000006</v>
      </c>
      <c r="T162" s="2">
        <v>865227.33490000002</v>
      </c>
      <c r="U162" s="2">
        <v>850447.20869999996</v>
      </c>
      <c r="V162" s="2">
        <v>840458.34279999998</v>
      </c>
      <c r="W162" s="2">
        <v>831458.696</v>
      </c>
      <c r="X162" s="2">
        <v>823126.25</v>
      </c>
      <c r="Y162" s="2">
        <v>815275.91650000005</v>
      </c>
      <c r="Z162" s="2">
        <v>807756.07790000003</v>
      </c>
      <c r="AA162" s="2">
        <v>803079.06669999997</v>
      </c>
      <c r="AB162" s="2">
        <v>799976.18119999999</v>
      </c>
      <c r="AC162" s="2">
        <v>797960.36659999995</v>
      </c>
      <c r="AD162" s="2">
        <v>796580.51740000001</v>
      </c>
      <c r="AE162" s="2">
        <v>795544.63870000001</v>
      </c>
      <c r="AF162" s="2">
        <v>794901.84860000003</v>
      </c>
      <c r="AG162" s="2">
        <v>794341.5294</v>
      </c>
      <c r="AH162" s="2">
        <v>793810.06370000006</v>
      </c>
      <c r="AI162" s="2">
        <v>793284.65119999996</v>
      </c>
      <c r="AJ162" s="2">
        <v>792770.74230000004</v>
      </c>
      <c r="AK162" s="2">
        <v>792430.89569999999</v>
      </c>
      <c r="AL162" s="2">
        <v>792139.38780000003</v>
      </c>
      <c r="AM162" s="2">
        <v>791872.36979999999</v>
      </c>
      <c r="AN162" s="2">
        <v>791627.6888</v>
      </c>
      <c r="AO162" s="2">
        <v>791415.68949999998</v>
      </c>
      <c r="AP162" s="2">
        <v>791332.62219999998</v>
      </c>
      <c r="AQ162" s="2">
        <v>791364.53020000004</v>
      </c>
      <c r="AR162" s="2">
        <v>791499.39560000005</v>
      </c>
      <c r="AS162" s="2">
        <v>791750.77390000003</v>
      </c>
      <c r="AT162" s="2">
        <v>792100.49199999997</v>
      </c>
    </row>
    <row r="163" spans="1:47" x14ac:dyDescent="0.3">
      <c r="A163" s="2" t="s">
        <v>358</v>
      </c>
      <c r="B163" s="2">
        <v>0</v>
      </c>
      <c r="C163" s="2">
        <v>786189.74210000003</v>
      </c>
      <c r="D163" s="2">
        <v>764050.78159999999</v>
      </c>
      <c r="E163" s="2">
        <v>745552.36380000005</v>
      </c>
      <c r="F163" s="2">
        <v>782540.31530000002</v>
      </c>
      <c r="G163" s="2">
        <v>773457.50650000002</v>
      </c>
      <c r="H163" s="2">
        <v>763267.34219999996</v>
      </c>
      <c r="I163" s="2">
        <v>718165.0943</v>
      </c>
      <c r="J163" s="2">
        <v>730841.51080000005</v>
      </c>
      <c r="K163" s="2">
        <v>719881.9719</v>
      </c>
      <c r="L163" s="2">
        <v>677916.16310000001</v>
      </c>
      <c r="M163" s="2">
        <v>676854.5442</v>
      </c>
      <c r="N163" s="2">
        <v>673451.728</v>
      </c>
      <c r="O163" s="2">
        <v>661642.67379999999</v>
      </c>
      <c r="P163" s="2">
        <v>642942.59380000003</v>
      </c>
      <c r="Q163" s="2">
        <v>625464.84640000004</v>
      </c>
      <c r="R163" s="2">
        <v>610960.86080000002</v>
      </c>
      <c r="S163" s="2">
        <v>599514.20810000005</v>
      </c>
      <c r="T163" s="2">
        <v>589995.4889</v>
      </c>
      <c r="U163" s="2">
        <v>582228.29749999999</v>
      </c>
      <c r="V163" s="2">
        <v>578047.9314</v>
      </c>
      <c r="W163" s="2">
        <v>575042.72239999997</v>
      </c>
      <c r="X163" s="2">
        <v>572948.35609999998</v>
      </c>
      <c r="Y163" s="2">
        <v>571496.20299999998</v>
      </c>
      <c r="Z163" s="2">
        <v>570439.42539999995</v>
      </c>
      <c r="AA163" s="2">
        <v>574039.54599999997</v>
      </c>
      <c r="AB163" s="2">
        <v>579127.52289999998</v>
      </c>
      <c r="AC163" s="2">
        <v>585195.15179999999</v>
      </c>
      <c r="AD163" s="2">
        <v>591830.88939999999</v>
      </c>
      <c r="AE163" s="2">
        <v>598749.12659999996</v>
      </c>
      <c r="AF163" s="2">
        <v>605824.86419999995</v>
      </c>
      <c r="AG163" s="2">
        <v>612922.31449999998</v>
      </c>
      <c r="AH163" s="2">
        <v>620004.09299999999</v>
      </c>
      <c r="AI163" s="2">
        <v>627073.98389999999</v>
      </c>
      <c r="AJ163" s="2">
        <v>634160.66740000003</v>
      </c>
      <c r="AK163" s="2">
        <v>641333.92469999997</v>
      </c>
      <c r="AL163" s="2">
        <v>648595.44079999998</v>
      </c>
      <c r="AM163" s="2">
        <v>655973.84669999999</v>
      </c>
      <c r="AN163" s="2">
        <v>663482.7452</v>
      </c>
      <c r="AO163" s="2">
        <v>671130.08499999996</v>
      </c>
      <c r="AP163" s="2">
        <v>678972.76969999995</v>
      </c>
      <c r="AQ163" s="2">
        <v>687002.48309999995</v>
      </c>
      <c r="AR163" s="2">
        <v>695200.92980000004</v>
      </c>
      <c r="AS163" s="2">
        <v>703552.38919999998</v>
      </c>
      <c r="AT163" s="2">
        <v>712030.42850000004</v>
      </c>
    </row>
    <row r="164" spans="1:47" x14ac:dyDescent="0.3">
      <c r="A164" s="158" t="s">
        <v>359</v>
      </c>
      <c r="B164" s="2">
        <v>0</v>
      </c>
      <c r="C164" s="2">
        <v>5245820.0520000001</v>
      </c>
      <c r="D164" s="2">
        <v>5040618.4400000004</v>
      </c>
      <c r="E164" s="2">
        <v>4959714.1220000004</v>
      </c>
      <c r="F164" s="2">
        <v>4934587.0310000004</v>
      </c>
      <c r="G164" s="2">
        <v>4943669.7819999997</v>
      </c>
      <c r="H164" s="2">
        <v>4696215.216</v>
      </c>
      <c r="I164" s="2">
        <v>4527236.13</v>
      </c>
      <c r="J164" s="2">
        <v>4527947.8480000002</v>
      </c>
      <c r="K164" s="2">
        <v>4549888.63</v>
      </c>
      <c r="L164" s="2">
        <v>4508422.4709999999</v>
      </c>
      <c r="M164" s="2">
        <v>4525353.5360000003</v>
      </c>
      <c r="N164" s="2">
        <v>4498487.2539999997</v>
      </c>
      <c r="O164" s="2">
        <v>4418464.5539999995</v>
      </c>
      <c r="P164" s="2">
        <v>4298995.267</v>
      </c>
      <c r="Q164" s="2">
        <v>4191707.1260000002</v>
      </c>
      <c r="R164" s="2">
        <v>4101505.2910000002</v>
      </c>
      <c r="S164" s="2">
        <v>4026512.5070000002</v>
      </c>
      <c r="T164" s="2">
        <v>3961020.7549999999</v>
      </c>
      <c r="U164" s="2">
        <v>3902973.1159999999</v>
      </c>
      <c r="V164" s="2">
        <v>3865714.1710000001</v>
      </c>
      <c r="W164" s="2">
        <v>3833868.4589999998</v>
      </c>
      <c r="X164" s="2">
        <v>3806694.7769999998</v>
      </c>
      <c r="Y164" s="2">
        <v>3783100.23</v>
      </c>
      <c r="Z164" s="2">
        <v>3761865.6189999999</v>
      </c>
      <c r="AA164" s="2">
        <v>3768651.3050000002</v>
      </c>
      <c r="AB164" s="2">
        <v>3783140.122</v>
      </c>
      <c r="AC164" s="2">
        <v>3801948.8569999998</v>
      </c>
      <c r="AD164" s="2">
        <v>3822355.656</v>
      </c>
      <c r="AE164" s="2">
        <v>3842627.5759999999</v>
      </c>
      <c r="AF164" s="2">
        <v>3862384.2089999998</v>
      </c>
      <c r="AG164" s="2">
        <v>3881014.4559999998</v>
      </c>
      <c r="AH164" s="2">
        <v>3898139.7039999999</v>
      </c>
      <c r="AI164" s="2">
        <v>3913765.1120000002</v>
      </c>
      <c r="AJ164" s="2">
        <v>3928134.4980000001</v>
      </c>
      <c r="AK164" s="2">
        <v>3941927.361</v>
      </c>
      <c r="AL164" s="2">
        <v>3955328.83</v>
      </c>
      <c r="AM164" s="2">
        <v>3968448.3390000002</v>
      </c>
      <c r="AN164" s="2">
        <v>3981444.648</v>
      </c>
      <c r="AO164" s="2">
        <v>3994444.3169999998</v>
      </c>
      <c r="AP164" s="2">
        <v>4008081.5660000001</v>
      </c>
      <c r="AQ164" s="2">
        <v>4022322.307</v>
      </c>
      <c r="AR164" s="2">
        <v>4037103.7960000001</v>
      </c>
      <c r="AS164" s="2">
        <v>4052386.8360000001</v>
      </c>
      <c r="AT164" s="2">
        <v>4068068.6949999998</v>
      </c>
    </row>
    <row r="165" spans="1:47" x14ac:dyDescent="0.3">
      <c r="A165" s="158" t="s">
        <v>360</v>
      </c>
      <c r="B165" s="2">
        <v>0</v>
      </c>
      <c r="C165" s="2">
        <v>736508.47329999995</v>
      </c>
      <c r="D165" s="2">
        <v>696115.02610000002</v>
      </c>
      <c r="E165" s="2">
        <v>569796.41610000003</v>
      </c>
      <c r="F165" s="2">
        <v>601436.13489999995</v>
      </c>
      <c r="G165" s="2">
        <v>604743.28540000005</v>
      </c>
      <c r="H165" s="2">
        <v>585355.19480000006</v>
      </c>
      <c r="I165" s="2">
        <v>562167.97679999995</v>
      </c>
      <c r="J165" s="2">
        <v>555929.48300000001</v>
      </c>
      <c r="K165" s="2">
        <v>570209.64580000006</v>
      </c>
      <c r="L165" s="2">
        <v>537147.80859999999</v>
      </c>
      <c r="M165" s="2">
        <v>536422.85719999997</v>
      </c>
      <c r="N165" s="2">
        <v>532666.44039999996</v>
      </c>
      <c r="O165" s="2">
        <v>523379.81689999998</v>
      </c>
      <c r="P165" s="2">
        <v>510593.38290000003</v>
      </c>
      <c r="Q165" s="2">
        <v>500197.36180000001</v>
      </c>
      <c r="R165" s="2">
        <v>491330.19929999998</v>
      </c>
      <c r="S165" s="2">
        <v>483650.66759999999</v>
      </c>
      <c r="T165" s="2">
        <v>476511.45630000002</v>
      </c>
      <c r="U165" s="2">
        <v>469777.69010000001</v>
      </c>
      <c r="V165" s="2">
        <v>465307.45490000001</v>
      </c>
      <c r="W165" s="2">
        <v>461506.23979999998</v>
      </c>
      <c r="X165" s="2">
        <v>458368.27929999999</v>
      </c>
      <c r="Y165" s="2">
        <v>455840.23489999998</v>
      </c>
      <c r="Z165" s="2">
        <v>453841.35979999998</v>
      </c>
      <c r="AA165" s="2">
        <v>455608.07980000001</v>
      </c>
      <c r="AB165" s="2">
        <v>458201.90130000003</v>
      </c>
      <c r="AC165" s="2">
        <v>461255.8922</v>
      </c>
      <c r="AD165" s="2">
        <v>464559.65580000001</v>
      </c>
      <c r="AE165" s="2">
        <v>467930.15519999998</v>
      </c>
      <c r="AF165" s="2">
        <v>471378.0968</v>
      </c>
      <c r="AG165" s="2">
        <v>474738.91379999998</v>
      </c>
      <c r="AH165" s="2">
        <v>477971.44329999998</v>
      </c>
      <c r="AI165" s="2">
        <v>481048.40130000003</v>
      </c>
      <c r="AJ165" s="2">
        <v>483961.22869999998</v>
      </c>
      <c r="AK165" s="2">
        <v>486787.81469999999</v>
      </c>
      <c r="AL165" s="2">
        <v>489464.68680000002</v>
      </c>
      <c r="AM165" s="2">
        <v>492004.44390000001</v>
      </c>
      <c r="AN165" s="2">
        <v>494406.30430000002</v>
      </c>
      <c r="AO165" s="2">
        <v>496670.90389999998</v>
      </c>
      <c r="AP165" s="2">
        <v>498857.0344</v>
      </c>
      <c r="AQ165" s="2">
        <v>500928.4633</v>
      </c>
      <c r="AR165" s="2">
        <v>502880.60379999998</v>
      </c>
      <c r="AS165" s="2">
        <v>504719.48849999998</v>
      </c>
      <c r="AT165" s="2">
        <v>506433.29979999998</v>
      </c>
    </row>
    <row r="166" spans="1:47" x14ac:dyDescent="0.3">
      <c r="A166" s="158" t="s">
        <v>361</v>
      </c>
      <c r="B166" s="2">
        <v>0</v>
      </c>
      <c r="C166" s="2">
        <v>1508620.703</v>
      </c>
      <c r="D166" s="2">
        <v>1398447.6029999999</v>
      </c>
      <c r="E166" s="2">
        <v>1197175.432</v>
      </c>
      <c r="F166" s="2">
        <v>1232403.5689999999</v>
      </c>
      <c r="G166" s="2">
        <v>1372050.977</v>
      </c>
      <c r="H166" s="2">
        <v>1249712.4620000001</v>
      </c>
      <c r="I166" s="2">
        <v>1174783.067</v>
      </c>
      <c r="J166" s="2">
        <v>1184678.497</v>
      </c>
      <c r="K166" s="2">
        <v>1185352.656</v>
      </c>
      <c r="L166" s="2">
        <v>1235865.1000000001</v>
      </c>
      <c r="M166" s="2">
        <v>1275694.534</v>
      </c>
      <c r="N166" s="2">
        <v>1296560.753</v>
      </c>
      <c r="O166" s="2">
        <v>1299341.757</v>
      </c>
      <c r="P166" s="2">
        <v>1287849.8030000001</v>
      </c>
      <c r="Q166" s="2">
        <v>1275040.9069999999</v>
      </c>
      <c r="R166" s="2">
        <v>1263954.936</v>
      </c>
      <c r="S166" s="2">
        <v>1255295.28</v>
      </c>
      <c r="T166" s="2">
        <v>1248038.155</v>
      </c>
      <c r="U166" s="2">
        <v>1241832.9269999999</v>
      </c>
      <c r="V166" s="2">
        <v>1230746.287</v>
      </c>
      <c r="W166" s="2">
        <v>1220186.763</v>
      </c>
      <c r="X166" s="2">
        <v>1210922.183</v>
      </c>
      <c r="Y166" s="2">
        <v>1202748.1070000001</v>
      </c>
      <c r="Z166" s="2">
        <v>1195337.3540000001</v>
      </c>
      <c r="AA166" s="2">
        <v>1195235.5290000001</v>
      </c>
      <c r="AB166" s="2">
        <v>1196589.351</v>
      </c>
      <c r="AC166" s="2">
        <v>1198915.55</v>
      </c>
      <c r="AD166" s="2">
        <v>1201683.0090000001</v>
      </c>
      <c r="AE166" s="2">
        <v>1204472.73</v>
      </c>
      <c r="AF166" s="2">
        <v>1207262.656</v>
      </c>
      <c r="AG166" s="2">
        <v>1209706.916</v>
      </c>
      <c r="AH166" s="2">
        <v>1211729.6580000001</v>
      </c>
      <c r="AI166" s="2">
        <v>1213321.6810000001</v>
      </c>
      <c r="AJ166" s="2">
        <v>1214526.1850000001</v>
      </c>
      <c r="AK166" s="2">
        <v>1215568.4410000001</v>
      </c>
      <c r="AL166" s="2">
        <v>1216380.1329999999</v>
      </c>
      <c r="AM166" s="2">
        <v>1217041.713</v>
      </c>
      <c r="AN166" s="2">
        <v>1217581.577</v>
      </c>
      <c r="AO166" s="2">
        <v>1218032.0009999999</v>
      </c>
      <c r="AP166" s="2">
        <v>1218521.9820000001</v>
      </c>
      <c r="AQ166" s="2">
        <v>1219049.07</v>
      </c>
      <c r="AR166" s="2">
        <v>1219600.5430000001</v>
      </c>
      <c r="AS166" s="2">
        <v>1220182.5530000001</v>
      </c>
      <c r="AT166" s="2">
        <v>1220764.879</v>
      </c>
    </row>
    <row r="167" spans="1:47" x14ac:dyDescent="0.3">
      <c r="A167" s="158" t="s">
        <v>362</v>
      </c>
      <c r="B167" s="2">
        <v>0</v>
      </c>
      <c r="C167" s="2">
        <v>1887468.59</v>
      </c>
      <c r="D167" s="2">
        <v>1759274.9080000001</v>
      </c>
      <c r="E167" s="2">
        <v>1494181.608</v>
      </c>
      <c r="F167" s="2">
        <v>1544101.085</v>
      </c>
      <c r="G167" s="2">
        <v>1729009.358</v>
      </c>
      <c r="H167" s="2">
        <v>1582458.4240000001</v>
      </c>
      <c r="I167" s="2">
        <v>1486041.047</v>
      </c>
      <c r="J167" s="2">
        <v>1492398.3089999999</v>
      </c>
      <c r="K167" s="2">
        <v>1479941.662</v>
      </c>
      <c r="L167" s="2">
        <v>1642064.58</v>
      </c>
      <c r="M167" s="2">
        <v>1709362.22</v>
      </c>
      <c r="N167" s="2">
        <v>1726232.781</v>
      </c>
      <c r="O167" s="2">
        <v>1716210.081</v>
      </c>
      <c r="P167" s="2">
        <v>1691413.1229999999</v>
      </c>
      <c r="Q167" s="2">
        <v>1663411.169</v>
      </c>
      <c r="R167" s="2">
        <v>1635501.0759999999</v>
      </c>
      <c r="S167" s="2">
        <v>1609250.531</v>
      </c>
      <c r="T167" s="2">
        <v>1583258.669</v>
      </c>
      <c r="U167" s="2">
        <v>1557416.91</v>
      </c>
      <c r="V167" s="2">
        <v>1538431.0260000001</v>
      </c>
      <c r="W167" s="2">
        <v>1521253.5619999999</v>
      </c>
      <c r="X167" s="2">
        <v>1505370.1189999999</v>
      </c>
      <c r="Y167" s="2">
        <v>1490460.6669999999</v>
      </c>
      <c r="Z167" s="2">
        <v>1476234.8189999999</v>
      </c>
      <c r="AA167" s="2">
        <v>1470501.8729999999</v>
      </c>
      <c r="AB167" s="2">
        <v>1465639.61</v>
      </c>
      <c r="AC167" s="2">
        <v>1461744.4809999999</v>
      </c>
      <c r="AD167" s="2">
        <v>1458727.84</v>
      </c>
      <c r="AE167" s="2">
        <v>1456179.9939999999</v>
      </c>
      <c r="AF167" s="2">
        <v>1454338.709</v>
      </c>
      <c r="AG167" s="2">
        <v>1452121.6059999999</v>
      </c>
      <c r="AH167" s="2">
        <v>1449686.19</v>
      </c>
      <c r="AI167" s="2">
        <v>1447077.385</v>
      </c>
      <c r="AJ167" s="2">
        <v>1444326.763</v>
      </c>
      <c r="AK167" s="2">
        <v>1441886.378</v>
      </c>
      <c r="AL167" s="2">
        <v>1439215.159</v>
      </c>
      <c r="AM167" s="2">
        <v>1436745.463</v>
      </c>
      <c r="AN167" s="2">
        <v>1434370.5379999999</v>
      </c>
      <c r="AO167" s="2">
        <v>1432072.909</v>
      </c>
      <c r="AP167" s="2">
        <v>1430041.7990000001</v>
      </c>
      <c r="AQ167" s="2">
        <v>1428271.987</v>
      </c>
      <c r="AR167" s="2">
        <v>1426734.2660000001</v>
      </c>
      <c r="AS167" s="2">
        <v>1425467.9890000001</v>
      </c>
      <c r="AT167" s="2">
        <v>1424369.669</v>
      </c>
    </row>
    <row r="168" spans="1:47" x14ac:dyDescent="0.3">
      <c r="A168" s="158" t="s">
        <v>363</v>
      </c>
      <c r="B168" s="2">
        <v>0</v>
      </c>
      <c r="C168" s="2">
        <v>2386645.7790000001</v>
      </c>
      <c r="D168" s="2">
        <v>2238464.9700000002</v>
      </c>
      <c r="E168" s="2">
        <v>1963177.7339999999</v>
      </c>
      <c r="F168" s="2">
        <v>2061776.2749999999</v>
      </c>
      <c r="G168" s="2">
        <v>1994188.6229999999</v>
      </c>
      <c r="H168" s="2">
        <v>1839468.8729999999</v>
      </c>
      <c r="I168" s="2">
        <v>1787731.132</v>
      </c>
      <c r="J168" s="2">
        <v>1756816.3629999999</v>
      </c>
      <c r="K168" s="2">
        <v>1811699.331</v>
      </c>
      <c r="L168" s="2">
        <v>1830102.7779999999</v>
      </c>
      <c r="M168" s="2">
        <v>1862152.5819999999</v>
      </c>
      <c r="N168" s="2">
        <v>1870554.0160000001</v>
      </c>
      <c r="O168" s="2">
        <v>1853432.4410000001</v>
      </c>
      <c r="P168" s="2">
        <v>1816905.3770000001</v>
      </c>
      <c r="Q168" s="2">
        <v>1780857.53</v>
      </c>
      <c r="R168" s="2">
        <v>1748709.0889999999</v>
      </c>
      <c r="S168" s="2">
        <v>1720629.2009999999</v>
      </c>
      <c r="T168" s="2">
        <v>1694746.216</v>
      </c>
      <c r="U168" s="2">
        <v>1670220.81</v>
      </c>
      <c r="V168" s="2">
        <v>1653787.7849999999</v>
      </c>
      <c r="W168" s="2">
        <v>1639347.99</v>
      </c>
      <c r="X168" s="2">
        <v>1626667.392</v>
      </c>
      <c r="Y168" s="2">
        <v>1615455.0560000001</v>
      </c>
      <c r="Z168" s="2">
        <v>1605345.5759999999</v>
      </c>
      <c r="AA168" s="2">
        <v>1605198.4010000001</v>
      </c>
      <c r="AB168" s="2">
        <v>1607060.915</v>
      </c>
      <c r="AC168" s="2">
        <v>1610246.9509999999</v>
      </c>
      <c r="AD168" s="2">
        <v>1613976.0120000001</v>
      </c>
      <c r="AE168" s="2">
        <v>1617649.5959999999</v>
      </c>
      <c r="AF168" s="2">
        <v>1621322.105</v>
      </c>
      <c r="AG168" s="2">
        <v>1624431.9</v>
      </c>
      <c r="AH168" s="2">
        <v>1626842.9350000001</v>
      </c>
      <c r="AI168" s="2">
        <v>1628510.3589999999</v>
      </c>
      <c r="AJ168" s="2">
        <v>1629468.041</v>
      </c>
      <c r="AK168" s="2">
        <v>1630076.3689999999</v>
      </c>
      <c r="AL168" s="2">
        <v>1630192.2590000001</v>
      </c>
      <c r="AM168" s="2">
        <v>1629922.36</v>
      </c>
      <c r="AN168" s="2">
        <v>1629319.446</v>
      </c>
      <c r="AO168" s="2">
        <v>1628442.629</v>
      </c>
      <c r="AP168" s="2">
        <v>1627487.081</v>
      </c>
      <c r="AQ168" s="2">
        <v>1626475.8689999999</v>
      </c>
      <c r="AR168" s="2">
        <v>1625413.7679999999</v>
      </c>
      <c r="AS168" s="2">
        <v>1624342.047</v>
      </c>
      <c r="AT168" s="2">
        <v>1623240.345</v>
      </c>
    </row>
    <row r="169" spans="1:47" x14ac:dyDescent="0.3">
      <c r="A169" s="158" t="s">
        <v>364</v>
      </c>
      <c r="B169" s="2">
        <v>0</v>
      </c>
      <c r="C169" s="2">
        <v>4867681.7350000003</v>
      </c>
      <c r="D169" s="2">
        <v>4862508.7029999997</v>
      </c>
      <c r="E169" s="2">
        <v>4665902.8839999996</v>
      </c>
      <c r="F169" s="2">
        <v>4837903.5489999996</v>
      </c>
      <c r="G169" s="2">
        <v>4934943.5429999996</v>
      </c>
      <c r="H169" s="2">
        <v>4849238.8169999998</v>
      </c>
      <c r="I169" s="2">
        <v>4832683.96</v>
      </c>
      <c r="J169" s="2">
        <v>4958210.1169999996</v>
      </c>
      <c r="K169" s="2">
        <v>5157576.7280000001</v>
      </c>
      <c r="L169" s="2">
        <v>3040710.9380000001</v>
      </c>
      <c r="M169" s="2">
        <v>2830631.486</v>
      </c>
      <c r="N169" s="2">
        <v>2797037.8369999998</v>
      </c>
      <c r="O169" s="2">
        <v>2745337.89</v>
      </c>
      <c r="P169" s="2">
        <v>2672464.412</v>
      </c>
      <c r="Q169" s="2">
        <v>2605558.9550000001</v>
      </c>
      <c r="R169" s="2">
        <v>2546827.8650000002</v>
      </c>
      <c r="S169" s="2">
        <v>2495632.483</v>
      </c>
      <c r="T169" s="2">
        <v>2449399.3509999998</v>
      </c>
      <c r="U169" s="2">
        <v>2406843.63</v>
      </c>
      <c r="V169" s="2">
        <v>2377441.6269999999</v>
      </c>
      <c r="W169" s="2">
        <v>2351961.0189999999</v>
      </c>
      <c r="X169" s="2">
        <v>2329920.0729999999</v>
      </c>
      <c r="Y169" s="2">
        <v>2310806.2400000002</v>
      </c>
      <c r="Z169" s="2">
        <v>2294028.9410000001</v>
      </c>
      <c r="AA169" s="2">
        <v>2292305.6940000001</v>
      </c>
      <c r="AB169" s="2">
        <v>2294004.844</v>
      </c>
      <c r="AC169" s="2">
        <v>2298144.9350000001</v>
      </c>
      <c r="AD169" s="2">
        <v>2303660.1120000002</v>
      </c>
      <c r="AE169" s="2">
        <v>2309682.662</v>
      </c>
      <c r="AF169" s="2">
        <v>2316049.8139999998</v>
      </c>
      <c r="AG169" s="2">
        <v>2321974.0180000002</v>
      </c>
      <c r="AH169" s="2">
        <v>2327210.9449999998</v>
      </c>
      <c r="AI169" s="2">
        <v>2331628.4330000002</v>
      </c>
      <c r="AJ169" s="2">
        <v>2335195.787</v>
      </c>
      <c r="AK169" s="2">
        <v>2338244.8640000001</v>
      </c>
      <c r="AL169" s="2">
        <v>2340579.4700000002</v>
      </c>
      <c r="AM169" s="2">
        <v>2342322.9369999999</v>
      </c>
      <c r="AN169" s="2">
        <v>2343526.3280000002</v>
      </c>
      <c r="AO169" s="2">
        <v>2344253.0490000001</v>
      </c>
      <c r="AP169" s="2">
        <v>2344662.585</v>
      </c>
      <c r="AQ169" s="2">
        <v>2344790.9890000001</v>
      </c>
      <c r="AR169" s="2">
        <v>2344652.0789999999</v>
      </c>
      <c r="AS169" s="2">
        <v>2344295.406</v>
      </c>
      <c r="AT169" s="2">
        <v>2343700.4389999998</v>
      </c>
    </row>
    <row r="170" spans="1:47" x14ac:dyDescent="0.3">
      <c r="A170" s="158" t="s">
        <v>365</v>
      </c>
      <c r="B170" s="2">
        <v>3877028.0120000001</v>
      </c>
      <c r="C170" s="2">
        <v>3971286.287</v>
      </c>
      <c r="D170" s="2">
        <v>3938866.5359999998</v>
      </c>
      <c r="E170" s="2">
        <v>3692498.236</v>
      </c>
      <c r="F170" s="2">
        <v>3781229.5490000001</v>
      </c>
      <c r="G170" s="2">
        <v>3829358.4210000001</v>
      </c>
      <c r="H170" s="2">
        <v>3732249.0669999998</v>
      </c>
      <c r="I170" s="2">
        <v>3672757.79</v>
      </c>
      <c r="J170" s="2">
        <v>3699961.65</v>
      </c>
      <c r="K170" s="2">
        <v>3762206.321</v>
      </c>
      <c r="L170" s="2">
        <v>2963354.6039999998</v>
      </c>
      <c r="M170" s="2">
        <v>2920561.3760000002</v>
      </c>
      <c r="N170" s="2">
        <v>2917913.5120000001</v>
      </c>
      <c r="O170" s="2">
        <v>2882736.5690000001</v>
      </c>
      <c r="P170" s="2">
        <v>2823941.3360000001</v>
      </c>
      <c r="Q170" s="2">
        <v>2777325.6030000001</v>
      </c>
      <c r="R170" s="2">
        <v>2743554.17</v>
      </c>
      <c r="S170" s="2">
        <v>2720321.3739999998</v>
      </c>
      <c r="T170" s="2">
        <v>2703615.0040000002</v>
      </c>
      <c r="U170" s="2">
        <v>2692171.0290000001</v>
      </c>
      <c r="V170" s="2">
        <v>2695579.3250000002</v>
      </c>
      <c r="W170" s="2">
        <v>2702219.1850000001</v>
      </c>
      <c r="X170" s="2">
        <v>2711021.3369999998</v>
      </c>
      <c r="Y170" s="2">
        <v>2721056.3960000002</v>
      </c>
      <c r="Z170" s="2">
        <v>2731516.889</v>
      </c>
      <c r="AA170" s="2">
        <v>2759693.0720000002</v>
      </c>
      <c r="AB170" s="2">
        <v>2792100.577</v>
      </c>
      <c r="AC170" s="2">
        <v>2827390.03</v>
      </c>
      <c r="AD170" s="2">
        <v>2864386.321</v>
      </c>
      <c r="AE170" s="2">
        <v>2902249.2859999998</v>
      </c>
      <c r="AF170" s="2">
        <v>2940493.28</v>
      </c>
      <c r="AG170" s="2">
        <v>2978785.253</v>
      </c>
      <c r="AH170" s="2">
        <v>3017004.9939999999</v>
      </c>
      <c r="AI170" s="2">
        <v>3055149.3829999999</v>
      </c>
      <c r="AJ170" s="2">
        <v>3093272.2719999999</v>
      </c>
      <c r="AK170" s="2">
        <v>3131475.2230000002</v>
      </c>
      <c r="AL170" s="2">
        <v>3169788.1639999999</v>
      </c>
      <c r="AM170" s="2">
        <v>3208256.1570000001</v>
      </c>
      <c r="AN170" s="2">
        <v>3246890.8560000001</v>
      </c>
      <c r="AO170" s="2">
        <v>3285683.054</v>
      </c>
      <c r="AP170" s="2">
        <v>3324611.4339999999</v>
      </c>
      <c r="AQ170" s="2">
        <v>3363618.8709999998</v>
      </c>
      <c r="AR170" s="2">
        <v>3402635.4530000002</v>
      </c>
      <c r="AS170" s="2">
        <v>3441594.6949999998</v>
      </c>
      <c r="AT170" s="2">
        <v>3480430.227</v>
      </c>
    </row>
    <row r="171" spans="1:47" x14ac:dyDescent="0.3">
      <c r="A171" s="158" t="s">
        <v>366</v>
      </c>
      <c r="B171" s="2">
        <v>0</v>
      </c>
      <c r="C171" s="2">
        <v>286209.69880000001</v>
      </c>
      <c r="D171" s="2">
        <v>273568.65250000003</v>
      </c>
      <c r="E171" s="2">
        <v>234594.1415</v>
      </c>
      <c r="F171" s="2">
        <v>245626.66459999999</v>
      </c>
      <c r="G171" s="2">
        <v>252610.71230000001</v>
      </c>
      <c r="H171" s="2">
        <v>231445.9192</v>
      </c>
      <c r="I171" s="2">
        <v>214642.00760000001</v>
      </c>
      <c r="J171" s="2">
        <v>209470.07370000001</v>
      </c>
      <c r="K171" s="2">
        <v>217603.99549999999</v>
      </c>
      <c r="L171" s="2">
        <v>213689.6311</v>
      </c>
      <c r="M171" s="2">
        <v>215532.3628</v>
      </c>
      <c r="N171" s="2">
        <v>215191.8058</v>
      </c>
      <c r="O171" s="2">
        <v>212263.10060000001</v>
      </c>
      <c r="P171" s="2">
        <v>207539.55069999999</v>
      </c>
      <c r="Q171" s="2">
        <v>203373.3314</v>
      </c>
      <c r="R171" s="2">
        <v>199821.12760000001</v>
      </c>
      <c r="S171" s="2">
        <v>196741.57060000001</v>
      </c>
      <c r="T171" s="2">
        <v>193880.6421</v>
      </c>
      <c r="U171" s="2">
        <v>191074.2476</v>
      </c>
      <c r="V171" s="2">
        <v>189092.0459</v>
      </c>
      <c r="W171" s="2">
        <v>187267.24909999999</v>
      </c>
      <c r="X171" s="2">
        <v>185580.459</v>
      </c>
      <c r="Y171" s="2">
        <v>184013.10870000001</v>
      </c>
      <c r="Z171" s="2">
        <v>182539.98430000001</v>
      </c>
      <c r="AA171" s="2">
        <v>182193.0239</v>
      </c>
      <c r="AB171" s="2">
        <v>182024.90760000001</v>
      </c>
      <c r="AC171" s="2">
        <v>181964.72779999999</v>
      </c>
      <c r="AD171" s="2">
        <v>181937.9405</v>
      </c>
      <c r="AE171" s="2">
        <v>181882.6439</v>
      </c>
      <c r="AF171" s="2">
        <v>181828.1783</v>
      </c>
      <c r="AG171" s="2">
        <v>181698.34570000001</v>
      </c>
      <c r="AH171" s="2">
        <v>181479.19399999999</v>
      </c>
      <c r="AI171" s="2">
        <v>181162.5993</v>
      </c>
      <c r="AJ171" s="2">
        <v>180748.64180000001</v>
      </c>
      <c r="AK171" s="2">
        <v>180287.2922</v>
      </c>
      <c r="AL171" s="2">
        <v>179750.80350000001</v>
      </c>
      <c r="AM171" s="2">
        <v>179156.47270000001</v>
      </c>
      <c r="AN171" s="2">
        <v>178506.7689</v>
      </c>
      <c r="AO171" s="2">
        <v>177808.19699999999</v>
      </c>
      <c r="AP171" s="2">
        <v>177082.41769999999</v>
      </c>
      <c r="AQ171" s="2">
        <v>176334.7781</v>
      </c>
      <c r="AR171" s="2">
        <v>175569.7787</v>
      </c>
      <c r="AS171" s="2">
        <v>174797.86259999999</v>
      </c>
      <c r="AT171" s="2">
        <v>174020.30790000001</v>
      </c>
    </row>
    <row r="172" spans="1:47" x14ac:dyDescent="0.3">
      <c r="A172" s="158" t="s">
        <v>367</v>
      </c>
      <c r="B172" s="2">
        <v>0</v>
      </c>
      <c r="C172" s="2">
        <v>2081990.9890000001</v>
      </c>
      <c r="D172" s="2">
        <v>1902663.355</v>
      </c>
      <c r="E172" s="2">
        <v>1545706.4310000001</v>
      </c>
      <c r="F172" s="2">
        <v>1668525.93</v>
      </c>
      <c r="G172" s="2">
        <v>1711664.4950000001</v>
      </c>
      <c r="H172" s="2">
        <v>1566778.652</v>
      </c>
      <c r="I172" s="2">
        <v>1541113.388</v>
      </c>
      <c r="J172" s="2">
        <v>1541800.4739999999</v>
      </c>
      <c r="K172" s="2">
        <v>1553451.702</v>
      </c>
      <c r="L172" s="2">
        <v>1557496.6769999999</v>
      </c>
      <c r="M172" s="2">
        <v>1593672.6939999999</v>
      </c>
      <c r="N172" s="2">
        <v>1612411.2339999999</v>
      </c>
      <c r="O172" s="2">
        <v>1605612.466</v>
      </c>
      <c r="P172" s="2">
        <v>1582682.5109999999</v>
      </c>
      <c r="Q172" s="2">
        <v>1562828.7069999999</v>
      </c>
      <c r="R172" s="2">
        <v>1548088.358</v>
      </c>
      <c r="S172" s="2">
        <v>1536240.2860000001</v>
      </c>
      <c r="T172" s="2">
        <v>1524887.419</v>
      </c>
      <c r="U172" s="2">
        <v>1513223.253</v>
      </c>
      <c r="V172" s="2">
        <v>1507639.014</v>
      </c>
      <c r="W172" s="2">
        <v>1502807.2860000001</v>
      </c>
      <c r="X172" s="2">
        <v>1498664.8030000001</v>
      </c>
      <c r="Y172" s="2">
        <v>1495103.632</v>
      </c>
      <c r="Z172" s="2">
        <v>1491943.227</v>
      </c>
      <c r="AA172" s="2">
        <v>1499433.2080000001</v>
      </c>
      <c r="AB172" s="2">
        <v>1508703.1910000001</v>
      </c>
      <c r="AC172" s="2">
        <v>1520360.517</v>
      </c>
      <c r="AD172" s="2">
        <v>1533701.8330000001</v>
      </c>
      <c r="AE172" s="2">
        <v>1547976.513</v>
      </c>
      <c r="AF172" s="2">
        <v>1563028.0989999999</v>
      </c>
      <c r="AG172" s="2">
        <v>1578186.7180000001</v>
      </c>
      <c r="AH172" s="2">
        <v>1593250.09</v>
      </c>
      <c r="AI172" s="2">
        <v>1608095.4790000001</v>
      </c>
      <c r="AJ172" s="2">
        <v>1622675.219</v>
      </c>
      <c r="AK172" s="2">
        <v>1637244.8629999999</v>
      </c>
      <c r="AL172" s="2">
        <v>1651594.956</v>
      </c>
      <c r="AM172" s="2">
        <v>1665810.6459999999</v>
      </c>
      <c r="AN172" s="2">
        <v>1679894.8019999999</v>
      </c>
      <c r="AO172" s="2">
        <v>1693870.716</v>
      </c>
      <c r="AP172" s="2">
        <v>1707822.8929999999</v>
      </c>
      <c r="AQ172" s="2">
        <v>1721761.9369999999</v>
      </c>
      <c r="AR172" s="2">
        <v>1735693.5330000001</v>
      </c>
      <c r="AS172" s="2">
        <v>1749660.8030000001</v>
      </c>
      <c r="AT172" s="2">
        <v>1763644.6680000001</v>
      </c>
    </row>
    <row r="173" spans="1:47" x14ac:dyDescent="0.3">
      <c r="A173" s="158" t="s">
        <v>368</v>
      </c>
      <c r="B173" s="2">
        <v>0</v>
      </c>
      <c r="C173" s="2">
        <v>626915.53370000003</v>
      </c>
      <c r="D173" s="2">
        <v>572831.60439999995</v>
      </c>
      <c r="E173" s="2">
        <v>471446.67830000003</v>
      </c>
      <c r="F173" s="2">
        <v>511325.81099999999</v>
      </c>
      <c r="G173" s="2">
        <v>524927.57700000005</v>
      </c>
      <c r="H173" s="2">
        <v>477800.8162</v>
      </c>
      <c r="I173" s="2">
        <v>466871.14760000003</v>
      </c>
      <c r="J173" s="2">
        <v>459939.23629999999</v>
      </c>
      <c r="K173" s="2">
        <v>456531.97720000002</v>
      </c>
      <c r="L173" s="2">
        <v>419384.14939999999</v>
      </c>
      <c r="M173" s="2">
        <v>408598.10430000001</v>
      </c>
      <c r="N173" s="2">
        <v>396296.51250000001</v>
      </c>
      <c r="O173" s="2">
        <v>380872.77610000002</v>
      </c>
      <c r="P173" s="2">
        <v>364025.49320000003</v>
      </c>
      <c r="Q173" s="2">
        <v>351631.97399999999</v>
      </c>
      <c r="R173" s="2">
        <v>342116.47509999998</v>
      </c>
      <c r="S173" s="2">
        <v>334465.799</v>
      </c>
      <c r="T173" s="2">
        <v>327877.01630000002</v>
      </c>
      <c r="U173" s="2">
        <v>321881.43070000003</v>
      </c>
      <c r="V173" s="2">
        <v>317517.9228</v>
      </c>
      <c r="W173" s="2">
        <v>313545.99969999999</v>
      </c>
      <c r="X173" s="2">
        <v>309913.77309999999</v>
      </c>
      <c r="Y173" s="2">
        <v>306563.89600000001</v>
      </c>
      <c r="Z173" s="2">
        <v>303436.7268</v>
      </c>
      <c r="AA173" s="2">
        <v>303219.69290000002</v>
      </c>
      <c r="AB173" s="2">
        <v>303784.43420000002</v>
      </c>
      <c r="AC173" s="2">
        <v>304756.36339999997</v>
      </c>
      <c r="AD173" s="2">
        <v>305909.32740000001</v>
      </c>
      <c r="AE173" s="2">
        <v>307109.61839999998</v>
      </c>
      <c r="AF173" s="2">
        <v>308357.29590000003</v>
      </c>
      <c r="AG173" s="2">
        <v>309568.16869999998</v>
      </c>
      <c r="AH173" s="2">
        <v>310694.70980000001</v>
      </c>
      <c r="AI173" s="2">
        <v>311715.18770000001</v>
      </c>
      <c r="AJ173" s="2">
        <v>312625.4253</v>
      </c>
      <c r="AK173" s="2">
        <v>313480.41859999998</v>
      </c>
      <c r="AL173" s="2">
        <v>314259.13900000002</v>
      </c>
      <c r="AM173" s="2">
        <v>314964.0785</v>
      </c>
      <c r="AN173" s="2">
        <v>315595.20140000002</v>
      </c>
      <c r="AO173" s="2">
        <v>316158.22879999998</v>
      </c>
      <c r="AP173" s="2">
        <v>316665.47210000001</v>
      </c>
      <c r="AQ173" s="2">
        <v>317122.74359999999</v>
      </c>
      <c r="AR173" s="2">
        <v>317534.77720000001</v>
      </c>
      <c r="AS173" s="2">
        <v>317912.46049999999</v>
      </c>
      <c r="AT173" s="2">
        <v>318259.3873</v>
      </c>
    </row>
    <row r="174" spans="1:47" x14ac:dyDescent="0.3">
      <c r="A174" s="158" t="s">
        <v>369</v>
      </c>
      <c r="B174" s="2">
        <v>0</v>
      </c>
      <c r="C174" s="2">
        <v>9135205.9890000001</v>
      </c>
      <c r="D174" s="2">
        <v>8861276.7550000008</v>
      </c>
      <c r="E174" s="2">
        <v>7969047.4649999999</v>
      </c>
      <c r="F174" s="2">
        <v>8059830.29</v>
      </c>
      <c r="G174" s="2">
        <v>8110714.216</v>
      </c>
      <c r="H174" s="2">
        <v>7708213.0329999998</v>
      </c>
      <c r="I174" s="2">
        <v>7330223.96</v>
      </c>
      <c r="J174" s="2">
        <v>7171992.2949999999</v>
      </c>
      <c r="K174" s="2">
        <v>7118917.3839999996</v>
      </c>
      <c r="L174" s="2">
        <v>7477703.2829999998</v>
      </c>
      <c r="M174" s="2">
        <v>7500453.8909999998</v>
      </c>
      <c r="N174" s="2">
        <v>7375708.216</v>
      </c>
      <c r="O174" s="2">
        <v>7151548.9720000001</v>
      </c>
      <c r="P174" s="2">
        <v>6873567.6830000002</v>
      </c>
      <c r="Q174" s="2">
        <v>6646585.8159999996</v>
      </c>
      <c r="R174" s="2">
        <v>6461184.46</v>
      </c>
      <c r="S174" s="2">
        <v>6308486.5499999998</v>
      </c>
      <c r="T174" s="2">
        <v>6175835.3820000002</v>
      </c>
      <c r="U174" s="2">
        <v>6055557.6509999996</v>
      </c>
      <c r="V174" s="2">
        <v>5967969.1529999999</v>
      </c>
      <c r="W174" s="2">
        <v>5892487.7609999999</v>
      </c>
      <c r="X174" s="2">
        <v>5825179.0410000002</v>
      </c>
      <c r="Y174" s="2">
        <v>5764108.1869999999</v>
      </c>
      <c r="Z174" s="2">
        <v>5707564.6370000001</v>
      </c>
      <c r="AA174" s="2">
        <v>5705517.2489999998</v>
      </c>
      <c r="AB174" s="2">
        <v>5717459.2690000003</v>
      </c>
      <c r="AC174" s="2">
        <v>5738682.2939999998</v>
      </c>
      <c r="AD174" s="2">
        <v>5765004.6960000005</v>
      </c>
      <c r="AE174" s="2">
        <v>5793552.3370000003</v>
      </c>
      <c r="AF174" s="2">
        <v>5825363.932</v>
      </c>
      <c r="AG174" s="2">
        <v>5855058.4730000002</v>
      </c>
      <c r="AH174" s="2">
        <v>5883743.8279999997</v>
      </c>
      <c r="AI174" s="2">
        <v>5911454.5949999997</v>
      </c>
      <c r="AJ174" s="2">
        <v>5938288.9220000003</v>
      </c>
      <c r="AK174" s="2">
        <v>5966347.125</v>
      </c>
      <c r="AL174" s="2">
        <v>5992867.5539999995</v>
      </c>
      <c r="AM174" s="2">
        <v>6019263.8279999997</v>
      </c>
      <c r="AN174" s="2">
        <v>6045591.3380000005</v>
      </c>
      <c r="AO174" s="2">
        <v>6071945.1710000001</v>
      </c>
      <c r="AP174" s="2">
        <v>6098963.0860000001</v>
      </c>
      <c r="AQ174" s="2">
        <v>6126518.0980000002</v>
      </c>
      <c r="AR174" s="2">
        <v>6154484.1679999996</v>
      </c>
      <c r="AS174" s="2">
        <v>6183092.4469999997</v>
      </c>
      <c r="AT174" s="2">
        <v>6211848.6390000004</v>
      </c>
    </row>
    <row r="175" spans="1:47" x14ac:dyDescent="0.3">
      <c r="A175" s="158" t="s">
        <v>370</v>
      </c>
      <c r="B175" s="2">
        <v>0</v>
      </c>
      <c r="C175" s="2">
        <v>620174.90260000003</v>
      </c>
      <c r="D175" s="2">
        <v>610190.9338</v>
      </c>
      <c r="E175" s="2">
        <v>547892.48739999998</v>
      </c>
      <c r="F175" s="2">
        <v>543862.06969999999</v>
      </c>
      <c r="G175" s="2">
        <v>559316.22389999998</v>
      </c>
      <c r="H175" s="2">
        <v>548509.19629999995</v>
      </c>
      <c r="I175" s="2">
        <v>540261.92299999995</v>
      </c>
      <c r="J175" s="2">
        <v>507316.04229999997</v>
      </c>
      <c r="K175" s="2">
        <v>464891.32679999998</v>
      </c>
      <c r="L175" s="2">
        <v>575868.60450000002</v>
      </c>
      <c r="M175" s="2">
        <v>573517.96329999994</v>
      </c>
      <c r="N175" s="2">
        <v>558342.58109999995</v>
      </c>
      <c r="O175" s="2">
        <v>542466.56669999997</v>
      </c>
      <c r="P175" s="2">
        <v>529031.9179</v>
      </c>
      <c r="Q175" s="2">
        <v>520866.32949999999</v>
      </c>
      <c r="R175" s="2">
        <v>514455.52279999998</v>
      </c>
      <c r="S175" s="2">
        <v>509124.09409999999</v>
      </c>
      <c r="T175" s="2">
        <v>503872.91850000003</v>
      </c>
      <c r="U175" s="2">
        <v>498752.01980000001</v>
      </c>
      <c r="V175" s="2">
        <v>495728.7635</v>
      </c>
      <c r="W175" s="2">
        <v>493524.78370000003</v>
      </c>
      <c r="X175" s="2">
        <v>491936.22690000001</v>
      </c>
      <c r="Y175" s="2">
        <v>490896.61920000002</v>
      </c>
      <c r="Z175" s="2">
        <v>490330.02559999999</v>
      </c>
      <c r="AA175" s="2">
        <v>495407.6777</v>
      </c>
      <c r="AB175" s="2">
        <v>501538.22989999998</v>
      </c>
      <c r="AC175" s="2">
        <v>508287.56229999999</v>
      </c>
      <c r="AD175" s="2">
        <v>515528.98790000001</v>
      </c>
      <c r="AE175" s="2">
        <v>523071.62800000003</v>
      </c>
      <c r="AF175" s="2">
        <v>531066.52220000001</v>
      </c>
      <c r="AG175" s="2">
        <v>538941.46299999999</v>
      </c>
      <c r="AH175" s="2">
        <v>546869.37899999996</v>
      </c>
      <c r="AI175" s="2">
        <v>554858.5183</v>
      </c>
      <c r="AJ175" s="2">
        <v>562905.05180000002</v>
      </c>
      <c r="AK175" s="2">
        <v>571232.05460000003</v>
      </c>
      <c r="AL175" s="2">
        <v>579478.27780000004</v>
      </c>
      <c r="AM175" s="2">
        <v>587953.21609999996</v>
      </c>
      <c r="AN175" s="2">
        <v>596543.75950000004</v>
      </c>
      <c r="AO175" s="2">
        <v>605238.40079999994</v>
      </c>
      <c r="AP175" s="2">
        <v>614136.49239999999</v>
      </c>
      <c r="AQ175" s="2">
        <v>623233.65700000001</v>
      </c>
      <c r="AR175" s="2">
        <v>632522.46770000004</v>
      </c>
      <c r="AS175" s="2">
        <v>642041.62520000001</v>
      </c>
      <c r="AT175" s="2">
        <v>651729.12600000005</v>
      </c>
      <c r="AU175" s="2">
        <f>(AT175+AT176+AT177)/1000000</f>
        <v>0.81674803748000002</v>
      </c>
    </row>
    <row r="176" spans="1:47" x14ac:dyDescent="0.3">
      <c r="A176" s="158" t="s">
        <v>371</v>
      </c>
      <c r="B176" s="2">
        <v>0</v>
      </c>
      <c r="C176" s="2">
        <v>35531.410580000003</v>
      </c>
      <c r="D176" s="2">
        <v>34154.004520000002</v>
      </c>
      <c r="E176" s="2">
        <v>32341.161609999999</v>
      </c>
      <c r="F176" s="2">
        <v>33259.723559999999</v>
      </c>
      <c r="G176" s="2">
        <v>33234.220289999997</v>
      </c>
      <c r="H176" s="2">
        <v>32136.068619999998</v>
      </c>
      <c r="I176" s="2">
        <v>31924.931909999999</v>
      </c>
      <c r="J176" s="2">
        <v>32440.408940000001</v>
      </c>
      <c r="K176" s="2">
        <v>31567.607840000001</v>
      </c>
      <c r="L176" s="2">
        <v>37155.917509999999</v>
      </c>
      <c r="M176" s="2">
        <v>38819.862450000001</v>
      </c>
      <c r="N176" s="2">
        <v>39371.279920000001</v>
      </c>
      <c r="O176" s="2">
        <v>39358.382010000001</v>
      </c>
      <c r="P176" s="2">
        <v>38939.063110000003</v>
      </c>
      <c r="Q176" s="2">
        <v>38577.012770000001</v>
      </c>
      <c r="R176" s="2">
        <v>38329.769809999998</v>
      </c>
      <c r="S176" s="2">
        <v>38168.650650000003</v>
      </c>
      <c r="T176" s="2">
        <v>38052.484239999998</v>
      </c>
      <c r="U176" s="2">
        <v>37935.104299999999</v>
      </c>
      <c r="V176" s="2">
        <v>37969.137309999998</v>
      </c>
      <c r="W176" s="2">
        <v>38014.200429999997</v>
      </c>
      <c r="X176" s="2">
        <v>38065.329059999996</v>
      </c>
      <c r="Y176" s="2">
        <v>38121.11189</v>
      </c>
      <c r="Z176" s="2">
        <v>38177.551350000002</v>
      </c>
      <c r="AA176" s="2">
        <v>38444.962899999999</v>
      </c>
      <c r="AB176" s="2">
        <v>38745.405720000002</v>
      </c>
      <c r="AC176" s="2">
        <v>39067.846720000001</v>
      </c>
      <c r="AD176" s="2">
        <v>39373.916080000003</v>
      </c>
      <c r="AE176" s="2">
        <v>39662.150419999998</v>
      </c>
      <c r="AF176" s="2">
        <v>39944.452149999997</v>
      </c>
      <c r="AG176" s="2">
        <v>40213.730799999998</v>
      </c>
      <c r="AH176" s="2">
        <v>40467.598250000003</v>
      </c>
      <c r="AI176" s="2">
        <v>40705.476600000002</v>
      </c>
      <c r="AJ176" s="2">
        <v>40928.439169999998</v>
      </c>
      <c r="AK176" s="2">
        <v>41146.264000000003</v>
      </c>
      <c r="AL176" s="2">
        <v>41355.668610000001</v>
      </c>
      <c r="AM176" s="2">
        <v>41557.75043</v>
      </c>
      <c r="AN176" s="2">
        <v>41752.985690000001</v>
      </c>
      <c r="AO176" s="2">
        <v>41942.302730000003</v>
      </c>
      <c r="AP176" s="2">
        <v>42131.838400000001</v>
      </c>
      <c r="AQ176" s="2">
        <v>42320.6351</v>
      </c>
      <c r="AR176" s="2">
        <v>42508.747459999999</v>
      </c>
      <c r="AS176" s="2">
        <v>42697.465429999997</v>
      </c>
      <c r="AT176" s="2">
        <v>42886.743979999999</v>
      </c>
    </row>
    <row r="177" spans="1:46" x14ac:dyDescent="0.3">
      <c r="A177" s="158" t="s">
        <v>372</v>
      </c>
      <c r="B177" s="2">
        <v>0</v>
      </c>
      <c r="C177" s="2">
        <v>47199.929640000002</v>
      </c>
      <c r="D177" s="2">
        <v>45042.668740000001</v>
      </c>
      <c r="E177" s="2">
        <v>40271.355100000001</v>
      </c>
      <c r="F177" s="2">
        <v>40546.570800000001</v>
      </c>
      <c r="G177" s="2">
        <v>40316.148739999997</v>
      </c>
      <c r="H177" s="2">
        <v>38930.938880000002</v>
      </c>
      <c r="I177" s="2">
        <v>37801.626490000002</v>
      </c>
      <c r="J177" s="2">
        <v>36773.708530000004</v>
      </c>
      <c r="K177" s="2">
        <v>33554.973870000002</v>
      </c>
      <c r="L177" s="2">
        <v>71773.274090000006</v>
      </c>
      <c r="M177" s="2">
        <v>124180.69100000001</v>
      </c>
      <c r="N177" s="2">
        <v>126909.34699999999</v>
      </c>
      <c r="O177" s="2">
        <v>128340.67600000001</v>
      </c>
      <c r="P177" s="2">
        <v>128652.9045</v>
      </c>
      <c r="Q177" s="2">
        <v>128231.86569999999</v>
      </c>
      <c r="R177" s="2">
        <v>127695.56140000001</v>
      </c>
      <c r="S177" s="2">
        <v>127226.28350000001</v>
      </c>
      <c r="T177" s="2">
        <v>126796.91160000001</v>
      </c>
      <c r="U177" s="2">
        <v>126390.2693</v>
      </c>
      <c r="V177" s="2">
        <v>126555.93180000001</v>
      </c>
      <c r="W177" s="2">
        <v>126814.94319999999</v>
      </c>
      <c r="X177" s="2">
        <v>127150.6075</v>
      </c>
      <c r="Y177" s="2">
        <v>127554.68550000001</v>
      </c>
      <c r="Z177" s="2">
        <v>128002.56449999999</v>
      </c>
      <c r="AA177" s="2">
        <v>127832.37119999999</v>
      </c>
      <c r="AB177" s="2">
        <v>127608.3208</v>
      </c>
      <c r="AC177" s="2">
        <v>127432.22100000001</v>
      </c>
      <c r="AD177" s="2">
        <v>127220.3328</v>
      </c>
      <c r="AE177" s="2">
        <v>126985.3976</v>
      </c>
      <c r="AF177" s="2">
        <v>126733.02340000001</v>
      </c>
      <c r="AG177" s="2">
        <v>126455.9399</v>
      </c>
      <c r="AH177" s="2">
        <v>126151.8303</v>
      </c>
      <c r="AI177" s="2">
        <v>125823.3085</v>
      </c>
      <c r="AJ177" s="2">
        <v>125475.495</v>
      </c>
      <c r="AK177" s="2">
        <v>125119.0916</v>
      </c>
      <c r="AL177" s="2">
        <v>124756.5385</v>
      </c>
      <c r="AM177" s="2">
        <v>124391.9387</v>
      </c>
      <c r="AN177" s="2">
        <v>124028.7332</v>
      </c>
      <c r="AO177" s="2">
        <v>123669.3664</v>
      </c>
      <c r="AP177" s="2">
        <v>123334.5306</v>
      </c>
      <c r="AQ177" s="2">
        <v>123017.643</v>
      </c>
      <c r="AR177" s="2">
        <v>122713.7951</v>
      </c>
      <c r="AS177" s="2">
        <v>122419.7445</v>
      </c>
      <c r="AT177" s="2">
        <v>122132.1675</v>
      </c>
    </row>
    <row r="178" spans="1:46" x14ac:dyDescent="0.3">
      <c r="A178" s="158" t="s">
        <v>373</v>
      </c>
      <c r="B178" s="2">
        <v>0</v>
      </c>
      <c r="C178" s="2">
        <v>46218.117279999999</v>
      </c>
      <c r="D178" s="2">
        <v>44401.155160000002</v>
      </c>
      <c r="E178" s="2">
        <v>39589.701730000001</v>
      </c>
      <c r="F178" s="2">
        <v>39828.57746</v>
      </c>
      <c r="G178" s="2">
        <v>40175.422209999997</v>
      </c>
      <c r="H178" s="2">
        <v>38675.346989999998</v>
      </c>
      <c r="I178" s="2">
        <v>36887.502310000003</v>
      </c>
      <c r="J178" s="2">
        <v>36446.734109999998</v>
      </c>
      <c r="K178" s="2">
        <v>35142.189969999999</v>
      </c>
      <c r="L178" s="2">
        <v>59690.517720000003</v>
      </c>
      <c r="M178" s="2">
        <v>102277.1115</v>
      </c>
      <c r="N178" s="2">
        <v>104941.276</v>
      </c>
      <c r="O178" s="2">
        <v>158062.4118</v>
      </c>
      <c r="P178" s="2">
        <v>212259.6153</v>
      </c>
      <c r="Q178" s="2">
        <v>209089.74220000001</v>
      </c>
      <c r="R178" s="2">
        <v>205640.8014</v>
      </c>
      <c r="S178" s="2">
        <v>202545.23730000001</v>
      </c>
      <c r="T178" s="2">
        <v>199713.07269999999</v>
      </c>
      <c r="U178" s="2">
        <v>197286.40270000001</v>
      </c>
      <c r="V178" s="2">
        <v>196113.05970000001</v>
      </c>
      <c r="W178" s="2">
        <v>195499.00940000001</v>
      </c>
      <c r="X178" s="2">
        <v>195376.38920000001</v>
      </c>
      <c r="Y178" s="2">
        <v>195670.86290000001</v>
      </c>
      <c r="Z178" s="2">
        <v>196290.90169999999</v>
      </c>
      <c r="AA178" s="2">
        <v>196198.2512</v>
      </c>
      <c r="AB178" s="2">
        <v>196328.174</v>
      </c>
      <c r="AC178" s="2">
        <v>196824.6262</v>
      </c>
      <c r="AD178" s="2">
        <v>197573.81880000001</v>
      </c>
      <c r="AE178" s="2">
        <v>198448.07060000001</v>
      </c>
      <c r="AF178" s="2">
        <v>199389.3015</v>
      </c>
      <c r="AG178" s="2">
        <v>200273.3345</v>
      </c>
      <c r="AH178" s="2">
        <v>201094.29259999999</v>
      </c>
      <c r="AI178" s="2">
        <v>201847.26809999999</v>
      </c>
      <c r="AJ178" s="2">
        <v>202537.51379999999</v>
      </c>
      <c r="AK178" s="2">
        <v>203201.77309999999</v>
      </c>
      <c r="AL178" s="2">
        <v>203809.66</v>
      </c>
      <c r="AM178" s="2">
        <v>204393.25750000001</v>
      </c>
      <c r="AN178" s="2">
        <v>204962.4228</v>
      </c>
      <c r="AO178" s="2">
        <v>205524.902</v>
      </c>
      <c r="AP178" s="2">
        <v>206106.33379999999</v>
      </c>
      <c r="AQ178" s="2">
        <v>206701.8708</v>
      </c>
      <c r="AR178" s="2">
        <v>207304.5919</v>
      </c>
      <c r="AS178" s="2">
        <v>207911.18719999999</v>
      </c>
      <c r="AT178" s="2">
        <v>208507.18119999999</v>
      </c>
    </row>
    <row r="179" spans="1:46" x14ac:dyDescent="0.3">
      <c r="A179" s="158" t="s">
        <v>374</v>
      </c>
      <c r="B179" s="2">
        <v>0</v>
      </c>
      <c r="C179" s="2">
        <v>2627.7710310000002</v>
      </c>
      <c r="D179" s="2">
        <v>2411.0188710000002</v>
      </c>
      <c r="E179" s="2">
        <v>1807.2075589999999</v>
      </c>
      <c r="F179" s="2">
        <v>2352.919727</v>
      </c>
      <c r="G179" s="2">
        <v>1999.656201</v>
      </c>
      <c r="H179" s="2">
        <v>2576.172427</v>
      </c>
      <c r="I179" s="2">
        <v>2459.9881270000001</v>
      </c>
      <c r="J179" s="2">
        <v>2601.3321839999999</v>
      </c>
      <c r="K179" s="2">
        <v>2768.4360470000001</v>
      </c>
      <c r="L179" s="2">
        <v>2162.899371</v>
      </c>
      <c r="M179" s="2">
        <v>2164.6378800000002</v>
      </c>
      <c r="N179" s="2">
        <v>2191.86411</v>
      </c>
      <c r="O179" s="2">
        <v>2186.0421160000001</v>
      </c>
      <c r="P179" s="2">
        <v>2151.9636409999998</v>
      </c>
      <c r="Q179" s="2">
        <v>2108.114701</v>
      </c>
      <c r="R179" s="2">
        <v>2067.5649669999998</v>
      </c>
      <c r="S179" s="2">
        <v>2034.3233869999999</v>
      </c>
      <c r="T179" s="2">
        <v>2005.7390270000001</v>
      </c>
      <c r="U179" s="2">
        <v>1982.2496329999999</v>
      </c>
      <c r="V179" s="2">
        <v>1971.892642</v>
      </c>
      <c r="W179" s="2">
        <v>1966.846871</v>
      </c>
      <c r="X179" s="2">
        <v>1965.9051139999999</v>
      </c>
      <c r="Y179" s="2">
        <v>1968.0865200000001</v>
      </c>
      <c r="Z179" s="2">
        <v>1972.417518</v>
      </c>
      <c r="AA179" s="2">
        <v>1971.1914469999999</v>
      </c>
      <c r="AB179" s="2">
        <v>1970.8368889999999</v>
      </c>
      <c r="AC179" s="2">
        <v>1972.4785690000001</v>
      </c>
      <c r="AD179" s="2">
        <v>1975.284034</v>
      </c>
      <c r="AE179" s="2">
        <v>1978.398461</v>
      </c>
      <c r="AF179" s="2">
        <v>1981.650828</v>
      </c>
      <c r="AG179" s="2">
        <v>1984.030704</v>
      </c>
      <c r="AH179" s="2">
        <v>1985.7168899999999</v>
      </c>
      <c r="AI179" s="2">
        <v>1986.7839550000001</v>
      </c>
      <c r="AJ179" s="2">
        <v>1987.3471569999999</v>
      </c>
      <c r="AK179" s="2">
        <v>1987.8142809999999</v>
      </c>
      <c r="AL179" s="2">
        <v>1987.851523</v>
      </c>
      <c r="AM179" s="2">
        <v>1987.776449</v>
      </c>
      <c r="AN179" s="2">
        <v>1987.6599140000001</v>
      </c>
      <c r="AO179" s="2">
        <v>1987.552901</v>
      </c>
      <c r="AP179" s="2">
        <v>1987.613891</v>
      </c>
      <c r="AQ179" s="2">
        <v>1987.792999</v>
      </c>
      <c r="AR179" s="2">
        <v>1988.0304819999999</v>
      </c>
      <c r="AS179" s="2">
        <v>1988.310778</v>
      </c>
      <c r="AT179" s="2">
        <v>1988.509605</v>
      </c>
    </row>
    <row r="180" spans="1:46" x14ac:dyDescent="0.3">
      <c r="A180" s="158" t="s">
        <v>375</v>
      </c>
      <c r="B180" s="2">
        <v>0</v>
      </c>
      <c r="C180" s="2">
        <v>1573.531246</v>
      </c>
      <c r="D180" s="2">
        <v>1584.700572</v>
      </c>
      <c r="E180" s="2">
        <v>1286.68156</v>
      </c>
      <c r="F180" s="2">
        <v>1312.0616930000001</v>
      </c>
      <c r="G180" s="2">
        <v>1400.1154240000001</v>
      </c>
      <c r="H180" s="2">
        <v>1394.18661</v>
      </c>
      <c r="I180" s="2">
        <v>1329.819776</v>
      </c>
      <c r="J180" s="2">
        <v>1306.7554500000001</v>
      </c>
      <c r="K180" s="2">
        <v>1297.2182419999999</v>
      </c>
      <c r="L180" s="2">
        <v>1270.2458630000001</v>
      </c>
      <c r="M180" s="2">
        <v>1317.5185140000001</v>
      </c>
      <c r="N180" s="2">
        <v>1355.842695</v>
      </c>
      <c r="O180" s="2">
        <v>1375.437942</v>
      </c>
      <c r="P180" s="2">
        <v>1378.193358</v>
      </c>
      <c r="Q180" s="2">
        <v>1371.20679</v>
      </c>
      <c r="R180" s="2">
        <v>1363.080588</v>
      </c>
      <c r="S180" s="2">
        <v>1356.869719</v>
      </c>
      <c r="T180" s="2">
        <v>1351.2961210000001</v>
      </c>
      <c r="U180" s="2">
        <v>1347.524052</v>
      </c>
      <c r="V180" s="2">
        <v>1351.248613</v>
      </c>
      <c r="W180" s="2">
        <v>1357.5450229999999</v>
      </c>
      <c r="X180" s="2">
        <v>1366.1860139999999</v>
      </c>
      <c r="Y180" s="2">
        <v>1376.718016</v>
      </c>
      <c r="Z180" s="2">
        <v>1388.5964690000001</v>
      </c>
      <c r="AA180" s="2">
        <v>1396.2844230000001</v>
      </c>
      <c r="AB180" s="2">
        <v>1404.6829969999999</v>
      </c>
      <c r="AC180" s="2">
        <v>1414.366931</v>
      </c>
      <c r="AD180" s="2">
        <v>1424.751894</v>
      </c>
      <c r="AE180" s="2">
        <v>1435.2777149999999</v>
      </c>
      <c r="AF180" s="2">
        <v>1445.689916</v>
      </c>
      <c r="AG180" s="2">
        <v>1455.6674069999999</v>
      </c>
      <c r="AH180" s="2">
        <v>1465.150776</v>
      </c>
      <c r="AI180" s="2">
        <v>1474.2058790000001</v>
      </c>
      <c r="AJ180" s="2">
        <v>1482.947336</v>
      </c>
      <c r="AK180" s="2">
        <v>1491.579397</v>
      </c>
      <c r="AL180" s="2">
        <v>1500.1361429999999</v>
      </c>
      <c r="AM180" s="2">
        <v>1508.7166589999999</v>
      </c>
      <c r="AN180" s="2">
        <v>1517.4029909999999</v>
      </c>
      <c r="AO180" s="2">
        <v>1526.2384669999999</v>
      </c>
      <c r="AP180" s="2">
        <v>1535.540303</v>
      </c>
      <c r="AQ180" s="2">
        <v>1545.1596790000001</v>
      </c>
      <c r="AR180" s="2">
        <v>1555.0574919999999</v>
      </c>
      <c r="AS180" s="2">
        <v>1565.189372</v>
      </c>
      <c r="AT180" s="2">
        <v>1575.477453</v>
      </c>
    </row>
    <row r="181" spans="1:46" x14ac:dyDescent="0.3">
      <c r="A181" s="158" t="s">
        <v>376</v>
      </c>
      <c r="B181" s="2">
        <v>0</v>
      </c>
      <c r="C181" s="2">
        <v>8693062.4820000008</v>
      </c>
      <c r="D181" s="2">
        <v>9013705.2939999998</v>
      </c>
      <c r="E181" s="2">
        <v>9172906.59799999</v>
      </c>
      <c r="F181" s="2">
        <v>9896108.6569999997</v>
      </c>
      <c r="G181" s="2">
        <v>10338181.17</v>
      </c>
      <c r="H181" s="2">
        <v>10333108.66</v>
      </c>
      <c r="I181" s="2">
        <v>10477472.630000001</v>
      </c>
      <c r="J181" s="2">
        <v>10993705.67</v>
      </c>
      <c r="K181" s="2">
        <v>12079591.310000001</v>
      </c>
      <c r="L181" s="2">
        <v>13071008.060000001</v>
      </c>
      <c r="M181" s="2">
        <v>13249526.029999999</v>
      </c>
      <c r="N181" s="2">
        <v>12928152.779999999</v>
      </c>
      <c r="O181" s="2">
        <v>12289142.130000001</v>
      </c>
      <c r="P181" s="2">
        <v>11485791.34</v>
      </c>
      <c r="Q181" s="2">
        <v>10814538.039999999</v>
      </c>
      <c r="R181" s="2">
        <v>10272898.029999999</v>
      </c>
      <c r="S181" s="2">
        <v>9832941.2540000007</v>
      </c>
      <c r="T181" s="2">
        <v>9458843.4700000007</v>
      </c>
      <c r="U181" s="2">
        <v>9133098.6600000001</v>
      </c>
      <c r="V181" s="2">
        <v>8915880.65499999</v>
      </c>
      <c r="W181" s="2">
        <v>8728039.4020000007</v>
      </c>
      <c r="X181" s="2">
        <v>8558435.8259999994</v>
      </c>
      <c r="Y181" s="2">
        <v>8400825.4790000003</v>
      </c>
      <c r="Z181" s="2">
        <v>8250390.6849999996</v>
      </c>
      <c r="AA181" s="2">
        <v>8179515.7439999999</v>
      </c>
      <c r="AB181" s="2">
        <v>8134440.7149999999</v>
      </c>
      <c r="AC181" s="2">
        <v>8104477.6780000003</v>
      </c>
      <c r="AD181" s="2">
        <v>8081770.1239999998</v>
      </c>
      <c r="AE181" s="2">
        <v>8061479.574</v>
      </c>
      <c r="AF181" s="2">
        <v>8042427.5930000003</v>
      </c>
      <c r="AG181" s="2">
        <v>8021790.6490000002</v>
      </c>
      <c r="AH181" s="2">
        <v>7999913.9280000003</v>
      </c>
      <c r="AI181" s="2">
        <v>7977451.6129999999</v>
      </c>
      <c r="AJ181" s="2">
        <v>7955265.7549999999</v>
      </c>
      <c r="AK181" s="2">
        <v>7935030.3710000003</v>
      </c>
      <c r="AL181" s="2">
        <v>7916182.6629999997</v>
      </c>
      <c r="AM181" s="2">
        <v>7899480.5429999996</v>
      </c>
      <c r="AN181" s="2">
        <v>7885132.6210000003</v>
      </c>
      <c r="AO181" s="2">
        <v>7873210.6210000003</v>
      </c>
      <c r="AP181" s="2">
        <v>7864854.8289999999</v>
      </c>
      <c r="AQ181" s="2">
        <v>7859655.8640000001</v>
      </c>
      <c r="AR181" s="2">
        <v>7857148.9050000003</v>
      </c>
      <c r="AS181" s="2">
        <v>7857024.6529999999</v>
      </c>
      <c r="AT181" s="2">
        <v>7858701.3300000001</v>
      </c>
    </row>
    <row r="182" spans="1:46" x14ac:dyDescent="0.3">
      <c r="A182" s="158" t="s">
        <v>377</v>
      </c>
      <c r="B182" s="2">
        <v>0</v>
      </c>
      <c r="C182" s="2">
        <v>4803940.5880000005</v>
      </c>
      <c r="D182" s="2">
        <v>4886345.352</v>
      </c>
      <c r="E182" s="2">
        <v>5194964.5930000003</v>
      </c>
      <c r="F182" s="2">
        <v>5428084.5010000002</v>
      </c>
      <c r="G182" s="2">
        <v>5530995.2220000001</v>
      </c>
      <c r="H182" s="2">
        <v>5523559.0350000001</v>
      </c>
      <c r="I182" s="2">
        <v>5604757.7699999996</v>
      </c>
      <c r="J182" s="2">
        <v>5784529.1370000001</v>
      </c>
      <c r="K182" s="2">
        <v>6174010.4919999996</v>
      </c>
      <c r="L182" s="2">
        <v>6333439.932</v>
      </c>
      <c r="M182" s="2">
        <v>6303490.21</v>
      </c>
      <c r="N182" s="2">
        <v>6120032.3669999996</v>
      </c>
      <c r="O182" s="2">
        <v>5838020.1239999998</v>
      </c>
      <c r="P182" s="2">
        <v>5513375.1440000003</v>
      </c>
      <c r="Q182" s="2">
        <v>5259371.0839999998</v>
      </c>
      <c r="R182" s="2">
        <v>5062977.0310000004</v>
      </c>
      <c r="S182" s="2">
        <v>4907973.5449999999</v>
      </c>
      <c r="T182" s="2">
        <v>4777184.216</v>
      </c>
      <c r="U182" s="2">
        <v>4660953.1040000003</v>
      </c>
      <c r="V182" s="2">
        <v>4591543.9589999998</v>
      </c>
      <c r="W182" s="2">
        <v>4529302.9800000004</v>
      </c>
      <c r="X182" s="2">
        <v>4470246.9689999996</v>
      </c>
      <c r="Y182" s="2">
        <v>4412637.5</v>
      </c>
      <c r="Z182" s="2">
        <v>4355388.2860000003</v>
      </c>
      <c r="AA182" s="2">
        <v>4333942.9239999996</v>
      </c>
      <c r="AB182" s="2">
        <v>4322008.0829999996</v>
      </c>
      <c r="AC182" s="2">
        <v>4315329.551</v>
      </c>
      <c r="AD182" s="2">
        <v>4311096.6519999998</v>
      </c>
      <c r="AE182" s="2">
        <v>4307715.2450000001</v>
      </c>
      <c r="AF182" s="2">
        <v>4304951.5029999996</v>
      </c>
      <c r="AG182" s="2">
        <v>4302215.9349999996</v>
      </c>
      <c r="AH182" s="2">
        <v>4299253.665</v>
      </c>
      <c r="AI182" s="2">
        <v>4296116.7790000001</v>
      </c>
      <c r="AJ182" s="2">
        <v>4292988.8420000002</v>
      </c>
      <c r="AK182" s="2">
        <v>4290400.8870000001</v>
      </c>
      <c r="AL182" s="2">
        <v>4288292.4359999998</v>
      </c>
      <c r="AM182" s="2">
        <v>4286665.8059999999</v>
      </c>
      <c r="AN182" s="2">
        <v>4285518.4289999995</v>
      </c>
      <c r="AO182" s="2">
        <v>4284854.0659999996</v>
      </c>
      <c r="AP182" s="2">
        <v>4286438.3269999996</v>
      </c>
      <c r="AQ182" s="2">
        <v>4289587.8260000004</v>
      </c>
      <c r="AR182" s="2">
        <v>4293785.9809999997</v>
      </c>
      <c r="AS182" s="2">
        <v>4298785.0719999997</v>
      </c>
      <c r="AT182" s="2">
        <v>4304418.6540000001</v>
      </c>
    </row>
    <row r="183" spans="1:46" x14ac:dyDescent="0.3">
      <c r="A183" s="2" t="s">
        <v>415</v>
      </c>
      <c r="B183" s="2">
        <v>1</v>
      </c>
      <c r="C183" s="2">
        <v>0.9969266054</v>
      </c>
      <c r="D183" s="2">
        <v>0.96556682469999999</v>
      </c>
      <c r="E183" s="2">
        <v>0.93120648149999996</v>
      </c>
      <c r="F183" s="2">
        <v>0.91595210069999999</v>
      </c>
      <c r="G183" s="2">
        <v>0.88967343430000001</v>
      </c>
      <c r="H183" s="2">
        <v>0.85362469100000005</v>
      </c>
      <c r="I183" s="2">
        <v>0.82288475380000004</v>
      </c>
      <c r="J183" s="2">
        <v>0.8040111995</v>
      </c>
      <c r="K183" s="2">
        <v>0.79443974490000002</v>
      </c>
      <c r="L183" s="2">
        <v>0.78583470310000003</v>
      </c>
      <c r="M183" s="2">
        <v>0.77946253139999999</v>
      </c>
      <c r="N183" s="2">
        <v>0.77024204129999996</v>
      </c>
      <c r="O183" s="2">
        <v>0.75618917649999995</v>
      </c>
      <c r="P183" s="2">
        <v>0.7385071956</v>
      </c>
      <c r="Q183" s="2">
        <v>0.72588457539999995</v>
      </c>
      <c r="R183" s="2">
        <v>0.71454802669999995</v>
      </c>
      <c r="S183" s="2">
        <v>0.70401021139999997</v>
      </c>
      <c r="T183" s="2">
        <v>0.69443776170000004</v>
      </c>
      <c r="U183" s="2">
        <v>0.68537287120000001</v>
      </c>
      <c r="V183" s="2">
        <v>0.6799033458</v>
      </c>
      <c r="W183" s="2">
        <v>0.67480564519999997</v>
      </c>
      <c r="X183" s="2">
        <v>0.66978711170000005</v>
      </c>
      <c r="Y183" s="2">
        <v>0.66469557629999998</v>
      </c>
      <c r="Z183" s="2">
        <v>0.65942709659999998</v>
      </c>
      <c r="AA183" s="2">
        <v>0.65757948320000004</v>
      </c>
      <c r="AB183" s="2">
        <v>0.65597854050000004</v>
      </c>
      <c r="AC183" s="2">
        <v>0.65454781350000002</v>
      </c>
      <c r="AD183" s="2">
        <v>0.65316848699999996</v>
      </c>
      <c r="AE183" s="2">
        <v>0.6517441504</v>
      </c>
      <c r="AF183" s="2">
        <v>0.65028729870000002</v>
      </c>
      <c r="AG183" s="2">
        <v>0.64868194069999996</v>
      </c>
      <c r="AH183" s="2">
        <v>0.64693804020000001</v>
      </c>
      <c r="AI183" s="2">
        <v>0.64506925920000002</v>
      </c>
      <c r="AJ183" s="2">
        <v>0.64309386889999998</v>
      </c>
      <c r="AK183" s="2">
        <v>0.64107924979999997</v>
      </c>
      <c r="AL183" s="2">
        <v>0.63898260060000001</v>
      </c>
      <c r="AM183" s="2">
        <v>0.63683716990000006</v>
      </c>
      <c r="AN183" s="2">
        <v>0.63464649100000003</v>
      </c>
      <c r="AO183" s="2">
        <v>0.63241703640000002</v>
      </c>
      <c r="AP183" s="2">
        <v>0.63019886680000003</v>
      </c>
      <c r="AQ183" s="2">
        <v>0.62799227909999999</v>
      </c>
      <c r="AR183" s="2">
        <v>0.62579460119999997</v>
      </c>
      <c r="AS183" s="2">
        <v>0.62361243349999995</v>
      </c>
      <c r="AT183" s="2">
        <v>0.62143784349999998</v>
      </c>
    </row>
    <row r="184" spans="1:46" x14ac:dyDescent="0.3">
      <c r="A184" s="2" t="s">
        <v>416</v>
      </c>
      <c r="B184" s="2">
        <v>8498700</v>
      </c>
      <c r="C184" s="2">
        <v>8238214.3600000003</v>
      </c>
      <c r="D184" s="2">
        <v>7963298.3669999996</v>
      </c>
      <c r="E184" s="2">
        <v>7197074.6940000001</v>
      </c>
      <c r="F184" s="2">
        <v>6914485.5219999999</v>
      </c>
      <c r="G184" s="2">
        <v>6739911.9409999996</v>
      </c>
      <c r="H184" s="2">
        <v>6471151.9989999998</v>
      </c>
      <c r="I184" s="2">
        <v>6098278.3399999999</v>
      </c>
      <c r="J184" s="2">
        <v>5738689.2199999997</v>
      </c>
      <c r="K184" s="2">
        <v>5343578.2769999998</v>
      </c>
      <c r="L184" s="2">
        <v>5745604.7410000004</v>
      </c>
      <c r="M184" s="2">
        <v>6298807.7810000004</v>
      </c>
      <c r="N184" s="2">
        <v>6905976.3540000003</v>
      </c>
      <c r="O184" s="2">
        <v>7543136.9249999998</v>
      </c>
      <c r="P184" s="2">
        <v>8189272.6689999998</v>
      </c>
      <c r="Q184" s="2">
        <v>8227351.7989999996</v>
      </c>
      <c r="R184" s="2">
        <v>8158752.0520000001</v>
      </c>
      <c r="S184" s="2">
        <v>8058138.3729999997</v>
      </c>
      <c r="T184" s="2">
        <v>7943218.0650000004</v>
      </c>
      <c r="U184" s="2">
        <v>7825196.9210000001</v>
      </c>
      <c r="V184" s="2">
        <v>7743228.3159999996</v>
      </c>
      <c r="W184" s="2">
        <v>7669446.0329999998</v>
      </c>
      <c r="X184" s="2">
        <v>7601893.3389999997</v>
      </c>
      <c r="Y184" s="2">
        <v>7538568.2130000005</v>
      </c>
      <c r="Z184" s="2">
        <v>7477504.4780000001</v>
      </c>
      <c r="AA184" s="2">
        <v>7676370.4539999999</v>
      </c>
      <c r="AB184" s="2">
        <v>7886846.9670000002</v>
      </c>
      <c r="AC184" s="2">
        <v>8086609.7070000004</v>
      </c>
      <c r="AD184" s="2">
        <v>8270980.6550000003</v>
      </c>
      <c r="AE184" s="2">
        <v>8436802.1779999901</v>
      </c>
      <c r="AF184" s="2">
        <v>8579492.1999999899</v>
      </c>
      <c r="AG184" s="2">
        <v>8695815.9140000008</v>
      </c>
      <c r="AH184" s="2">
        <v>8785284.3650000002</v>
      </c>
      <c r="AI184" s="2">
        <v>8847663.8010000009</v>
      </c>
      <c r="AJ184" s="2">
        <v>8882969.0610000007</v>
      </c>
      <c r="AK184" s="2">
        <v>8890303.1449999996</v>
      </c>
      <c r="AL184" s="2">
        <v>8869690.2550000008</v>
      </c>
      <c r="AM184" s="2">
        <v>8822413.591</v>
      </c>
      <c r="AN184" s="2">
        <v>8749852.8489999995</v>
      </c>
      <c r="AO184" s="2">
        <v>8653488.9299999997</v>
      </c>
      <c r="AP184" s="2">
        <v>8535626.8900000006</v>
      </c>
      <c r="AQ184" s="2">
        <v>8397752.7080000006</v>
      </c>
      <c r="AR184" s="2">
        <v>8241334.5760000004</v>
      </c>
      <c r="AS184" s="2">
        <v>8067818.7470000004</v>
      </c>
      <c r="AT184" s="2">
        <v>7878632.5640000002</v>
      </c>
    </row>
    <row r="185" spans="1:46" x14ac:dyDescent="0.3">
      <c r="A185" s="2" t="s">
        <v>417</v>
      </c>
      <c r="B185" s="2">
        <v>478800</v>
      </c>
      <c r="C185" s="2">
        <v>496480.12660000002</v>
      </c>
      <c r="D185" s="2">
        <v>499196.54200000002</v>
      </c>
      <c r="E185" s="2">
        <v>498571.78619999997</v>
      </c>
      <c r="F185" s="2">
        <v>525151.32460000005</v>
      </c>
      <c r="G185" s="2">
        <v>577276.69369999995</v>
      </c>
      <c r="H185" s="2">
        <v>610008.71620000002</v>
      </c>
      <c r="I185" s="2">
        <v>656092.01199999999</v>
      </c>
      <c r="J185" s="2">
        <v>721048.83689999999</v>
      </c>
      <c r="K185" s="2">
        <v>807766.2317</v>
      </c>
      <c r="L185" s="2">
        <v>852204.45270000002</v>
      </c>
      <c r="M185" s="2">
        <v>897525.81740000006</v>
      </c>
      <c r="N185" s="2">
        <v>926275.24509999994</v>
      </c>
      <c r="O185" s="2">
        <v>941655.10160000005</v>
      </c>
      <c r="P185" s="2">
        <v>946623.17799999996</v>
      </c>
      <c r="Q185" s="2">
        <v>920047.76580000005</v>
      </c>
      <c r="R185" s="2">
        <v>898708.93819999998</v>
      </c>
      <c r="S185" s="2">
        <v>881151.20220000006</v>
      </c>
      <c r="T185" s="2">
        <v>865227.33490000002</v>
      </c>
      <c r="U185" s="2">
        <v>850447.20869999996</v>
      </c>
      <c r="V185" s="2">
        <v>840458.34279999998</v>
      </c>
      <c r="W185" s="2">
        <v>831458.696</v>
      </c>
      <c r="X185" s="2">
        <v>823126.25</v>
      </c>
      <c r="Y185" s="2">
        <v>815275.91650000005</v>
      </c>
      <c r="Z185" s="2">
        <v>807756.07790000003</v>
      </c>
      <c r="AA185" s="2">
        <v>803079.06669999997</v>
      </c>
      <c r="AB185" s="2">
        <v>799976.18119999999</v>
      </c>
      <c r="AC185" s="2">
        <v>797960.36659999995</v>
      </c>
      <c r="AD185" s="2">
        <v>796580.51740000001</v>
      </c>
      <c r="AE185" s="2">
        <v>795544.63870000001</v>
      </c>
      <c r="AF185" s="2">
        <v>794901.84860000003</v>
      </c>
      <c r="AG185" s="2">
        <v>794341.5294</v>
      </c>
      <c r="AH185" s="2">
        <v>793810.06370000006</v>
      </c>
      <c r="AI185" s="2">
        <v>793284.65119999996</v>
      </c>
      <c r="AJ185" s="2">
        <v>792770.74230000004</v>
      </c>
      <c r="AK185" s="2">
        <v>792430.89569999999</v>
      </c>
      <c r="AL185" s="2">
        <v>792139.38780000003</v>
      </c>
      <c r="AM185" s="2">
        <v>791872.36979999999</v>
      </c>
      <c r="AN185" s="2">
        <v>791627.6888</v>
      </c>
      <c r="AO185" s="2">
        <v>791415.68949999998</v>
      </c>
      <c r="AP185" s="2">
        <v>791332.62219999998</v>
      </c>
      <c r="AQ185" s="2">
        <v>791364.53020000004</v>
      </c>
      <c r="AR185" s="2">
        <v>791499.39560000005</v>
      </c>
      <c r="AS185" s="2">
        <v>791750.77390000003</v>
      </c>
      <c r="AT185" s="2">
        <v>792100.49199999997</v>
      </c>
    </row>
    <row r="186" spans="1:46" x14ac:dyDescent="0.3">
      <c r="A186" s="2" t="s">
        <v>201</v>
      </c>
      <c r="B186" s="2">
        <v>51066541</v>
      </c>
      <c r="C186" s="2">
        <v>260467805.09999999</v>
      </c>
      <c r="D186" s="2">
        <v>247094894.09999999</v>
      </c>
      <c r="E186" s="2">
        <v>226002707.40000001</v>
      </c>
      <c r="F186" s="2">
        <v>230957583.19999999</v>
      </c>
      <c r="G186" s="2">
        <v>225330630.30000001</v>
      </c>
      <c r="H186" s="2">
        <v>215147123.09999999</v>
      </c>
      <c r="I186" s="2">
        <v>206809707.40000001</v>
      </c>
      <c r="J186" s="2">
        <v>205857275.19999999</v>
      </c>
      <c r="K186" s="2">
        <v>208136252.69999999</v>
      </c>
      <c r="L186" s="2">
        <v>203393709.90000001</v>
      </c>
      <c r="M186" s="2">
        <v>203619725.5</v>
      </c>
      <c r="N186" s="2">
        <v>202299393.90000001</v>
      </c>
      <c r="O186" s="2">
        <v>199123889.59999999</v>
      </c>
      <c r="P186" s="2">
        <v>194666178.80000001</v>
      </c>
      <c r="Q186" s="2">
        <v>192066998.30000001</v>
      </c>
      <c r="R186" s="2">
        <v>190052318.19999999</v>
      </c>
      <c r="S186" s="2">
        <v>188492480.40000001</v>
      </c>
      <c r="T186" s="2">
        <v>187337999.69999999</v>
      </c>
      <c r="U186" s="2">
        <v>186478051.40000001</v>
      </c>
      <c r="V186" s="2">
        <v>185898236.69999999</v>
      </c>
      <c r="W186" s="2">
        <v>185554259.40000001</v>
      </c>
      <c r="X186" s="2">
        <v>185383715.59999999</v>
      </c>
      <c r="Y186" s="2">
        <v>185334145.40000001</v>
      </c>
      <c r="Z186" s="2">
        <v>185357653</v>
      </c>
      <c r="AA186" s="2">
        <v>186034592.90000001</v>
      </c>
      <c r="AB186" s="2">
        <v>186976456.40000001</v>
      </c>
      <c r="AC186" s="2">
        <v>188074638.90000001</v>
      </c>
      <c r="AD186" s="2">
        <v>189235522.90000001</v>
      </c>
      <c r="AE186" s="2">
        <v>190392592</v>
      </c>
      <c r="AF186" s="2">
        <v>191537730.80000001</v>
      </c>
      <c r="AG186" s="2">
        <v>192595292.80000001</v>
      </c>
      <c r="AH186" s="2">
        <v>193568613.69999999</v>
      </c>
      <c r="AI186" s="2">
        <v>194459022.19999999</v>
      </c>
      <c r="AJ186" s="2">
        <v>195271633.30000001</v>
      </c>
      <c r="AK186" s="2">
        <v>196037101.69999999</v>
      </c>
      <c r="AL186" s="2">
        <v>196728231.90000001</v>
      </c>
      <c r="AM186" s="2">
        <v>197366351.19999999</v>
      </c>
      <c r="AN186" s="2">
        <v>197955132.80000001</v>
      </c>
      <c r="AO186" s="2">
        <v>198499245.69999999</v>
      </c>
      <c r="AP186" s="2">
        <v>199024801.69999999</v>
      </c>
      <c r="AQ186" s="2">
        <v>199530236.59999999</v>
      </c>
      <c r="AR186" s="2">
        <v>200014468.5</v>
      </c>
      <c r="AS186" s="2">
        <v>200481025</v>
      </c>
      <c r="AT186" s="2">
        <v>200925015.40000001</v>
      </c>
    </row>
    <row r="187" spans="1:46" x14ac:dyDescent="0.3">
      <c r="A187" s="2" t="s">
        <v>202</v>
      </c>
      <c r="B187" s="2">
        <v>20827800</v>
      </c>
      <c r="C187" s="2">
        <v>41508830.350000001</v>
      </c>
      <c r="D187" s="2">
        <v>37447964.859999999</v>
      </c>
      <c r="E187" s="2">
        <v>32348171.670000002</v>
      </c>
      <c r="F187" s="2">
        <v>32290446.91</v>
      </c>
      <c r="G187" s="2">
        <v>31431947.210000001</v>
      </c>
      <c r="H187" s="2">
        <v>29706148.98</v>
      </c>
      <c r="I187" s="2">
        <v>29572330.809999999</v>
      </c>
      <c r="J187" s="2">
        <v>29214829.32</v>
      </c>
      <c r="K187" s="2">
        <v>28516323.16</v>
      </c>
      <c r="L187" s="2">
        <v>25849561.420000002</v>
      </c>
      <c r="M187" s="2">
        <v>24091025.109999999</v>
      </c>
      <c r="N187" s="2">
        <v>22512302.870000001</v>
      </c>
      <c r="O187" s="2">
        <v>21506311.789999999</v>
      </c>
      <c r="P187" s="2">
        <v>20708203.579999998</v>
      </c>
      <c r="Q187" s="2">
        <v>20867579.309999999</v>
      </c>
      <c r="R187" s="2">
        <v>21132672.43</v>
      </c>
      <c r="S187" s="2">
        <v>21404936.640000001</v>
      </c>
      <c r="T187" s="2">
        <v>21626338.73</v>
      </c>
      <c r="U187" s="2">
        <v>21825727.079999998</v>
      </c>
      <c r="V187" s="2">
        <v>21813628.690000001</v>
      </c>
      <c r="W187" s="2">
        <v>21785602.300000001</v>
      </c>
      <c r="X187" s="2">
        <v>21759853.949999999</v>
      </c>
      <c r="Y187" s="2">
        <v>21736551.710000001</v>
      </c>
      <c r="Z187" s="2">
        <v>21713441.129999999</v>
      </c>
      <c r="AA187" s="2">
        <v>22012715.710000001</v>
      </c>
      <c r="AB187" s="2">
        <v>22358143.739999998</v>
      </c>
      <c r="AC187" s="2">
        <v>22717121.25</v>
      </c>
      <c r="AD187" s="2">
        <v>23075514.530000001</v>
      </c>
      <c r="AE187" s="2">
        <v>23423581.620000001</v>
      </c>
      <c r="AF187" s="2">
        <v>23756222.850000001</v>
      </c>
      <c r="AG187" s="2">
        <v>24063766.59</v>
      </c>
      <c r="AH187" s="2">
        <v>24344589.969999999</v>
      </c>
      <c r="AI187" s="2">
        <v>24597424.280000001</v>
      </c>
      <c r="AJ187" s="2">
        <v>24821687.039999999</v>
      </c>
      <c r="AK187" s="2">
        <v>25018687.010000002</v>
      </c>
      <c r="AL187" s="2">
        <v>25185650.68</v>
      </c>
      <c r="AM187" s="2">
        <v>25324732.800000001</v>
      </c>
      <c r="AN187" s="2">
        <v>25437070.190000001</v>
      </c>
      <c r="AO187" s="2">
        <v>25524145.140000001</v>
      </c>
      <c r="AP187" s="2">
        <v>25589103.329999998</v>
      </c>
      <c r="AQ187" s="2">
        <v>25633435.02</v>
      </c>
      <c r="AR187" s="2">
        <v>25658616.84</v>
      </c>
      <c r="AS187" s="2">
        <v>25666548.219999999</v>
      </c>
      <c r="AT187" s="2">
        <v>25658417.460000001</v>
      </c>
    </row>
    <row r="188" spans="1:46" x14ac:dyDescent="0.3">
      <c r="A188" s="2" t="s">
        <v>203</v>
      </c>
      <c r="B188" s="2">
        <v>21261240</v>
      </c>
      <c r="C188" s="2">
        <v>166343722.09999999</v>
      </c>
      <c r="D188" s="2">
        <v>158095445.30000001</v>
      </c>
      <c r="E188" s="2">
        <v>145034309.5</v>
      </c>
      <c r="F188" s="2">
        <v>148681992.30000001</v>
      </c>
      <c r="G188" s="2">
        <v>143001741.30000001</v>
      </c>
      <c r="H188" s="2">
        <v>136209872</v>
      </c>
      <c r="I188" s="2">
        <v>129027625.59999999</v>
      </c>
      <c r="J188" s="2">
        <v>128115098.8</v>
      </c>
      <c r="K188" s="2">
        <v>129739782.5</v>
      </c>
      <c r="L188" s="2">
        <v>127587077.8</v>
      </c>
      <c r="M188" s="2">
        <v>128737543.59999999</v>
      </c>
      <c r="N188" s="2">
        <v>129014838</v>
      </c>
      <c r="O188" s="2">
        <v>127503017.7</v>
      </c>
      <c r="P188" s="2">
        <v>124900692.7</v>
      </c>
      <c r="Q188" s="2">
        <v>123611972.09999999</v>
      </c>
      <c r="R188" s="2">
        <v>122628815.3</v>
      </c>
      <c r="S188" s="2">
        <v>121903575.8</v>
      </c>
      <c r="T188" s="2">
        <v>121513958.5</v>
      </c>
      <c r="U188" s="2">
        <v>121350700.7</v>
      </c>
      <c r="V188" s="2">
        <v>121387378.3</v>
      </c>
      <c r="W188" s="2">
        <v>121599624.7</v>
      </c>
      <c r="X188" s="2">
        <v>121930091.59999999</v>
      </c>
      <c r="Y188" s="2">
        <v>122341354</v>
      </c>
      <c r="Z188" s="2">
        <v>122801102.90000001</v>
      </c>
      <c r="AA188" s="2">
        <v>123062460.2</v>
      </c>
      <c r="AB188" s="2">
        <v>123458254.40000001</v>
      </c>
      <c r="AC188" s="2">
        <v>123961322.90000001</v>
      </c>
      <c r="AD188" s="2">
        <v>124519361.7</v>
      </c>
      <c r="AE188" s="2">
        <v>125094120.3</v>
      </c>
      <c r="AF188" s="2">
        <v>125687903.3</v>
      </c>
      <c r="AG188" s="2">
        <v>126252312.7</v>
      </c>
      <c r="AH188" s="2">
        <v>126792510.5</v>
      </c>
      <c r="AI188" s="2">
        <v>127310916.5</v>
      </c>
      <c r="AJ188" s="2">
        <v>127811765.2</v>
      </c>
      <c r="AK188" s="2">
        <v>128317991.2</v>
      </c>
      <c r="AL188" s="2">
        <v>128810134.8</v>
      </c>
      <c r="AM188" s="2">
        <v>129302589.09999999</v>
      </c>
      <c r="AN188" s="2">
        <v>129796147.90000001</v>
      </c>
      <c r="AO188" s="2">
        <v>130292028.40000001</v>
      </c>
      <c r="AP188" s="2">
        <v>130805558.7</v>
      </c>
      <c r="AQ188" s="2">
        <v>131333455.2</v>
      </c>
      <c r="AR188" s="2">
        <v>131872925.09999999</v>
      </c>
      <c r="AS188" s="2">
        <v>132424278.40000001</v>
      </c>
      <c r="AT188" s="2">
        <v>132981680</v>
      </c>
    </row>
    <row r="189" spans="1:46" x14ac:dyDescent="0.3">
      <c r="A189" s="2" t="s">
        <v>204</v>
      </c>
      <c r="B189" s="2">
        <v>8977501</v>
      </c>
      <c r="C189" s="2">
        <v>52615252.68</v>
      </c>
      <c r="D189" s="2">
        <v>51551483.950000003</v>
      </c>
      <c r="E189" s="2">
        <v>48620226.270000003</v>
      </c>
      <c r="F189" s="2">
        <v>49985143.990000002</v>
      </c>
      <c r="G189" s="2">
        <v>50896941.780000001</v>
      </c>
      <c r="H189" s="2">
        <v>49231102.130000003</v>
      </c>
      <c r="I189" s="2">
        <v>48209750.950000003</v>
      </c>
      <c r="J189" s="2">
        <v>48527347.07</v>
      </c>
      <c r="K189" s="2">
        <v>49880147.049999997</v>
      </c>
      <c r="L189" s="2">
        <v>49957070.649999999</v>
      </c>
      <c r="M189" s="2">
        <v>50791156.829999998</v>
      </c>
      <c r="N189" s="2">
        <v>50772253.030000001</v>
      </c>
      <c r="O189" s="2">
        <v>50114560.159999996</v>
      </c>
      <c r="P189" s="2">
        <v>49057282.520000003</v>
      </c>
      <c r="Q189" s="2">
        <v>47587446.899999999</v>
      </c>
      <c r="R189" s="2">
        <v>46290830.420000002</v>
      </c>
      <c r="S189" s="2">
        <v>45183967.939999998</v>
      </c>
      <c r="T189" s="2">
        <v>44197702.439999998</v>
      </c>
      <c r="U189" s="2">
        <v>43301623.689999998</v>
      </c>
      <c r="V189" s="2">
        <v>42697229.719999999</v>
      </c>
      <c r="W189" s="2">
        <v>42169032.399999999</v>
      </c>
      <c r="X189" s="2">
        <v>41693770.030000001</v>
      </c>
      <c r="Y189" s="2">
        <v>41256239.609999999</v>
      </c>
      <c r="Z189" s="2">
        <v>40843108.990000002</v>
      </c>
      <c r="AA189" s="2">
        <v>40959416.920000002</v>
      </c>
      <c r="AB189" s="2">
        <v>41160058.299999997</v>
      </c>
      <c r="AC189" s="2">
        <v>41396194.729999997</v>
      </c>
      <c r="AD189" s="2">
        <v>41640646.740000002</v>
      </c>
      <c r="AE189" s="2">
        <v>41874890.109999999</v>
      </c>
      <c r="AF189" s="2">
        <v>42093604.659999996</v>
      </c>
      <c r="AG189" s="2">
        <v>42279213.590000004</v>
      </c>
      <c r="AH189" s="2">
        <v>42431513.240000002</v>
      </c>
      <c r="AI189" s="2">
        <v>42550681.369999997</v>
      </c>
      <c r="AJ189" s="2">
        <v>42638181.109999999</v>
      </c>
      <c r="AK189" s="2">
        <v>42700423.490000002</v>
      </c>
      <c r="AL189" s="2">
        <v>42732446.340000004</v>
      </c>
      <c r="AM189" s="2">
        <v>42739029.289999999</v>
      </c>
      <c r="AN189" s="2">
        <v>42721914.770000003</v>
      </c>
      <c r="AO189" s="2">
        <v>42683072.159999996</v>
      </c>
      <c r="AP189" s="2">
        <v>42630139.689999998</v>
      </c>
      <c r="AQ189" s="2">
        <v>42563346.359999999</v>
      </c>
      <c r="AR189" s="2">
        <v>42482926.509999998</v>
      </c>
      <c r="AS189" s="2">
        <v>42390198.390000001</v>
      </c>
      <c r="AT189" s="2">
        <v>42284917.920000002</v>
      </c>
    </row>
    <row r="190" spans="1:46" x14ac:dyDescent="0.3">
      <c r="A190" s="2" t="s">
        <v>205</v>
      </c>
      <c r="B190" s="2">
        <v>211921414.30000001</v>
      </c>
      <c r="C190" s="2">
        <v>417960215</v>
      </c>
      <c r="D190" s="2">
        <v>398746380.60000002</v>
      </c>
      <c r="E190" s="2">
        <v>376766825.19999999</v>
      </c>
      <c r="F190" s="2">
        <v>377762611.30000001</v>
      </c>
      <c r="G190" s="2">
        <v>367376023.89999998</v>
      </c>
      <c r="H190" s="2">
        <v>351944744.39999998</v>
      </c>
      <c r="I190" s="2">
        <v>339918262.30000001</v>
      </c>
      <c r="J190" s="2">
        <v>335752977</v>
      </c>
      <c r="K190" s="2">
        <v>335731325.60000002</v>
      </c>
      <c r="L190" s="2">
        <v>328683027.80000001</v>
      </c>
      <c r="M190" s="2">
        <v>326439622</v>
      </c>
      <c r="N190" s="2">
        <v>322469343.80000001</v>
      </c>
      <c r="O190" s="2">
        <v>316536276.39999998</v>
      </c>
      <c r="P190" s="2">
        <v>309229324.60000002</v>
      </c>
      <c r="Q190" s="2">
        <v>304862808.30000001</v>
      </c>
      <c r="R190" s="2">
        <v>301247248.60000002</v>
      </c>
      <c r="S190" s="2">
        <v>298170389.39999998</v>
      </c>
      <c r="T190" s="2">
        <v>295546073.5</v>
      </c>
      <c r="U190" s="2">
        <v>293201579.69999999</v>
      </c>
      <c r="V190" s="2">
        <v>291186107.60000002</v>
      </c>
      <c r="W190" s="2">
        <v>289378845.30000001</v>
      </c>
      <c r="X190" s="2">
        <v>287710640</v>
      </c>
      <c r="Y190" s="2">
        <v>286125447.10000002</v>
      </c>
      <c r="Z190" s="2">
        <v>284573633</v>
      </c>
      <c r="AA190" s="2">
        <v>283899286.30000001</v>
      </c>
      <c r="AB190" s="2">
        <v>283485826.89999998</v>
      </c>
      <c r="AC190" s="2">
        <v>283215661.60000002</v>
      </c>
      <c r="AD190" s="2">
        <v>282985661</v>
      </c>
      <c r="AE190" s="2">
        <v>282722800.10000002</v>
      </c>
      <c r="AF190" s="2">
        <v>282425382.10000002</v>
      </c>
      <c r="AG190" s="2">
        <v>282009184.69999999</v>
      </c>
      <c r="AH190" s="2">
        <v>281471045.5</v>
      </c>
      <c r="AI190" s="2">
        <v>280809708.60000002</v>
      </c>
      <c r="AJ190" s="2">
        <v>280029621.19999999</v>
      </c>
      <c r="AK190" s="2">
        <v>279167909.30000001</v>
      </c>
      <c r="AL190" s="2">
        <v>278194928.60000002</v>
      </c>
      <c r="AM190" s="2">
        <v>277124851.80000001</v>
      </c>
      <c r="AN190" s="2">
        <v>275963331</v>
      </c>
      <c r="AO190" s="2">
        <v>274718541.10000002</v>
      </c>
      <c r="AP190" s="2">
        <v>273422273.39999998</v>
      </c>
      <c r="AQ190" s="2">
        <v>272077563.5</v>
      </c>
      <c r="AR190" s="2">
        <v>270688495.89999998</v>
      </c>
      <c r="AS190" s="2">
        <v>269264730.69999999</v>
      </c>
      <c r="AT190" s="2">
        <v>267807066.59999999</v>
      </c>
    </row>
    <row r="191" spans="1:46" x14ac:dyDescent="0.3">
      <c r="A191" s="2" t="s">
        <v>206</v>
      </c>
      <c r="B191" s="2">
        <v>21962220</v>
      </c>
      <c r="C191" s="2">
        <v>42608349.649999999</v>
      </c>
      <c r="D191" s="2">
        <v>38436350.210000001</v>
      </c>
      <c r="E191" s="2">
        <v>33301056.010000002</v>
      </c>
      <c r="F191" s="2">
        <v>33205934.59</v>
      </c>
      <c r="G191" s="2">
        <v>32291145.670000002</v>
      </c>
      <c r="H191" s="2">
        <v>30538417.77</v>
      </c>
      <c r="I191" s="2">
        <v>30375059.649999999</v>
      </c>
      <c r="J191" s="2">
        <v>29982306.73</v>
      </c>
      <c r="K191" s="2">
        <v>29255181.079999998</v>
      </c>
      <c r="L191" s="2">
        <v>26561003.75</v>
      </c>
      <c r="M191" s="2">
        <v>24779458.210000001</v>
      </c>
      <c r="N191" s="2">
        <v>23179373.690000001</v>
      </c>
      <c r="O191" s="2">
        <v>22153415.449999999</v>
      </c>
      <c r="P191" s="2">
        <v>21335335.539999999</v>
      </c>
      <c r="Q191" s="2">
        <v>21478157.890000001</v>
      </c>
      <c r="R191" s="2">
        <v>21726228.539999999</v>
      </c>
      <c r="S191" s="2">
        <v>21981651.170000002</v>
      </c>
      <c r="T191" s="2">
        <v>22185541.34</v>
      </c>
      <c r="U191" s="2">
        <v>22368058.969999999</v>
      </c>
      <c r="V191" s="2">
        <v>22339712.170000002</v>
      </c>
      <c r="W191" s="2">
        <v>22295997.120000001</v>
      </c>
      <c r="X191" s="2">
        <v>22255073.52</v>
      </c>
      <c r="Y191" s="2">
        <v>22217089.359999999</v>
      </c>
      <c r="Z191" s="2">
        <v>22179792.530000001</v>
      </c>
      <c r="AA191" s="2">
        <v>22468488.52</v>
      </c>
      <c r="AB191" s="2">
        <v>22804042.960000001</v>
      </c>
      <c r="AC191" s="2">
        <v>23153947.93</v>
      </c>
      <c r="AD191" s="2">
        <v>23504033.59</v>
      </c>
      <c r="AE191" s="2">
        <v>23844500.370000001</v>
      </c>
      <c r="AF191" s="2">
        <v>24170190.199999999</v>
      </c>
      <c r="AG191" s="2">
        <v>24471363.719999999</v>
      </c>
      <c r="AH191" s="2">
        <v>24746334.109999999</v>
      </c>
      <c r="AI191" s="2">
        <v>24993778.800000001</v>
      </c>
      <c r="AJ191" s="2">
        <v>25213069.789999999</v>
      </c>
      <c r="AK191" s="2">
        <v>25405477.07</v>
      </c>
      <c r="AL191" s="2">
        <v>25568191.420000002</v>
      </c>
      <c r="AM191" s="2">
        <v>25703227.75</v>
      </c>
      <c r="AN191" s="2">
        <v>25811697.670000002</v>
      </c>
      <c r="AO191" s="2">
        <v>25895068.149999999</v>
      </c>
      <c r="AP191" s="2">
        <v>25956472.129999999</v>
      </c>
      <c r="AQ191" s="2">
        <v>25997389.370000001</v>
      </c>
      <c r="AR191" s="2">
        <v>26019287.719999999</v>
      </c>
      <c r="AS191" s="2">
        <v>26024059.079999998</v>
      </c>
      <c r="AT191" s="2">
        <v>26012884.989999998</v>
      </c>
    </row>
    <row r="192" spans="1:46" x14ac:dyDescent="0.3">
      <c r="A192" s="2" t="s">
        <v>207</v>
      </c>
      <c r="B192" s="2">
        <v>141814670.19999999</v>
      </c>
      <c r="C192" s="2">
        <v>284541840.39999998</v>
      </c>
      <c r="D192" s="2">
        <v>272364447</v>
      </c>
      <c r="E192" s="2">
        <v>259307086.59999999</v>
      </c>
      <c r="F192" s="2">
        <v>259547839.5</v>
      </c>
      <c r="G192" s="2">
        <v>250465982.59999999</v>
      </c>
      <c r="H192" s="2">
        <v>240269081.69999999</v>
      </c>
      <c r="I192" s="2">
        <v>230576719.40000001</v>
      </c>
      <c r="J192" s="2">
        <v>227362826</v>
      </c>
      <c r="K192" s="2">
        <v>227254044.40000001</v>
      </c>
      <c r="L192" s="2">
        <v>223157025.19999999</v>
      </c>
      <c r="M192" s="2">
        <v>222650668</v>
      </c>
      <c r="N192" s="2">
        <v>221391223.40000001</v>
      </c>
      <c r="O192" s="2">
        <v>218355803.19999999</v>
      </c>
      <c r="P192" s="2">
        <v>214201280.5</v>
      </c>
      <c r="Q192" s="2">
        <v>212085025.09999999</v>
      </c>
      <c r="R192" s="2">
        <v>210320650.69999999</v>
      </c>
      <c r="S192" s="2">
        <v>208828122.90000001</v>
      </c>
      <c r="T192" s="2">
        <v>207713628.19999999</v>
      </c>
      <c r="U192" s="2">
        <v>206799179.19999999</v>
      </c>
      <c r="V192" s="2">
        <v>206048227.90000001</v>
      </c>
      <c r="W192" s="2">
        <v>205428079.30000001</v>
      </c>
      <c r="X192" s="2">
        <v>204876295.69999999</v>
      </c>
      <c r="Y192" s="2">
        <v>204352082</v>
      </c>
      <c r="Z192" s="2">
        <v>203820842</v>
      </c>
      <c r="AA192" s="2">
        <v>203133898.59999999</v>
      </c>
      <c r="AB192" s="2">
        <v>202547192.19999999</v>
      </c>
      <c r="AC192" s="2">
        <v>202029490.30000001</v>
      </c>
      <c r="AD192" s="2">
        <v>201525369.30000001</v>
      </c>
      <c r="AE192" s="2">
        <v>200993331.80000001</v>
      </c>
      <c r="AF192" s="2">
        <v>200438606.30000001</v>
      </c>
      <c r="AG192" s="2">
        <v>199809381.5</v>
      </c>
      <c r="AH192" s="2">
        <v>199108048.5</v>
      </c>
      <c r="AI192" s="2">
        <v>198336344.5</v>
      </c>
      <c r="AJ192" s="2">
        <v>197499020.40000001</v>
      </c>
      <c r="AK192" s="2">
        <v>196622954.80000001</v>
      </c>
      <c r="AL192" s="2">
        <v>195689040.40000001</v>
      </c>
      <c r="AM192" s="2">
        <v>194709657.30000001</v>
      </c>
      <c r="AN192" s="2">
        <v>193688125.69999999</v>
      </c>
      <c r="AO192" s="2">
        <v>192629077.30000001</v>
      </c>
      <c r="AP192" s="2">
        <v>191553139.80000001</v>
      </c>
      <c r="AQ192" s="2">
        <v>190461301.80000001</v>
      </c>
      <c r="AR192" s="2">
        <v>189355502.69999999</v>
      </c>
      <c r="AS192" s="2">
        <v>188241328.59999999</v>
      </c>
      <c r="AT192" s="2">
        <v>187118117.09999999</v>
      </c>
    </row>
    <row r="193" spans="1:46" x14ac:dyDescent="0.3">
      <c r="A193" s="2" t="s">
        <v>208</v>
      </c>
      <c r="B193" s="2">
        <v>48144524.149999999</v>
      </c>
      <c r="C193" s="2">
        <v>90810024.980000004</v>
      </c>
      <c r="D193" s="2">
        <v>87945583.400000006</v>
      </c>
      <c r="E193" s="2">
        <v>84158682.579999998</v>
      </c>
      <c r="F193" s="2">
        <v>85008837.230000004</v>
      </c>
      <c r="G193" s="2">
        <v>84618895.670000002</v>
      </c>
      <c r="H193" s="2">
        <v>81137244.900000006</v>
      </c>
      <c r="I193" s="2">
        <v>78966483.219999999</v>
      </c>
      <c r="J193" s="2">
        <v>78407844.280000001</v>
      </c>
      <c r="K193" s="2">
        <v>79222100.189999998</v>
      </c>
      <c r="L193" s="2">
        <v>78964998.890000001</v>
      </c>
      <c r="M193" s="2">
        <v>79009495.780000001</v>
      </c>
      <c r="N193" s="2">
        <v>77898746.670000002</v>
      </c>
      <c r="O193" s="2">
        <v>76027057.810000002</v>
      </c>
      <c r="P193" s="2">
        <v>73692708.510000005</v>
      </c>
      <c r="Q193" s="2">
        <v>71299625.359999999</v>
      </c>
      <c r="R193" s="2">
        <v>69200369.379999995</v>
      </c>
      <c r="S193" s="2">
        <v>67360615.349999994</v>
      </c>
      <c r="T193" s="2">
        <v>65646903.950000003</v>
      </c>
      <c r="U193" s="2">
        <v>64034341.460000001</v>
      </c>
      <c r="V193" s="2">
        <v>62798167.590000004</v>
      </c>
      <c r="W193" s="2">
        <v>61654768.890000001</v>
      </c>
      <c r="X193" s="2">
        <v>60579270.829999998</v>
      </c>
      <c r="Y193" s="2">
        <v>59556275.689999998</v>
      </c>
      <c r="Z193" s="2">
        <v>58572998.530000001</v>
      </c>
      <c r="AA193" s="2">
        <v>58296899.18</v>
      </c>
      <c r="AB193" s="2">
        <v>58134591.689999998</v>
      </c>
      <c r="AC193" s="2">
        <v>58032223.390000001</v>
      </c>
      <c r="AD193" s="2">
        <v>57956258.030000001</v>
      </c>
      <c r="AE193" s="2">
        <v>57884967.93</v>
      </c>
      <c r="AF193" s="2">
        <v>57816585.600000001</v>
      </c>
      <c r="AG193" s="2">
        <v>57728439.43</v>
      </c>
      <c r="AH193" s="2">
        <v>57616662.920000002</v>
      </c>
      <c r="AI193" s="2">
        <v>57479585.369999997</v>
      </c>
      <c r="AJ193" s="2">
        <v>57317530.950000003</v>
      </c>
      <c r="AK193" s="2">
        <v>57139477.439999998</v>
      </c>
      <c r="AL193" s="2">
        <v>56937696.789999999</v>
      </c>
      <c r="AM193" s="2">
        <v>56711966.740000002</v>
      </c>
      <c r="AN193" s="2">
        <v>56463507.630000003</v>
      </c>
      <c r="AO193" s="2">
        <v>56194395.729999997</v>
      </c>
      <c r="AP193" s="2">
        <v>55912661.490000002</v>
      </c>
      <c r="AQ193" s="2">
        <v>55618872.289999999</v>
      </c>
      <c r="AR193" s="2">
        <v>55313705.530000001</v>
      </c>
      <c r="AS193" s="2">
        <v>54999343.090000004</v>
      </c>
      <c r="AT193" s="2">
        <v>54676064.5</v>
      </c>
    </row>
    <row r="194" spans="1:46" x14ac:dyDescent="0.3">
      <c r="A194" s="2" t="s">
        <v>209</v>
      </c>
      <c r="B194" s="2">
        <v>239116483.69999999</v>
      </c>
      <c r="C194" s="2">
        <v>445488844.89999998</v>
      </c>
      <c r="D194" s="2">
        <v>425171304.69999999</v>
      </c>
      <c r="E194" s="2">
        <v>400690073.10000002</v>
      </c>
      <c r="F194" s="2">
        <v>402319151.80000001</v>
      </c>
      <c r="G194" s="2">
        <v>392388817.80000001</v>
      </c>
      <c r="H194" s="2">
        <v>376229816.60000002</v>
      </c>
      <c r="I194" s="2">
        <v>364003364.60000002</v>
      </c>
      <c r="J194" s="2">
        <v>360036606.30000001</v>
      </c>
      <c r="K194" s="2">
        <v>360356295.60000002</v>
      </c>
      <c r="L194" s="2">
        <v>352398104.60000002</v>
      </c>
      <c r="M194" s="2">
        <v>350476076.30000001</v>
      </c>
      <c r="N194" s="2">
        <v>346688560.89999998</v>
      </c>
      <c r="O194" s="2">
        <v>340885122.80000001</v>
      </c>
      <c r="P194" s="2">
        <v>333671777</v>
      </c>
      <c r="Q194" s="2">
        <v>329439990.60000002</v>
      </c>
      <c r="R194" s="2">
        <v>325966194.39999998</v>
      </c>
      <c r="S194" s="2">
        <v>323035327.39999998</v>
      </c>
      <c r="T194" s="2">
        <v>320558257.30000001</v>
      </c>
      <c r="U194" s="2">
        <v>318366875</v>
      </c>
      <c r="V194" s="2">
        <v>316530015.89999998</v>
      </c>
      <c r="W194" s="2">
        <v>314928966</v>
      </c>
      <c r="X194" s="2">
        <v>313490695.69999999</v>
      </c>
      <c r="Y194" s="2">
        <v>312156607.60000002</v>
      </c>
      <c r="Z194" s="2">
        <v>310874020.5</v>
      </c>
      <c r="AA194" s="2">
        <v>310531931.5</v>
      </c>
      <c r="AB194" s="2">
        <v>310472582.39999998</v>
      </c>
      <c r="AC194" s="2">
        <v>310576269.80000001</v>
      </c>
      <c r="AD194" s="2">
        <v>310737496.19999999</v>
      </c>
      <c r="AE194" s="2">
        <v>310877942.30000001</v>
      </c>
      <c r="AF194" s="2">
        <v>310997698.5</v>
      </c>
      <c r="AG194" s="2">
        <v>310999164.19999999</v>
      </c>
      <c r="AH194" s="2">
        <v>310881030.30000001</v>
      </c>
      <c r="AI194" s="2">
        <v>310642420.39999998</v>
      </c>
      <c r="AJ194" s="2">
        <v>310287971.5</v>
      </c>
      <c r="AK194" s="2">
        <v>309860057.69999999</v>
      </c>
      <c r="AL194" s="2">
        <v>309322071.10000002</v>
      </c>
      <c r="AM194" s="2">
        <v>308694176.60000002</v>
      </c>
      <c r="AN194" s="2">
        <v>307980950.39999998</v>
      </c>
      <c r="AO194" s="2">
        <v>307190546.19999999</v>
      </c>
      <c r="AP194" s="2">
        <v>306357640.39999998</v>
      </c>
      <c r="AQ194" s="2">
        <v>305485371.5</v>
      </c>
      <c r="AR194" s="2">
        <v>304577550.10000002</v>
      </c>
      <c r="AS194" s="2">
        <v>303644457.89999998</v>
      </c>
      <c r="AT194" s="2">
        <v>302685384.5</v>
      </c>
    </row>
    <row r="195" spans="1:46" x14ac:dyDescent="0.3">
      <c r="A195" s="2" t="s">
        <v>292</v>
      </c>
      <c r="B195" s="2">
        <v>268.04095510000002</v>
      </c>
      <c r="C195" s="2">
        <v>272.27207340000001</v>
      </c>
      <c r="D195" s="2">
        <v>270.08878079999999</v>
      </c>
      <c r="E195" s="2">
        <v>256.36820319999998</v>
      </c>
      <c r="F195" s="2">
        <v>262.70437240000001</v>
      </c>
      <c r="G195" s="2">
        <v>263.96749899999998</v>
      </c>
      <c r="H195" s="2">
        <v>259.86610089999999</v>
      </c>
      <c r="I195" s="2">
        <v>255.33124670000001</v>
      </c>
      <c r="J195" s="2">
        <v>254.41680529999999</v>
      </c>
      <c r="K195" s="2">
        <v>254.30621930000001</v>
      </c>
      <c r="L195" s="2">
        <v>251.2101466</v>
      </c>
      <c r="M195" s="2">
        <v>251.8165788</v>
      </c>
      <c r="N195" s="2">
        <v>251.39497259999999</v>
      </c>
      <c r="O195" s="2">
        <v>249.49170169999999</v>
      </c>
      <c r="P195" s="2">
        <v>246.17942099999999</v>
      </c>
      <c r="Q195" s="2">
        <v>245.69844860000001</v>
      </c>
      <c r="R195" s="2">
        <v>244.94877450000001</v>
      </c>
      <c r="S195" s="2">
        <v>244.17880529999999</v>
      </c>
      <c r="T195" s="2">
        <v>243.51464150000001</v>
      </c>
      <c r="U195" s="2">
        <v>243.0540843</v>
      </c>
      <c r="V195" s="2">
        <v>242.9792248</v>
      </c>
      <c r="W195" s="2">
        <v>243.19781589999999</v>
      </c>
      <c r="X195" s="2">
        <v>243.62612709999999</v>
      </c>
      <c r="Y195" s="2">
        <v>244.20815859999999</v>
      </c>
      <c r="Z195" s="2">
        <v>244.89049940000001</v>
      </c>
      <c r="AA195" s="2">
        <v>240.85149870000001</v>
      </c>
      <c r="AB195" s="2">
        <v>236.9547302</v>
      </c>
      <c r="AC195" s="2">
        <v>233.20768770000001</v>
      </c>
      <c r="AD195" s="2">
        <v>229.5694494</v>
      </c>
      <c r="AE195" s="2">
        <v>226.00900590000001</v>
      </c>
      <c r="AF195" s="2">
        <v>222.50228269999999</v>
      </c>
      <c r="AG195" s="2">
        <v>219.01739810000001</v>
      </c>
      <c r="AH195" s="2">
        <v>215.58854980000001</v>
      </c>
      <c r="AI195" s="2">
        <v>212.24310249999999</v>
      </c>
      <c r="AJ195" s="2">
        <v>209.00679400000001</v>
      </c>
      <c r="AK195" s="2">
        <v>205.89988249999999</v>
      </c>
      <c r="AL195" s="2">
        <v>202.9231685</v>
      </c>
      <c r="AM195" s="2">
        <v>200.10163560000001</v>
      </c>
      <c r="AN195" s="2">
        <v>197.450861</v>
      </c>
      <c r="AO195" s="2">
        <v>194.98233010000001</v>
      </c>
      <c r="AP195" s="2">
        <v>192.71931839999999</v>
      </c>
      <c r="AQ195" s="2">
        <v>190.6616051</v>
      </c>
      <c r="AR195" s="2">
        <v>188.8067604</v>
      </c>
      <c r="AS195" s="2">
        <v>187.15112260000001</v>
      </c>
      <c r="AT195" s="2">
        <v>185.68478400000001</v>
      </c>
    </row>
    <row r="196" spans="1:46" x14ac:dyDescent="0.3">
      <c r="A196" s="2" t="s">
        <v>293</v>
      </c>
      <c r="B196" s="2">
        <v>5.7508898210000003</v>
      </c>
      <c r="C196" s="2">
        <v>5.7708331599999996</v>
      </c>
      <c r="D196" s="2">
        <v>4.9754323969999996</v>
      </c>
      <c r="E196" s="2">
        <v>4.223157456</v>
      </c>
      <c r="F196" s="2">
        <v>4.4369430369999998</v>
      </c>
      <c r="G196" s="2">
        <v>4.3763550609999999</v>
      </c>
      <c r="H196" s="2">
        <v>4.154870667</v>
      </c>
      <c r="I196" s="2">
        <v>4.3794228180000001</v>
      </c>
      <c r="J196" s="2">
        <v>4.5302428709999996</v>
      </c>
      <c r="K196" s="2">
        <v>4.607912572</v>
      </c>
      <c r="L196" s="2">
        <v>4.1781793289999998</v>
      </c>
      <c r="M196" s="2">
        <v>3.94466604</v>
      </c>
      <c r="N196" s="2">
        <v>3.7405097500000002</v>
      </c>
      <c r="O196" s="2">
        <v>3.6695239599999998</v>
      </c>
      <c r="P196" s="2">
        <v>3.643477538</v>
      </c>
      <c r="Q196" s="2">
        <v>3.6412963020000002</v>
      </c>
      <c r="R196" s="2">
        <v>3.649885689</v>
      </c>
      <c r="S196" s="2">
        <v>3.661720388</v>
      </c>
      <c r="T196" s="2">
        <v>3.6619488009999999</v>
      </c>
      <c r="U196" s="2">
        <v>3.6560785180000002</v>
      </c>
      <c r="V196" s="2">
        <v>3.64754639</v>
      </c>
      <c r="W196" s="2">
        <v>3.6385606899999998</v>
      </c>
      <c r="X196" s="2">
        <v>3.6291808630000002</v>
      </c>
      <c r="Y196" s="2">
        <v>3.6193955610000001</v>
      </c>
      <c r="Z196" s="2">
        <v>3.6090661220000002</v>
      </c>
      <c r="AA196" s="2">
        <v>3.6240036249999998</v>
      </c>
      <c r="AB196" s="2">
        <v>3.647746632</v>
      </c>
      <c r="AC196" s="2">
        <v>3.6777959820000001</v>
      </c>
      <c r="AD196" s="2">
        <v>3.711827376</v>
      </c>
      <c r="AE196" s="2">
        <v>3.748238615</v>
      </c>
      <c r="AF196" s="2">
        <v>3.7869768810000002</v>
      </c>
      <c r="AG196" s="2">
        <v>3.8264933079999999</v>
      </c>
      <c r="AH196" s="2">
        <v>3.8665249209999999</v>
      </c>
      <c r="AI196" s="2">
        <v>3.9068340539999999</v>
      </c>
      <c r="AJ196" s="2">
        <v>3.9472920779999998</v>
      </c>
      <c r="AK196" s="2">
        <v>3.9884918520000001</v>
      </c>
      <c r="AL196" s="2">
        <v>4.0297614150000003</v>
      </c>
      <c r="AM196" s="2">
        <v>4.0712881000000003</v>
      </c>
      <c r="AN196" s="2">
        <v>4.1130146999999999</v>
      </c>
      <c r="AO196" s="2">
        <v>4.1549446039999998</v>
      </c>
      <c r="AP196" s="2">
        <v>4.1972720629999998</v>
      </c>
      <c r="AQ196" s="2">
        <v>4.239997528</v>
      </c>
      <c r="AR196" s="2">
        <v>4.2831214209999997</v>
      </c>
      <c r="AS196" s="2">
        <v>4.3267541850000004</v>
      </c>
      <c r="AT196" s="2">
        <v>4.3708317780000003</v>
      </c>
    </row>
    <row r="197" spans="1:46" x14ac:dyDescent="0.3">
      <c r="A197" s="2" t="s">
        <v>294</v>
      </c>
      <c r="B197" s="2">
        <v>5.7508898210000003</v>
      </c>
      <c r="C197" s="2">
        <v>5.7708331599999996</v>
      </c>
      <c r="D197" s="2">
        <v>4.9754323969999996</v>
      </c>
      <c r="E197" s="2">
        <v>4.223157456</v>
      </c>
      <c r="F197" s="2">
        <v>4.4369430369999998</v>
      </c>
      <c r="G197" s="2">
        <v>4.3763550609999999</v>
      </c>
      <c r="H197" s="2">
        <v>4.154870667</v>
      </c>
      <c r="I197" s="2">
        <v>4.3794228180000001</v>
      </c>
      <c r="J197" s="2">
        <v>4.5302428709999996</v>
      </c>
      <c r="K197" s="2">
        <v>4.607912572</v>
      </c>
      <c r="L197" s="2">
        <v>4.1781793289999998</v>
      </c>
      <c r="M197" s="2">
        <v>3.94466604</v>
      </c>
      <c r="N197" s="2">
        <v>3.7405097500000002</v>
      </c>
      <c r="O197" s="2">
        <v>3.6695239599999998</v>
      </c>
      <c r="P197" s="2">
        <v>3.643477538</v>
      </c>
      <c r="Q197" s="2">
        <v>3.6412963020000002</v>
      </c>
      <c r="R197" s="2">
        <v>3.649885689</v>
      </c>
      <c r="S197" s="2">
        <v>3.661720388</v>
      </c>
      <c r="T197" s="2">
        <v>3.6619488009999999</v>
      </c>
      <c r="U197" s="2">
        <v>3.6560785180000002</v>
      </c>
      <c r="V197" s="2">
        <v>3.64754639</v>
      </c>
      <c r="W197" s="2">
        <v>3.6385606899999998</v>
      </c>
      <c r="X197" s="2">
        <v>3.6291808630000002</v>
      </c>
      <c r="Y197" s="2">
        <v>3.6193955610000001</v>
      </c>
      <c r="Z197" s="2">
        <v>3.6090661220000002</v>
      </c>
      <c r="AA197" s="2">
        <v>3.6240036249999998</v>
      </c>
      <c r="AB197" s="2">
        <v>3.647746632</v>
      </c>
      <c r="AC197" s="2">
        <v>3.6777959820000001</v>
      </c>
      <c r="AD197" s="2">
        <v>3.711827376</v>
      </c>
      <c r="AE197" s="2">
        <v>3.748238615</v>
      </c>
      <c r="AF197" s="2">
        <v>3.7869768810000002</v>
      </c>
      <c r="AG197" s="2">
        <v>3.8264933079999999</v>
      </c>
      <c r="AH197" s="2">
        <v>3.8665249209999999</v>
      </c>
      <c r="AI197" s="2">
        <v>3.9068340539999999</v>
      </c>
      <c r="AJ197" s="2">
        <v>3.9472920779999998</v>
      </c>
      <c r="AK197" s="2">
        <v>3.9884918520000001</v>
      </c>
      <c r="AL197" s="2">
        <v>4.0297614150000003</v>
      </c>
      <c r="AM197" s="2">
        <v>4.0712881000000003</v>
      </c>
      <c r="AN197" s="2">
        <v>4.1130146999999999</v>
      </c>
      <c r="AO197" s="2">
        <v>4.1549446039999998</v>
      </c>
      <c r="AP197" s="2">
        <v>4.1972720629999998</v>
      </c>
      <c r="AQ197" s="2">
        <v>4.239997528</v>
      </c>
      <c r="AR197" s="2">
        <v>4.2831214209999997</v>
      </c>
      <c r="AS197" s="2">
        <v>4.3267541850000004</v>
      </c>
      <c r="AT197" s="2">
        <v>4.3708317780000003</v>
      </c>
    </row>
    <row r="198" spans="1:46" x14ac:dyDescent="0.3">
      <c r="A198" s="2" t="s">
        <v>260</v>
      </c>
      <c r="B198" s="2">
        <v>88.711934740000004</v>
      </c>
      <c r="C198" s="2">
        <v>89.412633060000005</v>
      </c>
      <c r="D198" s="2">
        <v>85.609568359999997</v>
      </c>
      <c r="E198" s="2">
        <v>81.524443669999997</v>
      </c>
      <c r="F198" s="2">
        <v>81.735262710000001</v>
      </c>
      <c r="G198" s="2">
        <v>78.985387979999999</v>
      </c>
      <c r="H198" s="2">
        <v>75.864954030000007</v>
      </c>
      <c r="I198" s="2">
        <v>72.888606490000001</v>
      </c>
      <c r="J198" s="2">
        <v>72.003336090000005</v>
      </c>
      <c r="K198" s="2">
        <v>72.113449349999996</v>
      </c>
      <c r="L198" s="2">
        <v>70.853775470000002</v>
      </c>
      <c r="M198" s="2">
        <v>70.753500209999999</v>
      </c>
      <c r="N198" s="2">
        <v>70.402153150000004</v>
      </c>
      <c r="O198" s="2">
        <v>69.468898830000001</v>
      </c>
      <c r="P198" s="2">
        <v>68.169550959999995</v>
      </c>
      <c r="Q198" s="2">
        <v>67.489011450000007</v>
      </c>
      <c r="R198" s="2">
        <v>66.920791879999996</v>
      </c>
      <c r="S198" s="2">
        <v>66.441760770000002</v>
      </c>
      <c r="T198" s="2">
        <v>66.085969009999999</v>
      </c>
      <c r="U198" s="2">
        <v>65.795975170000006</v>
      </c>
      <c r="V198" s="2">
        <v>65.559509629999994</v>
      </c>
      <c r="W198" s="2">
        <v>65.366046119999893</v>
      </c>
      <c r="X198" s="2">
        <v>65.195382769999995</v>
      </c>
      <c r="Y198" s="2">
        <v>65.034344230000002</v>
      </c>
      <c r="Z198" s="2">
        <v>64.871763419999894</v>
      </c>
      <c r="AA198" s="2">
        <v>64.653012129999894</v>
      </c>
      <c r="AB198" s="2">
        <v>64.467352689999998</v>
      </c>
      <c r="AC198" s="2">
        <v>64.305400710000001</v>
      </c>
      <c r="AD198" s="2">
        <v>64.149304790000002</v>
      </c>
      <c r="AE198" s="2">
        <v>63.985713910000001</v>
      </c>
      <c r="AF198" s="2">
        <v>63.816487340000002</v>
      </c>
      <c r="AG198" s="2">
        <v>63.624916249999998</v>
      </c>
      <c r="AH198" s="2">
        <v>63.411831790000001</v>
      </c>
      <c r="AI198" s="2">
        <v>63.177807819999998</v>
      </c>
      <c r="AJ198" s="2">
        <v>62.924371200000003</v>
      </c>
      <c r="AK198" s="2">
        <v>62.66025277</v>
      </c>
      <c r="AL198" s="2">
        <v>62.379201129999998</v>
      </c>
      <c r="AM198" s="2">
        <v>62.085213449999998</v>
      </c>
      <c r="AN198" s="2">
        <v>61.779259019999998</v>
      </c>
      <c r="AO198" s="2">
        <v>61.462717580000003</v>
      </c>
      <c r="AP198" s="2">
        <v>61.142120290000001</v>
      </c>
      <c r="AQ198" s="2">
        <v>60.817647999999998</v>
      </c>
      <c r="AR198" s="2">
        <v>60.489786389999999</v>
      </c>
      <c r="AS198" s="2">
        <v>60.160203850000002</v>
      </c>
      <c r="AT198" s="2">
        <v>59.828534929999996</v>
      </c>
    </row>
    <row r="199" spans="1:46" x14ac:dyDescent="0.3">
      <c r="A199" s="2" t="s">
        <v>261</v>
      </c>
      <c r="B199" s="2">
        <v>0.69975178299999996</v>
      </c>
      <c r="C199" s="2">
        <v>0.86566361339999998</v>
      </c>
      <c r="D199" s="2">
        <v>1.017296623</v>
      </c>
      <c r="E199" s="2">
        <v>1.188980055</v>
      </c>
      <c r="F199" s="2">
        <v>1.4629980229999999</v>
      </c>
      <c r="G199" s="2">
        <v>1.7506841879999999</v>
      </c>
      <c r="H199" s="2">
        <v>2.0803714179999999</v>
      </c>
      <c r="I199" s="2">
        <v>2.470892616</v>
      </c>
      <c r="J199" s="2">
        <v>3.0153439500000001</v>
      </c>
      <c r="K199" s="2">
        <v>3.7283903619999998</v>
      </c>
      <c r="L199" s="2">
        <v>3.8769941280000002</v>
      </c>
      <c r="M199" s="2">
        <v>4.0973891699999996</v>
      </c>
      <c r="N199" s="2">
        <v>4.3149172020000002</v>
      </c>
      <c r="O199" s="2">
        <v>4.5061358330000001</v>
      </c>
      <c r="P199" s="2">
        <v>4.6798478799999996</v>
      </c>
      <c r="Q199" s="2">
        <v>4.6029832490000002</v>
      </c>
      <c r="R199" s="2">
        <v>4.5345323119999996</v>
      </c>
      <c r="S199" s="2">
        <v>4.4727821099999998</v>
      </c>
      <c r="T199" s="2">
        <v>4.4198866140000002</v>
      </c>
      <c r="U199" s="2">
        <v>4.3718628390000003</v>
      </c>
      <c r="V199" s="2">
        <v>4.330240184</v>
      </c>
      <c r="W199" s="2">
        <v>4.2917821780000001</v>
      </c>
      <c r="X199" s="2">
        <v>4.2551173240000004</v>
      </c>
      <c r="Y199" s="2">
        <v>4.219361986</v>
      </c>
      <c r="Z199" s="2">
        <v>4.18378272</v>
      </c>
      <c r="AA199" s="2">
        <v>4.1409210270000001</v>
      </c>
      <c r="AB199" s="2">
        <v>4.1005564430000003</v>
      </c>
      <c r="AC199" s="2">
        <v>4.0620492559999999</v>
      </c>
      <c r="AD199" s="2">
        <v>4.0242455780000004</v>
      </c>
      <c r="AE199" s="2">
        <v>3.986303237</v>
      </c>
      <c r="AF199" s="2">
        <v>3.9483441949999998</v>
      </c>
      <c r="AG199" s="2">
        <v>3.909346239</v>
      </c>
      <c r="AH199" s="2">
        <v>3.8693856860000002</v>
      </c>
      <c r="AI199" s="2">
        <v>3.8285214930000002</v>
      </c>
      <c r="AJ199" s="2">
        <v>3.7868686619999998</v>
      </c>
      <c r="AK199" s="2">
        <v>3.7449698740000001</v>
      </c>
      <c r="AL199" s="2">
        <v>3.7024638599999999</v>
      </c>
      <c r="AM199" s="2">
        <v>3.6596035279999999</v>
      </c>
      <c r="AN199" s="2">
        <v>3.6164577840000001</v>
      </c>
      <c r="AO199" s="2">
        <v>3.5731176410000001</v>
      </c>
      <c r="AP199" s="2">
        <v>3.529969146</v>
      </c>
      <c r="AQ199" s="2">
        <v>3.4870236970000001</v>
      </c>
      <c r="AR199" s="2">
        <v>3.4443097319999998</v>
      </c>
      <c r="AS199" s="2">
        <v>3.4019217749999999</v>
      </c>
      <c r="AT199" s="2">
        <v>3.359837508</v>
      </c>
    </row>
    <row r="200" spans="1:46" x14ac:dyDescent="0.3">
      <c r="A200" s="2" t="s">
        <v>295</v>
      </c>
      <c r="B200" s="2">
        <v>88.711934740000004</v>
      </c>
      <c r="C200" s="2">
        <v>89.412633060000005</v>
      </c>
      <c r="D200" s="2">
        <v>85.609568359999997</v>
      </c>
      <c r="E200" s="2">
        <v>81.524443669999997</v>
      </c>
      <c r="F200" s="2">
        <v>81.735262710000001</v>
      </c>
      <c r="G200" s="2">
        <v>78.985387979999999</v>
      </c>
      <c r="H200" s="2">
        <v>75.864954030000007</v>
      </c>
      <c r="I200" s="2">
        <v>72.888606490000001</v>
      </c>
      <c r="J200" s="2">
        <v>72.003336090000005</v>
      </c>
      <c r="K200" s="2">
        <v>72.113449349999996</v>
      </c>
      <c r="L200" s="2">
        <v>70.853775470000002</v>
      </c>
      <c r="M200" s="2">
        <v>70.753500209999999</v>
      </c>
      <c r="N200" s="2">
        <v>70.402153150000004</v>
      </c>
      <c r="O200" s="2">
        <v>69.468898830000001</v>
      </c>
      <c r="P200" s="2">
        <v>68.169550959999995</v>
      </c>
      <c r="Q200" s="2">
        <v>67.489011450000007</v>
      </c>
      <c r="R200" s="2">
        <v>66.920791879999996</v>
      </c>
      <c r="S200" s="2">
        <v>66.441760770000002</v>
      </c>
      <c r="T200" s="2">
        <v>66.085969009999999</v>
      </c>
      <c r="U200" s="2">
        <v>65.795975170000006</v>
      </c>
      <c r="V200" s="2">
        <v>65.559509629999994</v>
      </c>
      <c r="W200" s="2">
        <v>65.366046119999893</v>
      </c>
      <c r="X200" s="2">
        <v>65.195382769999995</v>
      </c>
      <c r="Y200" s="2">
        <v>65.034344230000002</v>
      </c>
      <c r="Z200" s="2">
        <v>64.871763419999894</v>
      </c>
      <c r="AA200" s="2">
        <v>64.653012129999894</v>
      </c>
      <c r="AB200" s="2">
        <v>64.467352689999998</v>
      </c>
      <c r="AC200" s="2">
        <v>64.305400710000001</v>
      </c>
      <c r="AD200" s="2">
        <v>64.149304790000002</v>
      </c>
      <c r="AE200" s="2">
        <v>63.985713910000001</v>
      </c>
      <c r="AF200" s="2">
        <v>63.816487340000002</v>
      </c>
      <c r="AG200" s="2">
        <v>63.624916249999998</v>
      </c>
      <c r="AH200" s="2">
        <v>63.411831790000001</v>
      </c>
      <c r="AI200" s="2">
        <v>63.177807819999998</v>
      </c>
      <c r="AJ200" s="2">
        <v>62.924371200000003</v>
      </c>
      <c r="AK200" s="2">
        <v>62.66025277</v>
      </c>
      <c r="AL200" s="2">
        <v>62.379201129999998</v>
      </c>
      <c r="AM200" s="2">
        <v>62.085213449999998</v>
      </c>
      <c r="AN200" s="2">
        <v>61.779259019999998</v>
      </c>
      <c r="AO200" s="2">
        <v>61.462717580000003</v>
      </c>
      <c r="AP200" s="2">
        <v>61.142120290000001</v>
      </c>
      <c r="AQ200" s="2">
        <v>60.817647999999998</v>
      </c>
      <c r="AR200" s="2">
        <v>60.489786389999999</v>
      </c>
      <c r="AS200" s="2">
        <v>60.160203850000002</v>
      </c>
      <c r="AT200" s="2">
        <v>59.828534929999996</v>
      </c>
    </row>
    <row r="201" spans="1:46" x14ac:dyDescent="0.3">
      <c r="A201" s="2" t="s">
        <v>296</v>
      </c>
      <c r="B201" s="2">
        <v>0.69975178299999996</v>
      </c>
      <c r="C201" s="2">
        <v>0.86566361339999998</v>
      </c>
      <c r="D201" s="2">
        <v>1.017296623</v>
      </c>
      <c r="E201" s="2">
        <v>1.188980055</v>
      </c>
      <c r="F201" s="2">
        <v>1.4629980229999999</v>
      </c>
      <c r="G201" s="2">
        <v>1.7506841879999999</v>
      </c>
      <c r="H201" s="2">
        <v>2.0803714179999999</v>
      </c>
      <c r="I201" s="2">
        <v>2.470892616</v>
      </c>
      <c r="J201" s="2">
        <v>3.0153439500000001</v>
      </c>
      <c r="K201" s="2">
        <v>3.7283903619999998</v>
      </c>
      <c r="L201" s="2">
        <v>3.8769941280000002</v>
      </c>
      <c r="M201" s="2">
        <v>4.0973891699999996</v>
      </c>
      <c r="N201" s="2">
        <v>4.3149172020000002</v>
      </c>
      <c r="O201" s="2">
        <v>4.5061358330000001</v>
      </c>
      <c r="P201" s="2">
        <v>4.6798478799999996</v>
      </c>
      <c r="Q201" s="2">
        <v>4.6029832490000002</v>
      </c>
      <c r="R201" s="2">
        <v>4.5345323119999996</v>
      </c>
      <c r="S201" s="2">
        <v>4.4727821099999998</v>
      </c>
      <c r="T201" s="2">
        <v>4.4198866140000002</v>
      </c>
      <c r="U201" s="2">
        <v>4.3718628390000003</v>
      </c>
      <c r="V201" s="2">
        <v>4.330240184</v>
      </c>
      <c r="W201" s="2">
        <v>4.2917821780000001</v>
      </c>
      <c r="X201" s="2">
        <v>4.2551173240000004</v>
      </c>
      <c r="Y201" s="2">
        <v>4.219361986</v>
      </c>
      <c r="Z201" s="2">
        <v>4.18378272</v>
      </c>
      <c r="AA201" s="2">
        <v>4.1409210270000001</v>
      </c>
      <c r="AB201" s="2">
        <v>4.1005564430000003</v>
      </c>
      <c r="AC201" s="2">
        <v>4.0620492559999999</v>
      </c>
      <c r="AD201" s="2">
        <v>4.0242455780000004</v>
      </c>
      <c r="AE201" s="2">
        <v>3.986303237</v>
      </c>
      <c r="AF201" s="2">
        <v>3.9483441949999998</v>
      </c>
      <c r="AG201" s="2">
        <v>3.909346239</v>
      </c>
      <c r="AH201" s="2">
        <v>3.8693856860000002</v>
      </c>
      <c r="AI201" s="2">
        <v>3.8285214930000002</v>
      </c>
      <c r="AJ201" s="2">
        <v>3.7868686619999998</v>
      </c>
      <c r="AK201" s="2">
        <v>3.7449698740000001</v>
      </c>
      <c r="AL201" s="2">
        <v>3.7024638599999999</v>
      </c>
      <c r="AM201" s="2">
        <v>3.6596035279999999</v>
      </c>
      <c r="AN201" s="2">
        <v>3.6164577840000001</v>
      </c>
      <c r="AO201" s="2">
        <v>3.5731176410000001</v>
      </c>
      <c r="AP201" s="2">
        <v>3.529969146</v>
      </c>
      <c r="AQ201" s="2">
        <v>3.4870236970000001</v>
      </c>
      <c r="AR201" s="2">
        <v>3.4443097319999998</v>
      </c>
      <c r="AS201" s="2">
        <v>3.4019217749999999</v>
      </c>
      <c r="AT201" s="2">
        <v>3.359837508</v>
      </c>
    </row>
    <row r="202" spans="1:46" x14ac:dyDescent="0.3">
      <c r="A202" s="2" t="s">
        <v>262</v>
      </c>
      <c r="B202" s="2">
        <v>117.9199292</v>
      </c>
      <c r="C202" s="2">
        <v>121.1434363</v>
      </c>
      <c r="D202" s="2">
        <v>124.39116869999999</v>
      </c>
      <c r="E202" s="2">
        <v>117.7558241</v>
      </c>
      <c r="F202" s="2">
        <v>122.2938982</v>
      </c>
      <c r="G202" s="2">
        <v>125.5361123</v>
      </c>
      <c r="H202" s="2">
        <v>125.6552904</v>
      </c>
      <c r="I202" s="2">
        <v>124.1226429</v>
      </c>
      <c r="J202" s="2">
        <v>123.0777468</v>
      </c>
      <c r="K202" s="2">
        <v>121.02873510000001</v>
      </c>
      <c r="L202" s="2">
        <v>118.8366484</v>
      </c>
      <c r="M202" s="2">
        <v>118.5256715</v>
      </c>
      <c r="N202" s="2">
        <v>117.9879293</v>
      </c>
      <c r="O202" s="2">
        <v>116.8730929</v>
      </c>
      <c r="P202" s="2">
        <v>115.00211210000001</v>
      </c>
      <c r="Q202" s="2">
        <v>115.5752593</v>
      </c>
      <c r="R202" s="2">
        <v>115.5853142</v>
      </c>
      <c r="S202" s="2">
        <v>115.3177318</v>
      </c>
      <c r="T202" s="2">
        <v>114.9264215</v>
      </c>
      <c r="U202" s="2">
        <v>114.5520374</v>
      </c>
      <c r="V202" s="2">
        <v>114.87943129999999</v>
      </c>
      <c r="W202" s="2">
        <v>115.3599269</v>
      </c>
      <c r="X202" s="2">
        <v>115.9506409</v>
      </c>
      <c r="Y202" s="2">
        <v>116.6214016</v>
      </c>
      <c r="Z202" s="2">
        <v>117.3415838</v>
      </c>
      <c r="AA202" s="2">
        <v>112.252895</v>
      </c>
      <c r="AB202" s="2">
        <v>107.1493394</v>
      </c>
      <c r="AC202" s="2">
        <v>102.06525999999999</v>
      </c>
      <c r="AD202" s="2">
        <v>97.002813579999994</v>
      </c>
      <c r="AE202" s="2">
        <v>91.964733510000002</v>
      </c>
      <c r="AF202" s="2">
        <v>86.939150499999997</v>
      </c>
      <c r="AG202" s="2">
        <v>81.93649465</v>
      </c>
      <c r="AH202" s="2">
        <v>76.993616020000005</v>
      </c>
      <c r="AI202" s="2">
        <v>72.140619079999894</v>
      </c>
      <c r="AJ202" s="2">
        <v>67.403745150000006</v>
      </c>
      <c r="AK202" s="2">
        <v>62.796152169999999</v>
      </c>
      <c r="AL202" s="2">
        <v>58.335618719999999</v>
      </c>
      <c r="AM202" s="2">
        <v>54.043422489999998</v>
      </c>
      <c r="AN202" s="2">
        <v>49.934879670000001</v>
      </c>
      <c r="AO202" s="2">
        <v>46.02072098</v>
      </c>
      <c r="AP202" s="2">
        <v>42.311091910000002</v>
      </c>
      <c r="AQ202" s="2">
        <v>38.808352280000001</v>
      </c>
      <c r="AR202" s="2">
        <v>35.512577350000001</v>
      </c>
      <c r="AS202" s="2">
        <v>32.421458549999997</v>
      </c>
      <c r="AT202" s="2">
        <v>29.53092977</v>
      </c>
    </row>
    <row r="203" spans="1:46" x14ac:dyDescent="0.3">
      <c r="A203" s="2" t="s">
        <v>263</v>
      </c>
      <c r="B203" s="2">
        <v>1.314874764</v>
      </c>
      <c r="C203" s="2">
        <v>1.223528467</v>
      </c>
      <c r="D203" s="2">
        <v>1.137957382</v>
      </c>
      <c r="E203" s="2">
        <v>0.97576770850000005</v>
      </c>
      <c r="F203" s="2">
        <v>0.9179136993</v>
      </c>
      <c r="G203" s="2">
        <v>0.86136011369999999</v>
      </c>
      <c r="H203" s="2">
        <v>0.78819388459999995</v>
      </c>
      <c r="I203" s="2">
        <v>0.71179745360000002</v>
      </c>
      <c r="J203" s="2">
        <v>0.6452897595</v>
      </c>
      <c r="K203" s="2">
        <v>0.58016295770000004</v>
      </c>
      <c r="L203" s="2">
        <v>0.52235144870000005</v>
      </c>
      <c r="M203" s="2">
        <v>0.47776437420000001</v>
      </c>
      <c r="N203" s="2">
        <v>0.43617941710000002</v>
      </c>
      <c r="O203" s="2">
        <v>0.39628260980000002</v>
      </c>
      <c r="P203" s="2">
        <v>0.35768041229999997</v>
      </c>
      <c r="Q203" s="2">
        <v>0.36120207450000003</v>
      </c>
      <c r="R203" s="2">
        <v>0.3629888382</v>
      </c>
      <c r="S203" s="2">
        <v>0.36391596450000002</v>
      </c>
      <c r="T203" s="2">
        <v>0.3644587406</v>
      </c>
      <c r="U203" s="2">
        <v>0.36505958669999999</v>
      </c>
      <c r="V203" s="2">
        <v>0.3655164299</v>
      </c>
      <c r="W203" s="2">
        <v>0.36646466659999999</v>
      </c>
      <c r="X203" s="2">
        <v>0.36776597119999999</v>
      </c>
      <c r="Y203" s="2">
        <v>0.36932317850000002</v>
      </c>
      <c r="Z203" s="2">
        <v>0.37103831729999998</v>
      </c>
      <c r="AA203" s="2">
        <v>0.37972532009999999</v>
      </c>
      <c r="AB203" s="2">
        <v>0.38777446869999999</v>
      </c>
      <c r="AC203" s="2">
        <v>0.39518278559999998</v>
      </c>
      <c r="AD203" s="2">
        <v>0.40183480579999997</v>
      </c>
      <c r="AE203" s="2">
        <v>0.40760604309999998</v>
      </c>
      <c r="AF203" s="2">
        <v>0.41229098479999998</v>
      </c>
      <c r="AG203" s="2">
        <v>0.4157652537</v>
      </c>
      <c r="AH203" s="2">
        <v>0.41804328959999998</v>
      </c>
      <c r="AI203" s="2">
        <v>0.41913665750000001</v>
      </c>
      <c r="AJ203" s="2">
        <v>0.41906627769999999</v>
      </c>
      <c r="AK203" s="2">
        <v>0.41780000900000003</v>
      </c>
      <c r="AL203" s="2">
        <v>0.41535545839999999</v>
      </c>
      <c r="AM203" s="2">
        <v>0.41180706810000001</v>
      </c>
      <c r="AN203" s="2">
        <v>0.40722468610000001</v>
      </c>
      <c r="AO203" s="2">
        <v>0.40167713440000002</v>
      </c>
      <c r="AP203" s="2">
        <v>0.39526299809999998</v>
      </c>
      <c r="AQ203" s="2">
        <v>0.38804328389999998</v>
      </c>
      <c r="AR203" s="2">
        <v>0.38008014150000002</v>
      </c>
      <c r="AS203" s="2">
        <v>0.37143148139999999</v>
      </c>
      <c r="AT203" s="2">
        <v>0.36215275660000001</v>
      </c>
    </row>
    <row r="204" spans="1:46" x14ac:dyDescent="0.3">
      <c r="A204" s="2" t="s">
        <v>264</v>
      </c>
      <c r="B204" s="2">
        <v>3.5694496180000002</v>
      </c>
      <c r="C204" s="2">
        <v>3.510151901</v>
      </c>
      <c r="D204" s="2">
        <v>3.4502314909999998</v>
      </c>
      <c r="E204" s="2">
        <v>3.1267632299999999</v>
      </c>
      <c r="F204" s="2">
        <v>3.108802319</v>
      </c>
      <c r="G204" s="2">
        <v>3.08371233</v>
      </c>
      <c r="H204" s="2">
        <v>2.9828033970000001</v>
      </c>
      <c r="I204" s="2">
        <v>2.8474434469999998</v>
      </c>
      <c r="J204" s="2">
        <v>2.7287592219999999</v>
      </c>
      <c r="K204" s="2">
        <v>2.5934440140000001</v>
      </c>
      <c r="L204" s="2">
        <v>2.859104517</v>
      </c>
      <c r="M204" s="2">
        <v>3.201208243</v>
      </c>
      <c r="N204" s="2">
        <v>3.5767958860000002</v>
      </c>
      <c r="O204" s="2">
        <v>3.9761418470000001</v>
      </c>
      <c r="P204" s="2">
        <v>4.3901759599999997</v>
      </c>
      <c r="Q204" s="2">
        <v>4.3879744269999996</v>
      </c>
      <c r="R204" s="2">
        <v>4.3642153720000003</v>
      </c>
      <c r="S204" s="2">
        <v>4.3299669139999999</v>
      </c>
      <c r="T204" s="2">
        <v>4.2911476009999996</v>
      </c>
      <c r="U204" s="2">
        <v>4.2530552239999997</v>
      </c>
      <c r="V204" s="2">
        <v>4.210742808</v>
      </c>
      <c r="W204" s="2">
        <v>4.1741499170000003</v>
      </c>
      <c r="X204" s="2">
        <v>4.141528546</v>
      </c>
      <c r="Y204" s="2">
        <v>4.1116618760000003</v>
      </c>
      <c r="Z204" s="2">
        <v>4.0833752189999997</v>
      </c>
      <c r="AA204" s="2">
        <v>4.1881364459999997</v>
      </c>
      <c r="AB204" s="2">
        <v>4.2861785189999999</v>
      </c>
      <c r="AC204" s="2">
        <v>4.3774154879999996</v>
      </c>
      <c r="AD204" s="2">
        <v>4.4605131939999998</v>
      </c>
      <c r="AE204" s="2">
        <v>4.5340271740000002</v>
      </c>
      <c r="AF204" s="2">
        <v>4.5955993250000002</v>
      </c>
      <c r="AG204" s="2">
        <v>4.6437602790000003</v>
      </c>
      <c r="AH204" s="2">
        <v>4.6785846129999999</v>
      </c>
      <c r="AI204" s="2">
        <v>4.7001177189999996</v>
      </c>
      <c r="AJ204" s="2">
        <v>4.7085129119999998</v>
      </c>
      <c r="AK204" s="2">
        <v>4.7033298309999996</v>
      </c>
      <c r="AL204" s="2">
        <v>4.684688328</v>
      </c>
      <c r="AM204" s="2">
        <v>4.6533539490000004</v>
      </c>
      <c r="AN204" s="2">
        <v>4.6100484369999997</v>
      </c>
      <c r="AO204" s="2">
        <v>4.555489573</v>
      </c>
      <c r="AP204" s="2">
        <v>4.4907407340000001</v>
      </c>
      <c r="AQ204" s="2">
        <v>4.4164472720000001</v>
      </c>
      <c r="AR204" s="2">
        <v>4.33327404</v>
      </c>
      <c r="AS204" s="2">
        <v>4.2418438979999999</v>
      </c>
      <c r="AT204" s="2">
        <v>4.1427575350000003</v>
      </c>
    </row>
    <row r="205" spans="1:46" x14ac:dyDescent="0.3">
      <c r="A205" s="2" t="s">
        <v>265</v>
      </c>
      <c r="B205" s="2">
        <v>5.2394246329999996</v>
      </c>
      <c r="C205" s="2">
        <v>5.0275041869999999</v>
      </c>
      <c r="D205" s="2">
        <v>4.8217369689999998</v>
      </c>
      <c r="E205" s="2">
        <v>4.2634690510000004</v>
      </c>
      <c r="F205" s="2">
        <v>4.1357823910000002</v>
      </c>
      <c r="G205" s="2">
        <v>4.0020244800000002</v>
      </c>
      <c r="H205" s="2">
        <v>3.776306183</v>
      </c>
      <c r="I205" s="2">
        <v>3.5166546749999998</v>
      </c>
      <c r="J205" s="2">
        <v>3.2875110580000002</v>
      </c>
      <c r="K205" s="2">
        <v>3.0479062250000002</v>
      </c>
      <c r="L205" s="2">
        <v>3.006563275</v>
      </c>
      <c r="M205" s="2">
        <v>2.9890421389999999</v>
      </c>
      <c r="N205" s="2">
        <v>2.946390498</v>
      </c>
      <c r="O205" s="2">
        <v>2.8737973370000001</v>
      </c>
      <c r="P205" s="2">
        <v>2.7709468909999999</v>
      </c>
      <c r="Q205" s="2">
        <v>2.8499227619999998</v>
      </c>
      <c r="R205" s="2">
        <v>2.9166961599999999</v>
      </c>
      <c r="S205" s="2">
        <v>2.9776847540000002</v>
      </c>
      <c r="T205" s="2">
        <v>3.036474567</v>
      </c>
      <c r="U205" s="2">
        <v>3.0966492520000002</v>
      </c>
      <c r="V205" s="2">
        <v>3.0643307399999999</v>
      </c>
      <c r="W205" s="2">
        <v>3.0361501390000001</v>
      </c>
      <c r="X205" s="2">
        <v>3.0108303319999998</v>
      </c>
      <c r="Y205" s="2">
        <v>2.9874824869999999</v>
      </c>
      <c r="Z205" s="2">
        <v>2.9652500490000002</v>
      </c>
      <c r="AA205" s="2">
        <v>3.0394359479999999</v>
      </c>
      <c r="AB205" s="2">
        <v>3.1086710439999998</v>
      </c>
      <c r="AC205" s="2">
        <v>3.1729034139999999</v>
      </c>
      <c r="AD205" s="2">
        <v>3.2311769469999998</v>
      </c>
      <c r="AE205" s="2">
        <v>3.2824578569999998</v>
      </c>
      <c r="AF205" s="2">
        <v>3.3250536209999999</v>
      </c>
      <c r="AG205" s="2">
        <v>3.3579181660000001</v>
      </c>
      <c r="AH205" s="2">
        <v>3.3811233980000002</v>
      </c>
      <c r="AI205" s="2">
        <v>3.3947196919999998</v>
      </c>
      <c r="AJ205" s="2">
        <v>3.3988349169999998</v>
      </c>
      <c r="AK205" s="2">
        <v>3.3931680559999999</v>
      </c>
      <c r="AL205" s="2">
        <v>3.377822391</v>
      </c>
      <c r="AM205" s="2">
        <v>3.3533659679999999</v>
      </c>
      <c r="AN205" s="2">
        <v>3.320333701</v>
      </c>
      <c r="AO205" s="2">
        <v>3.2792561760000001</v>
      </c>
      <c r="AP205" s="2">
        <v>3.2309111709999998</v>
      </c>
      <c r="AQ205" s="2">
        <v>3.175773924</v>
      </c>
      <c r="AR205" s="2">
        <v>3.114332412</v>
      </c>
      <c r="AS205" s="2">
        <v>3.047043167</v>
      </c>
      <c r="AT205" s="2">
        <v>2.9743456140000002</v>
      </c>
    </row>
    <row r="206" spans="1:46" x14ac:dyDescent="0.3">
      <c r="A206" s="2" t="s">
        <v>266</v>
      </c>
      <c r="B206" s="2">
        <v>0.36666188119999998</v>
      </c>
      <c r="C206" s="2">
        <v>0.44180516120000002</v>
      </c>
      <c r="D206" s="2">
        <v>0.53273761539999998</v>
      </c>
      <c r="E206" s="2">
        <v>0.59310606990000003</v>
      </c>
      <c r="F206" s="2">
        <v>0.72563630710000004</v>
      </c>
      <c r="G206" s="2">
        <v>0.88085104530000002</v>
      </c>
      <c r="H206" s="2">
        <v>1.0426668509999999</v>
      </c>
      <c r="I206" s="2">
        <v>1.218029829</v>
      </c>
      <c r="J206" s="2">
        <v>1.428365763</v>
      </c>
      <c r="K206" s="2">
        <v>1.6611619449999999</v>
      </c>
      <c r="L206" s="2">
        <v>1.8763921509999999</v>
      </c>
      <c r="M206" s="2">
        <v>2.1531455410000002</v>
      </c>
      <c r="N206" s="2">
        <v>2.466173382</v>
      </c>
      <c r="O206" s="2">
        <v>2.8110091509999999</v>
      </c>
      <c r="P206" s="2">
        <v>3.1831067420000001</v>
      </c>
      <c r="Q206" s="2">
        <v>3.5278213369999998</v>
      </c>
      <c r="R206" s="2">
        <v>3.8908981950000001</v>
      </c>
      <c r="S206" s="2">
        <v>4.281124953</v>
      </c>
      <c r="T206" s="2">
        <v>4.7054949700000002</v>
      </c>
      <c r="U206" s="2">
        <v>5.1727417600000001</v>
      </c>
      <c r="V206" s="2">
        <v>5.384964793</v>
      </c>
      <c r="W206" s="2">
        <v>5.613412362</v>
      </c>
      <c r="X206" s="2">
        <v>5.8571345949999998</v>
      </c>
      <c r="Y206" s="2">
        <v>6.1155989609999999</v>
      </c>
      <c r="Z206" s="2">
        <v>6.3880736699999998</v>
      </c>
      <c r="AA206" s="2">
        <v>6.9410456250000001</v>
      </c>
      <c r="AB206" s="2">
        <v>7.5255255810000001</v>
      </c>
      <c r="AC206" s="2">
        <v>8.1424673970000008</v>
      </c>
      <c r="AD206" s="2">
        <v>8.7903072860000009</v>
      </c>
      <c r="AE206" s="2">
        <v>9.4665936140000007</v>
      </c>
      <c r="AF206" s="2">
        <v>10.16603729</v>
      </c>
      <c r="AG206" s="2">
        <v>10.884009839999999</v>
      </c>
      <c r="AH206" s="2">
        <v>11.61857876</v>
      </c>
      <c r="AI206" s="2">
        <v>12.3673474</v>
      </c>
      <c r="AJ206" s="2">
        <v>13.127769750000001</v>
      </c>
      <c r="AK206" s="2">
        <v>13.895115710000001</v>
      </c>
      <c r="AL206" s="2">
        <v>14.665514480000001</v>
      </c>
      <c r="AM206" s="2">
        <v>15.4366485</v>
      </c>
      <c r="AN206" s="2">
        <v>16.205906939999998</v>
      </c>
      <c r="AO206" s="2">
        <v>16.970497439999999</v>
      </c>
      <c r="AP206" s="2">
        <v>17.72882869</v>
      </c>
      <c r="AQ206" s="2">
        <v>18.477732849999999</v>
      </c>
      <c r="AR206" s="2">
        <v>19.213944730000001</v>
      </c>
      <c r="AS206" s="2">
        <v>19.933847780000001</v>
      </c>
      <c r="AT206" s="2">
        <v>20.633529450000001</v>
      </c>
    </row>
    <row r="207" spans="1:46" x14ac:dyDescent="0.3">
      <c r="A207" s="2" t="s">
        <v>267</v>
      </c>
      <c r="B207" s="2">
        <v>8.2498923299999999E-2</v>
      </c>
      <c r="C207" s="2">
        <v>0.10443157560000001</v>
      </c>
      <c r="D207" s="2">
        <v>0.13229180290000001</v>
      </c>
      <c r="E207" s="2">
        <v>0.15472855469999999</v>
      </c>
      <c r="F207" s="2">
        <v>0.19887291160000001</v>
      </c>
      <c r="G207" s="2">
        <v>0.25361657250000003</v>
      </c>
      <c r="H207" s="2">
        <v>0.31538370339999999</v>
      </c>
      <c r="I207" s="2">
        <v>0.38705272889999998</v>
      </c>
      <c r="J207" s="2">
        <v>0.47683724370000002</v>
      </c>
      <c r="K207" s="2">
        <v>0.5825876015</v>
      </c>
      <c r="L207" s="2">
        <v>0.67903802440000005</v>
      </c>
      <c r="M207" s="2">
        <v>0.80401674869999995</v>
      </c>
      <c r="N207" s="2">
        <v>0.95024706540000003</v>
      </c>
      <c r="O207" s="2">
        <v>1.117625785</v>
      </c>
      <c r="P207" s="2">
        <v>1.3058899450000001</v>
      </c>
      <c r="Q207" s="2">
        <v>1.440001291</v>
      </c>
      <c r="R207" s="2">
        <v>1.5801819239999999</v>
      </c>
      <c r="S207" s="2">
        <v>1.729880283</v>
      </c>
      <c r="T207" s="2">
        <v>1.8917527839999999</v>
      </c>
      <c r="U207" s="2">
        <v>2.0690967040000001</v>
      </c>
      <c r="V207" s="2">
        <v>2.2053288759999998</v>
      </c>
      <c r="W207" s="2">
        <v>2.3536828729999999</v>
      </c>
      <c r="X207" s="2">
        <v>2.5144135529999998</v>
      </c>
      <c r="Y207" s="2">
        <v>2.687948896</v>
      </c>
      <c r="Z207" s="2">
        <v>2.8746331509999998</v>
      </c>
      <c r="AA207" s="2">
        <v>3.2352448379999998</v>
      </c>
      <c r="AB207" s="2">
        <v>3.6331960240000001</v>
      </c>
      <c r="AC207" s="2">
        <v>4.0717186590000001</v>
      </c>
      <c r="AD207" s="2">
        <v>4.5529777830000002</v>
      </c>
      <c r="AE207" s="2">
        <v>5.0787279290000003</v>
      </c>
      <c r="AF207" s="2">
        <v>5.6491440949999996</v>
      </c>
      <c r="AG207" s="2">
        <v>6.2645462490000003</v>
      </c>
      <c r="AH207" s="2">
        <v>6.92665314</v>
      </c>
      <c r="AI207" s="2">
        <v>7.6368935059999998</v>
      </c>
      <c r="AJ207" s="2">
        <v>8.3965497439999996</v>
      </c>
      <c r="AK207" s="2">
        <v>9.2053821429999996</v>
      </c>
      <c r="AL207" s="2">
        <v>10.06344547</v>
      </c>
      <c r="AM207" s="2">
        <v>10.97165517</v>
      </c>
      <c r="AN207" s="2">
        <v>11.93059807</v>
      </c>
      <c r="AO207" s="2">
        <v>12.940563470000001</v>
      </c>
      <c r="AP207" s="2">
        <v>14.00259082</v>
      </c>
      <c r="AQ207" s="2">
        <v>15.11634441</v>
      </c>
      <c r="AR207" s="2">
        <v>16.28112355</v>
      </c>
      <c r="AS207" s="2">
        <v>17.495594820000001</v>
      </c>
      <c r="AT207" s="2">
        <v>18.757754039999998</v>
      </c>
    </row>
    <row r="208" spans="1:46" x14ac:dyDescent="0.3">
      <c r="A208" s="2" t="s">
        <v>268</v>
      </c>
      <c r="B208" s="2">
        <v>4.6250390289999999</v>
      </c>
      <c r="C208" s="2">
        <v>4.7219808629999998</v>
      </c>
      <c r="D208" s="2">
        <v>4.8238239629999997</v>
      </c>
      <c r="E208" s="2">
        <v>4.5490840400000003</v>
      </c>
      <c r="F208" s="2">
        <v>4.7134568799999998</v>
      </c>
      <c r="G208" s="2">
        <v>4.848443509</v>
      </c>
      <c r="H208" s="2">
        <v>4.863274723</v>
      </c>
      <c r="I208" s="2">
        <v>4.8142496049999997</v>
      </c>
      <c r="J208" s="2">
        <v>4.7841155149999999</v>
      </c>
      <c r="K208" s="2">
        <v>4.714871724</v>
      </c>
      <c r="L208" s="2">
        <v>4.7332658700000003</v>
      </c>
      <c r="M208" s="2">
        <v>4.8243019379999996</v>
      </c>
      <c r="N208" s="2">
        <v>4.9050117440000003</v>
      </c>
      <c r="O208" s="2">
        <v>4.9596581039999998</v>
      </c>
      <c r="P208" s="2">
        <v>4.9787054160000004</v>
      </c>
      <c r="Q208" s="2">
        <v>4.9819809279999996</v>
      </c>
      <c r="R208" s="2">
        <v>4.9610727519999998</v>
      </c>
      <c r="S208" s="2">
        <v>4.9284900250000003</v>
      </c>
      <c r="T208" s="2">
        <v>4.8909310660000003</v>
      </c>
      <c r="U208" s="2">
        <v>4.8544191899999998</v>
      </c>
      <c r="V208" s="2">
        <v>4.8480157320000004</v>
      </c>
      <c r="W208" s="2">
        <v>4.8481134370000003</v>
      </c>
      <c r="X208" s="2">
        <v>4.8528370000000001</v>
      </c>
      <c r="Y208" s="2">
        <v>4.8608718570000002</v>
      </c>
      <c r="Z208" s="2">
        <v>4.8709061729999998</v>
      </c>
      <c r="AA208" s="2">
        <v>5.0315073620000001</v>
      </c>
      <c r="AB208" s="2">
        <v>5.1861301910000002</v>
      </c>
      <c r="AC208" s="2">
        <v>5.334527671</v>
      </c>
      <c r="AD208" s="2">
        <v>5.4749148160000001</v>
      </c>
      <c r="AE208" s="2">
        <v>5.605319969</v>
      </c>
      <c r="AF208" s="2">
        <v>5.7225782299999999</v>
      </c>
      <c r="AG208" s="2">
        <v>5.8245493709999998</v>
      </c>
      <c r="AH208" s="2">
        <v>5.910983903</v>
      </c>
      <c r="AI208" s="2">
        <v>5.9815907499999996</v>
      </c>
      <c r="AJ208" s="2">
        <v>6.0362115510000001</v>
      </c>
      <c r="AK208" s="2">
        <v>6.0739195339999998</v>
      </c>
      <c r="AL208" s="2">
        <v>6.0944923299999996</v>
      </c>
      <c r="AM208" s="2">
        <v>6.098550328</v>
      </c>
      <c r="AN208" s="2">
        <v>6.0866776610000004</v>
      </c>
      <c r="AO208" s="2">
        <v>6.0594736339999997</v>
      </c>
      <c r="AP208" s="2">
        <v>6.0180215199999996</v>
      </c>
      <c r="AQ208" s="2">
        <v>5.9628755040000003</v>
      </c>
      <c r="AR208" s="2">
        <v>5.8946355749999997</v>
      </c>
      <c r="AS208" s="2">
        <v>5.8138647780000001</v>
      </c>
      <c r="AT208" s="2">
        <v>5.7211149829999997</v>
      </c>
    </row>
    <row r="209" spans="1:46" x14ac:dyDescent="0.3">
      <c r="A209" s="2" t="s">
        <v>269</v>
      </c>
      <c r="B209" s="2">
        <v>1.4628668890000001</v>
      </c>
      <c r="C209" s="2">
        <v>1.5702636130000001</v>
      </c>
      <c r="D209" s="2">
        <v>1.684619036</v>
      </c>
      <c r="E209" s="2">
        <v>1.666166177</v>
      </c>
      <c r="F209" s="2">
        <v>1.807792761</v>
      </c>
      <c r="G209" s="2">
        <v>1.9563543830000001</v>
      </c>
      <c r="H209" s="2">
        <v>2.064443029</v>
      </c>
      <c r="I209" s="2">
        <v>2.1499309360000001</v>
      </c>
      <c r="J209" s="2">
        <v>2.247565356</v>
      </c>
      <c r="K209" s="2">
        <v>2.3301739540000002</v>
      </c>
      <c r="L209" s="2">
        <v>2.4670651000000001</v>
      </c>
      <c r="M209" s="2">
        <v>2.635240918</v>
      </c>
      <c r="N209" s="2">
        <v>2.7867807629999999</v>
      </c>
      <c r="O209" s="2">
        <v>2.9038272630000002</v>
      </c>
      <c r="P209" s="2">
        <v>2.9694702049999999</v>
      </c>
      <c r="Q209" s="2">
        <v>3.1146815939999999</v>
      </c>
      <c r="R209" s="2">
        <v>3.2498359880000001</v>
      </c>
      <c r="S209" s="2">
        <v>3.3813641579999998</v>
      </c>
      <c r="T209" s="2">
        <v>3.5129509809999999</v>
      </c>
      <c r="U209" s="2">
        <v>3.648567517</v>
      </c>
      <c r="V209" s="2">
        <v>3.7041247980000001</v>
      </c>
      <c r="W209" s="2">
        <v>3.7636988119999999</v>
      </c>
      <c r="X209" s="2">
        <v>3.8258888010000001</v>
      </c>
      <c r="Y209" s="2">
        <v>3.8896339790000001</v>
      </c>
      <c r="Z209" s="2">
        <v>3.953795242</v>
      </c>
      <c r="AA209" s="2">
        <v>4.1826460880000003</v>
      </c>
      <c r="AB209" s="2">
        <v>4.4150818139999997</v>
      </c>
      <c r="AC209" s="2">
        <v>4.6507961819999997</v>
      </c>
      <c r="AD209" s="2">
        <v>4.8880796640000002</v>
      </c>
      <c r="AE209" s="2">
        <v>5.1248881300000004</v>
      </c>
      <c r="AF209" s="2">
        <v>5.3578704520000002</v>
      </c>
      <c r="AG209" s="2">
        <v>5.5843499200000002</v>
      </c>
      <c r="AH209" s="2">
        <v>5.8032748789999999</v>
      </c>
      <c r="AI209" s="2">
        <v>6.0134859250000003</v>
      </c>
      <c r="AJ209" s="2">
        <v>6.2138872870000004</v>
      </c>
      <c r="AK209" s="2">
        <v>6.4025099550000002</v>
      </c>
      <c r="AL209" s="2">
        <v>6.5780016239999997</v>
      </c>
      <c r="AM209" s="2">
        <v>6.7398632139999997</v>
      </c>
      <c r="AN209" s="2">
        <v>6.8875621020000004</v>
      </c>
      <c r="AO209" s="2">
        <v>7.0205884230000004</v>
      </c>
      <c r="AP209" s="2">
        <v>7.1390147749999997</v>
      </c>
      <c r="AQ209" s="2">
        <v>7.2423359420000004</v>
      </c>
      <c r="AR209" s="2">
        <v>7.3301121419999999</v>
      </c>
      <c r="AS209" s="2">
        <v>7.4018721129999996</v>
      </c>
      <c r="AT209" s="2">
        <v>7.4571431720000003</v>
      </c>
    </row>
    <row r="210" spans="1:46" x14ac:dyDescent="0.3">
      <c r="A210" s="2" t="s">
        <v>297</v>
      </c>
      <c r="B210" s="2">
        <v>117.9199292</v>
      </c>
      <c r="C210" s="2">
        <v>121.1434363</v>
      </c>
      <c r="D210" s="2">
        <v>124.39116869999999</v>
      </c>
      <c r="E210" s="2">
        <v>117.7558241</v>
      </c>
      <c r="F210" s="2">
        <v>122.2938982</v>
      </c>
      <c r="G210" s="2">
        <v>125.5361123</v>
      </c>
      <c r="H210" s="2">
        <v>125.6552904</v>
      </c>
      <c r="I210" s="2">
        <v>124.1226429</v>
      </c>
      <c r="J210" s="2">
        <v>123.0777468</v>
      </c>
      <c r="K210" s="2">
        <v>121.02873510000001</v>
      </c>
      <c r="L210" s="2">
        <v>118.8366484</v>
      </c>
      <c r="M210" s="2">
        <v>118.5256715</v>
      </c>
      <c r="N210" s="2">
        <v>117.9879293</v>
      </c>
      <c r="O210" s="2">
        <v>116.8730929</v>
      </c>
      <c r="P210" s="2">
        <v>115.00211210000001</v>
      </c>
      <c r="Q210" s="2">
        <v>115.5752593</v>
      </c>
      <c r="R210" s="2">
        <v>115.5853142</v>
      </c>
      <c r="S210" s="2">
        <v>115.3177318</v>
      </c>
      <c r="T210" s="2">
        <v>114.9264215</v>
      </c>
      <c r="U210" s="2">
        <v>114.5520374</v>
      </c>
      <c r="V210" s="2">
        <v>114.87943129999999</v>
      </c>
      <c r="W210" s="2">
        <v>115.3599269</v>
      </c>
      <c r="X210" s="2">
        <v>115.9506409</v>
      </c>
      <c r="Y210" s="2">
        <v>116.6214016</v>
      </c>
      <c r="Z210" s="2">
        <v>117.3415838</v>
      </c>
      <c r="AA210" s="2">
        <v>112.252895</v>
      </c>
      <c r="AB210" s="2">
        <v>107.1493394</v>
      </c>
      <c r="AC210" s="2">
        <v>102.06525999999999</v>
      </c>
      <c r="AD210" s="2">
        <v>97.002813579999994</v>
      </c>
      <c r="AE210" s="2">
        <v>91.964733510000002</v>
      </c>
      <c r="AF210" s="2">
        <v>86.939150499999997</v>
      </c>
      <c r="AG210" s="2">
        <v>81.93649465</v>
      </c>
      <c r="AH210" s="2">
        <v>76.993616020000005</v>
      </c>
      <c r="AI210" s="2">
        <v>72.140619079999894</v>
      </c>
      <c r="AJ210" s="2">
        <v>67.403745150000006</v>
      </c>
      <c r="AK210" s="2">
        <v>62.796152169999999</v>
      </c>
      <c r="AL210" s="2">
        <v>58.335618719999999</v>
      </c>
      <c r="AM210" s="2">
        <v>54.043422489999998</v>
      </c>
      <c r="AN210" s="2">
        <v>49.934879670000001</v>
      </c>
      <c r="AO210" s="2">
        <v>46.02072098</v>
      </c>
      <c r="AP210" s="2">
        <v>42.311091910000002</v>
      </c>
      <c r="AQ210" s="2">
        <v>38.808352280000001</v>
      </c>
      <c r="AR210" s="2">
        <v>35.512577350000001</v>
      </c>
      <c r="AS210" s="2">
        <v>32.421458549999997</v>
      </c>
      <c r="AT210" s="2">
        <v>29.53092977</v>
      </c>
    </row>
    <row r="211" spans="1:46" customFormat="1" x14ac:dyDescent="0.3">
      <c r="A211" t="s">
        <v>298</v>
      </c>
      <c r="B211">
        <v>1.314874764</v>
      </c>
      <c r="C211">
        <v>1.223528467</v>
      </c>
      <c r="D211">
        <v>1.137957382</v>
      </c>
      <c r="E211">
        <v>0.97576770850000005</v>
      </c>
      <c r="F211">
        <v>0.9179136993</v>
      </c>
      <c r="G211">
        <v>0.86136011369999999</v>
      </c>
      <c r="H211">
        <v>0.78819388459999995</v>
      </c>
      <c r="I211">
        <v>0.71179745360000002</v>
      </c>
      <c r="J211">
        <v>0.6452897595</v>
      </c>
      <c r="K211">
        <v>0.58016295770000004</v>
      </c>
      <c r="L211">
        <v>0.52235144870000005</v>
      </c>
      <c r="M211">
        <v>0.47776437420000001</v>
      </c>
      <c r="N211">
        <v>0.43617941710000002</v>
      </c>
      <c r="O211">
        <v>0.39628260980000002</v>
      </c>
      <c r="P211">
        <v>0.35768041229999997</v>
      </c>
      <c r="Q211">
        <v>0.36120207450000003</v>
      </c>
      <c r="R211">
        <v>0.3629888382</v>
      </c>
      <c r="S211">
        <v>0.36391596450000002</v>
      </c>
      <c r="T211">
        <v>0.3644587406</v>
      </c>
      <c r="U211">
        <v>0.36505958669999999</v>
      </c>
      <c r="V211">
        <v>0.3655164299</v>
      </c>
      <c r="W211">
        <v>0.36646466659999999</v>
      </c>
      <c r="X211">
        <v>0.36776597119999999</v>
      </c>
      <c r="Y211">
        <v>0.36932317850000002</v>
      </c>
      <c r="Z211">
        <v>0.37103831729999998</v>
      </c>
      <c r="AA211">
        <v>0.37972532009999999</v>
      </c>
      <c r="AB211">
        <v>0.38777446869999999</v>
      </c>
      <c r="AC211">
        <v>0.39518278559999998</v>
      </c>
      <c r="AD211">
        <v>0.40183480579999997</v>
      </c>
      <c r="AE211">
        <v>0.40760604309999998</v>
      </c>
      <c r="AF211">
        <v>0.41229098479999998</v>
      </c>
      <c r="AG211">
        <v>0.4157652537</v>
      </c>
      <c r="AH211">
        <v>0.41804328959999998</v>
      </c>
      <c r="AI211">
        <v>0.41913665750000001</v>
      </c>
      <c r="AJ211">
        <v>0.41906627769999999</v>
      </c>
      <c r="AK211">
        <v>0.41780000900000003</v>
      </c>
      <c r="AL211">
        <v>0.41535545839999999</v>
      </c>
      <c r="AM211">
        <v>0.41180706810000001</v>
      </c>
      <c r="AN211">
        <v>0.40722468610000001</v>
      </c>
      <c r="AO211">
        <v>0.40167713440000002</v>
      </c>
      <c r="AP211">
        <v>0.39526299809999998</v>
      </c>
      <c r="AQ211">
        <v>0.38804328389999998</v>
      </c>
      <c r="AR211">
        <v>0.38008014150000002</v>
      </c>
      <c r="AS211">
        <v>0.37143148139999999</v>
      </c>
      <c r="AT211">
        <v>0.36215275660000001</v>
      </c>
    </row>
    <row r="212" spans="1:46" customFormat="1" x14ac:dyDescent="0.3">
      <c r="A212" t="s">
        <v>299</v>
      </c>
      <c r="B212">
        <v>3.5694496180000002</v>
      </c>
      <c r="C212">
        <v>3.510151901</v>
      </c>
      <c r="D212">
        <v>3.4502314909999998</v>
      </c>
      <c r="E212">
        <v>3.1267632299999999</v>
      </c>
      <c r="F212">
        <v>3.108802319</v>
      </c>
      <c r="G212">
        <v>3.08371233</v>
      </c>
      <c r="H212">
        <v>2.9828033970000001</v>
      </c>
      <c r="I212">
        <v>2.8474434469999998</v>
      </c>
      <c r="J212">
        <v>2.7287592219999999</v>
      </c>
      <c r="K212">
        <v>2.5934440140000001</v>
      </c>
      <c r="L212">
        <v>2.859104517</v>
      </c>
      <c r="M212">
        <v>3.201208243</v>
      </c>
      <c r="N212">
        <v>3.5767958860000002</v>
      </c>
      <c r="O212">
        <v>3.9761418470000001</v>
      </c>
      <c r="P212">
        <v>4.3901759599999997</v>
      </c>
      <c r="Q212">
        <v>4.3879744269999996</v>
      </c>
      <c r="R212">
        <v>4.3642153720000003</v>
      </c>
      <c r="S212">
        <v>4.3299669139999999</v>
      </c>
      <c r="T212">
        <v>4.2911476009999996</v>
      </c>
      <c r="U212">
        <v>4.2530552239999997</v>
      </c>
      <c r="V212">
        <v>4.210742808</v>
      </c>
      <c r="W212">
        <v>4.1741499170000003</v>
      </c>
      <c r="X212">
        <v>4.141528546</v>
      </c>
      <c r="Y212">
        <v>4.1116618760000003</v>
      </c>
      <c r="Z212">
        <v>4.0833752189999997</v>
      </c>
      <c r="AA212">
        <v>4.1881364459999997</v>
      </c>
      <c r="AB212">
        <v>4.2861785189999999</v>
      </c>
      <c r="AC212">
        <v>4.3774154879999996</v>
      </c>
      <c r="AD212">
        <v>4.4605131939999998</v>
      </c>
      <c r="AE212">
        <v>4.5340271740000002</v>
      </c>
      <c r="AF212">
        <v>4.5955993250000002</v>
      </c>
      <c r="AG212">
        <v>4.6437602790000003</v>
      </c>
      <c r="AH212">
        <v>4.6785846129999999</v>
      </c>
      <c r="AI212">
        <v>4.7001177189999996</v>
      </c>
      <c r="AJ212">
        <v>4.7085129119999998</v>
      </c>
      <c r="AK212">
        <v>4.7033298309999996</v>
      </c>
      <c r="AL212">
        <v>4.684688328</v>
      </c>
      <c r="AM212">
        <v>4.6533539490000004</v>
      </c>
      <c r="AN212">
        <v>4.6100484369999997</v>
      </c>
      <c r="AO212">
        <v>4.555489573</v>
      </c>
      <c r="AP212">
        <v>4.4907407340000001</v>
      </c>
      <c r="AQ212">
        <v>4.4164472720000001</v>
      </c>
      <c r="AR212">
        <v>4.33327404</v>
      </c>
      <c r="AS212">
        <v>4.2418438979999999</v>
      </c>
      <c r="AT212">
        <v>4.1427575350000003</v>
      </c>
    </row>
    <row r="213" spans="1:46" customFormat="1" x14ac:dyDescent="0.3">
      <c r="A213" t="s">
        <v>300</v>
      </c>
      <c r="B213">
        <v>5.2394246329999996</v>
      </c>
      <c r="C213">
        <v>5.0275041869999999</v>
      </c>
      <c r="D213">
        <v>4.8217369689999998</v>
      </c>
      <c r="E213">
        <v>4.2634690510000004</v>
      </c>
      <c r="F213">
        <v>4.1357823910000002</v>
      </c>
      <c r="G213">
        <v>4.0020244800000002</v>
      </c>
      <c r="H213">
        <v>3.776306183</v>
      </c>
      <c r="I213">
        <v>3.5166546749999998</v>
      </c>
      <c r="J213">
        <v>3.2875110580000002</v>
      </c>
      <c r="K213">
        <v>3.0479062250000002</v>
      </c>
      <c r="L213">
        <v>3.006563275</v>
      </c>
      <c r="M213">
        <v>2.9890421389999999</v>
      </c>
      <c r="N213">
        <v>2.946390498</v>
      </c>
      <c r="O213">
        <v>2.8737973370000001</v>
      </c>
      <c r="P213">
        <v>2.7709468909999999</v>
      </c>
      <c r="Q213">
        <v>2.8499227619999998</v>
      </c>
      <c r="R213">
        <v>2.9166961599999999</v>
      </c>
      <c r="S213">
        <v>2.9776847540000002</v>
      </c>
      <c r="T213">
        <v>3.036474567</v>
      </c>
      <c r="U213">
        <v>3.0966492520000002</v>
      </c>
      <c r="V213">
        <v>3.0643307399999999</v>
      </c>
      <c r="W213">
        <v>3.0361501390000001</v>
      </c>
      <c r="X213">
        <v>3.0108303319999998</v>
      </c>
      <c r="Y213">
        <v>2.9874824869999999</v>
      </c>
      <c r="Z213">
        <v>2.9652500490000002</v>
      </c>
      <c r="AA213">
        <v>3.0394359479999999</v>
      </c>
      <c r="AB213">
        <v>3.1086710439999998</v>
      </c>
      <c r="AC213">
        <v>3.1729034139999999</v>
      </c>
      <c r="AD213">
        <v>3.2311769469999998</v>
      </c>
      <c r="AE213">
        <v>3.2824578569999998</v>
      </c>
      <c r="AF213">
        <v>3.3250536209999999</v>
      </c>
      <c r="AG213">
        <v>3.3579181660000001</v>
      </c>
      <c r="AH213">
        <v>3.3811233980000002</v>
      </c>
      <c r="AI213">
        <v>3.3947196919999998</v>
      </c>
      <c r="AJ213">
        <v>3.3988349169999998</v>
      </c>
      <c r="AK213">
        <v>3.3931680559999999</v>
      </c>
      <c r="AL213">
        <v>3.377822391</v>
      </c>
      <c r="AM213">
        <v>3.3533659679999999</v>
      </c>
      <c r="AN213">
        <v>3.320333701</v>
      </c>
      <c r="AO213">
        <v>3.2792561760000001</v>
      </c>
      <c r="AP213">
        <v>3.2309111709999998</v>
      </c>
      <c r="AQ213">
        <v>3.175773924</v>
      </c>
      <c r="AR213">
        <v>3.114332412</v>
      </c>
      <c r="AS213">
        <v>3.047043167</v>
      </c>
      <c r="AT213">
        <v>2.9743456140000002</v>
      </c>
    </row>
    <row r="214" spans="1:46" customFormat="1" x14ac:dyDescent="0.3">
      <c r="A214" t="s">
        <v>301</v>
      </c>
      <c r="B214">
        <v>0.36666188119999998</v>
      </c>
      <c r="C214">
        <v>0.44180516120000002</v>
      </c>
      <c r="D214">
        <v>0.53273761539999998</v>
      </c>
      <c r="E214">
        <v>0.59310606990000003</v>
      </c>
      <c r="F214">
        <v>0.72563630710000004</v>
      </c>
      <c r="G214">
        <v>0.88085104530000002</v>
      </c>
      <c r="H214">
        <v>1.0426668509999999</v>
      </c>
      <c r="I214">
        <v>1.218029829</v>
      </c>
      <c r="J214">
        <v>1.428365763</v>
      </c>
      <c r="K214">
        <v>1.6611619449999999</v>
      </c>
      <c r="L214">
        <v>1.8763921509999999</v>
      </c>
      <c r="M214">
        <v>2.1531455410000002</v>
      </c>
      <c r="N214">
        <v>2.466173382</v>
      </c>
      <c r="O214">
        <v>2.8110091509999999</v>
      </c>
      <c r="P214">
        <v>3.1831067420000001</v>
      </c>
      <c r="Q214">
        <v>3.5278213369999998</v>
      </c>
      <c r="R214">
        <v>3.8908981950000001</v>
      </c>
      <c r="S214">
        <v>4.281124953</v>
      </c>
      <c r="T214">
        <v>4.7054949700000002</v>
      </c>
      <c r="U214">
        <v>5.1727417600000001</v>
      </c>
      <c r="V214">
        <v>5.384964793</v>
      </c>
      <c r="W214">
        <v>5.613412362</v>
      </c>
      <c r="X214">
        <v>5.8571345949999998</v>
      </c>
      <c r="Y214">
        <v>6.1155989609999999</v>
      </c>
      <c r="Z214">
        <v>6.3880736699999998</v>
      </c>
      <c r="AA214">
        <v>6.9410456250000001</v>
      </c>
      <c r="AB214">
        <v>7.5255255810000001</v>
      </c>
      <c r="AC214">
        <v>8.1424673970000008</v>
      </c>
      <c r="AD214">
        <v>8.7903072860000009</v>
      </c>
      <c r="AE214">
        <v>9.4665936140000007</v>
      </c>
      <c r="AF214">
        <v>10.16603729</v>
      </c>
      <c r="AG214">
        <v>10.884009839999999</v>
      </c>
      <c r="AH214">
        <v>11.61857876</v>
      </c>
      <c r="AI214">
        <v>12.3673474</v>
      </c>
      <c r="AJ214">
        <v>13.127769750000001</v>
      </c>
      <c r="AK214">
        <v>13.895115710000001</v>
      </c>
      <c r="AL214">
        <v>14.665514480000001</v>
      </c>
      <c r="AM214">
        <v>15.4366485</v>
      </c>
      <c r="AN214">
        <v>16.205906939999998</v>
      </c>
      <c r="AO214">
        <v>16.970497439999999</v>
      </c>
      <c r="AP214">
        <v>17.72882869</v>
      </c>
      <c r="AQ214">
        <v>18.477732849999999</v>
      </c>
      <c r="AR214">
        <v>19.213944730000001</v>
      </c>
      <c r="AS214">
        <v>19.933847780000001</v>
      </c>
      <c r="AT214">
        <v>20.633529450000001</v>
      </c>
    </row>
    <row r="215" spans="1:46" customFormat="1" x14ac:dyDescent="0.3">
      <c r="A215" t="s">
        <v>302</v>
      </c>
      <c r="B215">
        <v>8.2498923299999999E-2</v>
      </c>
      <c r="C215">
        <v>0.10443157560000001</v>
      </c>
      <c r="D215">
        <v>0.13229180290000001</v>
      </c>
      <c r="E215">
        <v>0.15472855469999999</v>
      </c>
      <c r="F215">
        <v>0.19887291160000001</v>
      </c>
      <c r="G215">
        <v>0.25361657250000003</v>
      </c>
      <c r="H215">
        <v>0.31538370339999999</v>
      </c>
      <c r="I215">
        <v>0.38705272889999998</v>
      </c>
      <c r="J215">
        <v>0.47683724370000002</v>
      </c>
      <c r="K215">
        <v>0.5825876015</v>
      </c>
      <c r="L215">
        <v>0.67903802440000005</v>
      </c>
      <c r="M215">
        <v>0.80401674869999995</v>
      </c>
      <c r="N215">
        <v>0.95024706540000003</v>
      </c>
      <c r="O215">
        <v>1.117625785</v>
      </c>
      <c r="P215">
        <v>1.3058899450000001</v>
      </c>
      <c r="Q215">
        <v>1.440001291</v>
      </c>
      <c r="R215">
        <v>1.5801819239999999</v>
      </c>
      <c r="S215">
        <v>1.729880283</v>
      </c>
      <c r="T215">
        <v>1.8917527839999999</v>
      </c>
      <c r="U215">
        <v>2.0690967040000001</v>
      </c>
      <c r="V215">
        <v>2.2053288759999998</v>
      </c>
      <c r="W215">
        <v>2.3536828729999999</v>
      </c>
      <c r="X215">
        <v>2.5144135529999998</v>
      </c>
      <c r="Y215">
        <v>2.687948896</v>
      </c>
      <c r="Z215">
        <v>2.8746331509999998</v>
      </c>
      <c r="AA215">
        <v>3.2352448379999998</v>
      </c>
      <c r="AB215">
        <v>3.6331960240000001</v>
      </c>
      <c r="AC215">
        <v>4.0717186590000001</v>
      </c>
      <c r="AD215">
        <v>4.5529777830000002</v>
      </c>
      <c r="AE215">
        <v>5.0787279290000003</v>
      </c>
      <c r="AF215">
        <v>5.6491440949999996</v>
      </c>
      <c r="AG215">
        <v>6.2645462490000003</v>
      </c>
      <c r="AH215">
        <v>6.92665314</v>
      </c>
      <c r="AI215">
        <v>7.6368935059999998</v>
      </c>
      <c r="AJ215">
        <v>8.3965497439999996</v>
      </c>
      <c r="AK215">
        <v>9.2053821429999996</v>
      </c>
      <c r="AL215">
        <v>10.06344547</v>
      </c>
      <c r="AM215">
        <v>10.97165517</v>
      </c>
      <c r="AN215">
        <v>11.93059807</v>
      </c>
      <c r="AO215">
        <v>12.940563470000001</v>
      </c>
      <c r="AP215">
        <v>14.00259082</v>
      </c>
      <c r="AQ215">
        <v>15.11634441</v>
      </c>
      <c r="AR215">
        <v>16.28112355</v>
      </c>
      <c r="AS215">
        <v>17.495594820000001</v>
      </c>
      <c r="AT215">
        <v>18.757754039999998</v>
      </c>
    </row>
    <row r="216" spans="1:46" customFormat="1" x14ac:dyDescent="0.3">
      <c r="A216" t="s">
        <v>303</v>
      </c>
      <c r="B216">
        <v>4.6250390289999999</v>
      </c>
      <c r="C216">
        <v>4.7219808629999998</v>
      </c>
      <c r="D216">
        <v>4.8238239629999997</v>
      </c>
      <c r="E216">
        <v>4.5490840400000003</v>
      </c>
      <c r="F216">
        <v>4.7134568799999998</v>
      </c>
      <c r="G216">
        <v>4.848443509</v>
      </c>
      <c r="H216">
        <v>4.863274723</v>
      </c>
      <c r="I216">
        <v>4.8142496049999997</v>
      </c>
      <c r="J216">
        <v>4.7841155149999999</v>
      </c>
      <c r="K216">
        <v>4.714871724</v>
      </c>
      <c r="L216">
        <v>4.7332658700000003</v>
      </c>
      <c r="M216">
        <v>4.8243019379999996</v>
      </c>
      <c r="N216">
        <v>4.9050117440000003</v>
      </c>
      <c r="O216">
        <v>4.9596581039999998</v>
      </c>
      <c r="P216">
        <v>4.9787054160000004</v>
      </c>
      <c r="Q216">
        <v>4.9819809279999996</v>
      </c>
      <c r="R216">
        <v>4.9610727519999998</v>
      </c>
      <c r="S216">
        <v>4.9284900250000003</v>
      </c>
      <c r="T216">
        <v>4.8909310660000003</v>
      </c>
      <c r="U216">
        <v>4.8544191899999998</v>
      </c>
      <c r="V216">
        <v>4.8480157320000004</v>
      </c>
      <c r="W216">
        <v>4.8481134370000003</v>
      </c>
      <c r="X216">
        <v>4.8528370000000001</v>
      </c>
      <c r="Y216">
        <v>4.8608718570000002</v>
      </c>
      <c r="Z216">
        <v>4.8709061729999998</v>
      </c>
      <c r="AA216">
        <v>5.0315073620000001</v>
      </c>
      <c r="AB216">
        <v>5.1861301910000002</v>
      </c>
      <c r="AC216">
        <v>5.334527671</v>
      </c>
      <c r="AD216">
        <v>5.4749148160000001</v>
      </c>
      <c r="AE216">
        <v>5.605319969</v>
      </c>
      <c r="AF216">
        <v>5.7225782299999999</v>
      </c>
      <c r="AG216">
        <v>5.8245493709999998</v>
      </c>
      <c r="AH216">
        <v>5.910983903</v>
      </c>
      <c r="AI216">
        <v>5.9815907499999996</v>
      </c>
      <c r="AJ216">
        <v>6.0362115510000001</v>
      </c>
      <c r="AK216">
        <v>6.0739195339999998</v>
      </c>
      <c r="AL216">
        <v>6.0944923299999996</v>
      </c>
      <c r="AM216">
        <v>6.098550328</v>
      </c>
      <c r="AN216">
        <v>6.0866776610000004</v>
      </c>
      <c r="AO216">
        <v>6.0594736339999997</v>
      </c>
      <c r="AP216">
        <v>6.0180215199999996</v>
      </c>
      <c r="AQ216">
        <v>5.9628755040000003</v>
      </c>
      <c r="AR216">
        <v>5.8946355749999997</v>
      </c>
      <c r="AS216">
        <v>5.8138647780000001</v>
      </c>
      <c r="AT216">
        <v>5.7211149829999997</v>
      </c>
    </row>
    <row r="217" spans="1:46" customFormat="1" x14ac:dyDescent="0.3">
      <c r="A217" t="s">
        <v>304</v>
      </c>
      <c r="B217">
        <v>1.4628668890000001</v>
      </c>
      <c r="C217">
        <v>1.5702636130000001</v>
      </c>
      <c r="D217">
        <v>1.684619036</v>
      </c>
      <c r="E217">
        <v>1.666166177</v>
      </c>
      <c r="F217">
        <v>1.807792761</v>
      </c>
      <c r="G217">
        <v>1.9563543830000001</v>
      </c>
      <c r="H217">
        <v>2.064443029</v>
      </c>
      <c r="I217">
        <v>2.1499309360000001</v>
      </c>
      <c r="J217">
        <v>2.247565356</v>
      </c>
      <c r="K217">
        <v>2.3301739540000002</v>
      </c>
      <c r="L217">
        <v>2.4670651000000001</v>
      </c>
      <c r="M217">
        <v>2.635240918</v>
      </c>
      <c r="N217">
        <v>2.7867807629999999</v>
      </c>
      <c r="O217">
        <v>2.9038272630000002</v>
      </c>
      <c r="P217">
        <v>2.9694702049999999</v>
      </c>
      <c r="Q217">
        <v>3.1146815939999999</v>
      </c>
      <c r="R217">
        <v>3.2498359880000001</v>
      </c>
      <c r="S217">
        <v>3.3813641579999998</v>
      </c>
      <c r="T217">
        <v>3.5129509809999999</v>
      </c>
      <c r="U217">
        <v>3.648567517</v>
      </c>
      <c r="V217">
        <v>3.7041247980000001</v>
      </c>
      <c r="W217">
        <v>3.7636988119999999</v>
      </c>
      <c r="X217">
        <v>3.8258888010000001</v>
      </c>
      <c r="Y217">
        <v>3.8896339790000001</v>
      </c>
      <c r="Z217">
        <v>3.953795242</v>
      </c>
      <c r="AA217">
        <v>4.1826460880000003</v>
      </c>
      <c r="AB217">
        <v>4.4150818139999997</v>
      </c>
      <c r="AC217">
        <v>4.6507961819999997</v>
      </c>
      <c r="AD217">
        <v>4.8880796640000002</v>
      </c>
      <c r="AE217">
        <v>5.1248881300000004</v>
      </c>
      <c r="AF217">
        <v>5.3578704520000002</v>
      </c>
      <c r="AG217">
        <v>5.5843499200000002</v>
      </c>
      <c r="AH217">
        <v>5.8032748789999999</v>
      </c>
      <c r="AI217">
        <v>6.0134859250000003</v>
      </c>
      <c r="AJ217">
        <v>6.2138872870000004</v>
      </c>
      <c r="AK217">
        <v>6.4025099550000002</v>
      </c>
      <c r="AL217">
        <v>6.5780016239999997</v>
      </c>
      <c r="AM217">
        <v>6.7398632139999997</v>
      </c>
      <c r="AN217">
        <v>6.8875621020000004</v>
      </c>
      <c r="AO217">
        <v>7.0205884230000004</v>
      </c>
      <c r="AP217">
        <v>7.1390147749999997</v>
      </c>
      <c r="AQ217">
        <v>7.2423359420000004</v>
      </c>
      <c r="AR217">
        <v>7.3301121419999999</v>
      </c>
      <c r="AS217">
        <v>7.4018721129999996</v>
      </c>
      <c r="AT217">
        <v>7.4571431720000003</v>
      </c>
    </row>
    <row r="218" spans="1:46" customFormat="1" x14ac:dyDescent="0.3">
      <c r="A218" t="s">
        <v>270</v>
      </c>
      <c r="B218">
        <v>35.15864741</v>
      </c>
      <c r="C218">
        <v>35.152327249999999</v>
      </c>
      <c r="D218">
        <v>34.081233400000002</v>
      </c>
      <c r="E218">
        <v>32.823198759999997</v>
      </c>
      <c r="F218">
        <v>33.340010220000003</v>
      </c>
      <c r="G218">
        <v>33.338750140000002</v>
      </c>
      <c r="H218">
        <v>32.057485100000001</v>
      </c>
      <c r="I218">
        <v>31.386583269999999</v>
      </c>
      <c r="J218">
        <v>31.412497040000002</v>
      </c>
      <c r="K218">
        <v>32.060527180000001</v>
      </c>
      <c r="L218">
        <v>31.859857810000001</v>
      </c>
      <c r="M218">
        <v>31.724179800000002</v>
      </c>
      <c r="N218">
        <v>31.057883799999999</v>
      </c>
      <c r="O218">
        <v>30.040198740000001</v>
      </c>
      <c r="P218">
        <v>28.808934740000002</v>
      </c>
      <c r="Q218">
        <v>27.75383136</v>
      </c>
      <c r="R218">
        <v>26.87402041</v>
      </c>
      <c r="S218">
        <v>26.121783090000001</v>
      </c>
      <c r="T218">
        <v>25.430710789999999</v>
      </c>
      <c r="U218">
        <v>24.7849428</v>
      </c>
      <c r="V218">
        <v>24.28872913</v>
      </c>
      <c r="W218">
        <v>23.829362110000002</v>
      </c>
      <c r="X218">
        <v>23.39676429</v>
      </c>
      <c r="Y218">
        <v>22.985049010000001</v>
      </c>
      <c r="Z218">
        <v>22.58945722</v>
      </c>
      <c r="AA218">
        <v>22.384575590000001</v>
      </c>
      <c r="AB218">
        <v>22.224811849999998</v>
      </c>
      <c r="AC218">
        <v>22.09623483</v>
      </c>
      <c r="AD218">
        <v>21.98608776</v>
      </c>
      <c r="AE218">
        <v>21.886157279999999</v>
      </c>
      <c r="AF218">
        <v>21.79769048</v>
      </c>
      <c r="AG218">
        <v>21.712085689999999</v>
      </c>
      <c r="AH218">
        <v>21.627853999999999</v>
      </c>
      <c r="AI218">
        <v>21.544362540000002</v>
      </c>
      <c r="AJ218">
        <v>21.461751329999998</v>
      </c>
      <c r="AK218">
        <v>21.384398310000002</v>
      </c>
      <c r="AL218">
        <v>21.308871100000001</v>
      </c>
      <c r="AM218">
        <v>21.23451249</v>
      </c>
      <c r="AN218">
        <v>21.161253510000002</v>
      </c>
      <c r="AO218">
        <v>21.08935911</v>
      </c>
      <c r="AP218">
        <v>21.02137295</v>
      </c>
      <c r="AQ218">
        <v>20.956888639999999</v>
      </c>
      <c r="AR218">
        <v>20.895555999999999</v>
      </c>
      <c r="AS218">
        <v>20.837702289999999</v>
      </c>
      <c r="AT218">
        <v>20.782818280000001</v>
      </c>
    </row>
    <row r="219" spans="1:46" customFormat="1" x14ac:dyDescent="0.3">
      <c r="A219" t="s">
        <v>271</v>
      </c>
      <c r="B219">
        <v>1.5994835329999999</v>
      </c>
      <c r="C219">
        <v>1.747965311</v>
      </c>
      <c r="D219">
        <v>1.852285035</v>
      </c>
      <c r="E219">
        <v>1.94970658</v>
      </c>
      <c r="F219">
        <v>2.164369142</v>
      </c>
      <c r="G219">
        <v>2.3602573690000002</v>
      </c>
      <c r="H219">
        <v>2.4742287479999998</v>
      </c>
      <c r="I219">
        <v>2.6399580650000001</v>
      </c>
      <c r="J219">
        <v>2.878229557</v>
      </c>
      <c r="K219">
        <v>3.1987103220000002</v>
      </c>
      <c r="L219">
        <v>3.3050279009999999</v>
      </c>
      <c r="M219">
        <v>3.4217929530000002</v>
      </c>
      <c r="N219">
        <v>3.4831498879999998</v>
      </c>
      <c r="O219">
        <v>3.5030392159999999</v>
      </c>
      <c r="P219">
        <v>3.4931414809999999</v>
      </c>
      <c r="Q219">
        <v>3.5612115989999999</v>
      </c>
      <c r="R219">
        <v>3.6491651310000002</v>
      </c>
      <c r="S219">
        <v>3.7536166209999999</v>
      </c>
      <c r="T219">
        <v>3.8671587070000002</v>
      </c>
      <c r="U219">
        <v>3.9884853470000001</v>
      </c>
      <c r="V219">
        <v>4.0449115290000002</v>
      </c>
      <c r="W219">
        <v>4.1067757460000003</v>
      </c>
      <c r="X219">
        <v>4.1728126620000001</v>
      </c>
      <c r="Y219">
        <v>4.2423179859999998</v>
      </c>
      <c r="Z219">
        <v>4.3146786529999996</v>
      </c>
      <c r="AA219">
        <v>4.3162742950000004</v>
      </c>
      <c r="AB219">
        <v>4.3262917730000003</v>
      </c>
      <c r="AC219">
        <v>4.3422373739999998</v>
      </c>
      <c r="AD219">
        <v>4.3617507399999997</v>
      </c>
      <c r="AE219">
        <v>4.3832882800000004</v>
      </c>
      <c r="AF219">
        <v>4.4071584240000004</v>
      </c>
      <c r="AG219">
        <v>4.4316700420000004</v>
      </c>
      <c r="AH219">
        <v>4.4565319600000004</v>
      </c>
      <c r="AI219">
        <v>4.481619673</v>
      </c>
      <c r="AJ219">
        <v>4.5069660960000002</v>
      </c>
      <c r="AK219">
        <v>4.5335037680000001</v>
      </c>
      <c r="AL219">
        <v>4.5605291059999997</v>
      </c>
      <c r="AM219">
        <v>4.5879107189999999</v>
      </c>
      <c r="AN219">
        <v>4.6156403040000002</v>
      </c>
      <c r="AO219">
        <v>4.6437826290000004</v>
      </c>
      <c r="AP219">
        <v>4.6729113489999996</v>
      </c>
      <c r="AQ219">
        <v>4.7029597770000002</v>
      </c>
      <c r="AR219">
        <v>4.7338709489999999</v>
      </c>
      <c r="AS219">
        <v>4.7657402250000001</v>
      </c>
      <c r="AT219">
        <v>4.7984730620000002</v>
      </c>
    </row>
    <row r="220" spans="1:46" customFormat="1" x14ac:dyDescent="0.3">
      <c r="A220" t="s">
        <v>272</v>
      </c>
      <c r="B220">
        <v>0.19993544160000001</v>
      </c>
      <c r="C220">
        <v>0.18825530130000001</v>
      </c>
      <c r="D220">
        <v>0.17188050290000001</v>
      </c>
      <c r="E220">
        <v>0.15588073590000001</v>
      </c>
      <c r="F220">
        <v>0.1490935706</v>
      </c>
      <c r="G220">
        <v>0.14008490400000001</v>
      </c>
      <c r="H220">
        <v>0.12652496199999999</v>
      </c>
      <c r="I220">
        <v>0.11631555239999999</v>
      </c>
      <c r="J220">
        <v>0.10926236089999999</v>
      </c>
      <c r="K220">
        <v>0.1046223464</v>
      </c>
      <c r="L220">
        <v>0.1037587814</v>
      </c>
      <c r="M220">
        <v>0.10311067929999999</v>
      </c>
      <c r="N220">
        <v>0.1007447149</v>
      </c>
      <c r="O220">
        <v>9.7251273200000002E-2</v>
      </c>
      <c r="P220">
        <v>9.3082204599999996E-2</v>
      </c>
      <c r="Q220">
        <v>9.0489313599999996E-2</v>
      </c>
      <c r="R220">
        <v>8.8418279700000005E-2</v>
      </c>
      <c r="S220">
        <v>8.6725634900000001E-2</v>
      </c>
      <c r="T220">
        <v>8.5199804800000001E-2</v>
      </c>
      <c r="U220">
        <v>8.3792208000000007E-2</v>
      </c>
      <c r="V220">
        <v>8.2803667499999997E-2</v>
      </c>
      <c r="W220">
        <v>8.1919340199999996E-2</v>
      </c>
      <c r="X220">
        <v>8.11071716E-2</v>
      </c>
      <c r="Y220">
        <v>8.0348634299999999E-2</v>
      </c>
      <c r="Z220">
        <v>7.9628520899999999E-2</v>
      </c>
      <c r="AA220">
        <v>7.9141554099999997E-2</v>
      </c>
      <c r="AB220">
        <v>7.8810973199999995E-2</v>
      </c>
      <c r="AC220">
        <v>7.8588643299999997E-2</v>
      </c>
      <c r="AD220">
        <v>7.8430036999999994E-2</v>
      </c>
      <c r="AE220">
        <v>7.8306345499999999E-2</v>
      </c>
      <c r="AF220">
        <v>7.82223628E-2</v>
      </c>
      <c r="AG220">
        <v>7.8147489599999995E-2</v>
      </c>
      <c r="AH220">
        <v>7.8076436799999996E-2</v>
      </c>
      <c r="AI220">
        <v>7.8006951000000005E-2</v>
      </c>
      <c r="AJ220">
        <v>7.7939558699999995E-2</v>
      </c>
      <c r="AK220">
        <v>7.78902286E-2</v>
      </c>
      <c r="AL220">
        <v>7.7846586699999998E-2</v>
      </c>
      <c r="AM220">
        <v>7.78062791E-2</v>
      </c>
      <c r="AN220">
        <v>7.7769085399999896E-2</v>
      </c>
      <c r="AO220">
        <v>7.7736013199999995E-2</v>
      </c>
      <c r="AP220">
        <v>7.7716506199999896E-2</v>
      </c>
      <c r="AQ220">
        <v>7.7709181899999896E-2</v>
      </c>
      <c r="AR220">
        <v>7.7712849299999998E-2</v>
      </c>
      <c r="AS220">
        <v>7.7728829900000004E-2</v>
      </c>
      <c r="AT220">
        <v>7.7755330400000003E-2</v>
      </c>
    </row>
    <row r="221" spans="1:46" customFormat="1" x14ac:dyDescent="0.3">
      <c r="A221" t="s">
        <v>273</v>
      </c>
      <c r="B221">
        <v>0.73976113389999998</v>
      </c>
      <c r="C221">
        <v>0.72997468899999995</v>
      </c>
      <c r="D221">
        <v>0.69846727850000001</v>
      </c>
      <c r="E221">
        <v>0.66385122289999998</v>
      </c>
      <c r="F221">
        <v>0.66542036879999999</v>
      </c>
      <c r="G221">
        <v>0.65522034579999999</v>
      </c>
      <c r="H221">
        <v>0.62019907760000004</v>
      </c>
      <c r="I221">
        <v>0.59751876770000001</v>
      </c>
      <c r="J221">
        <v>0.58822463130000002</v>
      </c>
      <c r="K221">
        <v>0.59027711279999995</v>
      </c>
      <c r="L221">
        <v>0.59318039030000003</v>
      </c>
      <c r="M221">
        <v>0.59705028930000004</v>
      </c>
      <c r="N221">
        <v>0.59058430380000004</v>
      </c>
      <c r="O221">
        <v>0.57690713019999995</v>
      </c>
      <c r="P221">
        <v>0.55849322779999999</v>
      </c>
      <c r="Q221">
        <v>0.54293588140000004</v>
      </c>
      <c r="R221">
        <v>0.53050967800000004</v>
      </c>
      <c r="S221">
        <v>0.52035380909999995</v>
      </c>
      <c r="T221">
        <v>0.5111988288</v>
      </c>
      <c r="U221">
        <v>0.50275324799999999</v>
      </c>
      <c r="V221">
        <v>0.49682200479999999</v>
      </c>
      <c r="W221">
        <v>0.49151604129999998</v>
      </c>
      <c r="X221">
        <v>0.48664302949999999</v>
      </c>
      <c r="Y221">
        <v>0.48209180569999999</v>
      </c>
      <c r="Z221">
        <v>0.4777711254</v>
      </c>
      <c r="AA221">
        <v>0.47484932480000003</v>
      </c>
      <c r="AB221">
        <v>0.4728658389</v>
      </c>
      <c r="AC221">
        <v>0.4715318597</v>
      </c>
      <c r="AD221">
        <v>0.47058022170000002</v>
      </c>
      <c r="AE221">
        <v>0.46983807300000002</v>
      </c>
      <c r="AF221">
        <v>0.4693341768</v>
      </c>
      <c r="AG221">
        <v>0.46888493780000001</v>
      </c>
      <c r="AH221">
        <v>0.4684586208</v>
      </c>
      <c r="AI221">
        <v>0.46804170610000001</v>
      </c>
      <c r="AJ221">
        <v>0.46763735210000001</v>
      </c>
      <c r="AK221">
        <v>0.46734137129999997</v>
      </c>
      <c r="AL221">
        <v>0.46707952000000003</v>
      </c>
      <c r="AM221">
        <v>0.46683767469999998</v>
      </c>
      <c r="AN221">
        <v>0.46661451259999998</v>
      </c>
      <c r="AO221">
        <v>0.46641607899999998</v>
      </c>
      <c r="AP221">
        <v>0.4662990373</v>
      </c>
      <c r="AQ221">
        <v>0.46625509120000003</v>
      </c>
      <c r="AR221">
        <v>0.46627709589999999</v>
      </c>
      <c r="AS221">
        <v>0.46637297909999997</v>
      </c>
      <c r="AT221">
        <v>0.46653198219999997</v>
      </c>
    </row>
    <row r="222" spans="1:46" customFormat="1" x14ac:dyDescent="0.3">
      <c r="A222" t="s">
        <v>274</v>
      </c>
      <c r="B222">
        <v>0.19993544160000001</v>
      </c>
      <c r="C222">
        <v>0.2085511401</v>
      </c>
      <c r="D222">
        <v>0.21093921360000001</v>
      </c>
      <c r="E222">
        <v>0.21192808199999999</v>
      </c>
      <c r="F222">
        <v>0.22455375899999999</v>
      </c>
      <c r="G222">
        <v>0.2337319618</v>
      </c>
      <c r="H222">
        <v>0.2338666724</v>
      </c>
      <c r="I222">
        <v>0.23817449979999999</v>
      </c>
      <c r="J222">
        <v>0.24785255940000001</v>
      </c>
      <c r="K222">
        <v>0.26291334869999999</v>
      </c>
      <c r="L222">
        <v>0.27910942160000002</v>
      </c>
      <c r="M222">
        <v>0.29690310240000001</v>
      </c>
      <c r="N222">
        <v>0.31052374360000001</v>
      </c>
      <c r="O222">
        <v>0.32087013009999998</v>
      </c>
      <c r="P222">
        <v>0.32874723500000003</v>
      </c>
      <c r="Q222">
        <v>0.33753187979999999</v>
      </c>
      <c r="R222">
        <v>0.34832257430000002</v>
      </c>
      <c r="S222">
        <v>0.36083537269999999</v>
      </c>
      <c r="T222">
        <v>0.37438830449999999</v>
      </c>
      <c r="U222">
        <v>0.38887440950000002</v>
      </c>
      <c r="V222">
        <v>0.39936630490000002</v>
      </c>
      <c r="W222">
        <v>0.41060516740000003</v>
      </c>
      <c r="X222">
        <v>0.42248698909999999</v>
      </c>
      <c r="Y222">
        <v>0.4349593779</v>
      </c>
      <c r="Z222">
        <v>0.44797622510000001</v>
      </c>
      <c r="AA222">
        <v>0.45536872919999999</v>
      </c>
      <c r="AB222">
        <v>0.46378599679999999</v>
      </c>
      <c r="AC222">
        <v>0.47300207420000001</v>
      </c>
      <c r="AD222">
        <v>0.48278968840000003</v>
      </c>
      <c r="AE222">
        <v>0.49299763349999998</v>
      </c>
      <c r="AF222">
        <v>0.50367584160000001</v>
      </c>
      <c r="AG222">
        <v>0.51464473519999998</v>
      </c>
      <c r="AH222">
        <v>0.52587775489999999</v>
      </c>
      <c r="AI222">
        <v>0.53736630470000002</v>
      </c>
      <c r="AJ222">
        <v>0.54912015189999996</v>
      </c>
      <c r="AK222">
        <v>0.56126082470000005</v>
      </c>
      <c r="AL222">
        <v>0.57371161049999997</v>
      </c>
      <c r="AM222">
        <v>0.58646354759999997</v>
      </c>
      <c r="AN222">
        <v>0.59952276729999998</v>
      </c>
      <c r="AO222">
        <v>0.61290514100000004</v>
      </c>
      <c r="AP222">
        <v>0.62669550780000005</v>
      </c>
      <c r="AQ222">
        <v>0.64089659190000003</v>
      </c>
      <c r="AR222">
        <v>0.65551218690000002</v>
      </c>
      <c r="AS222">
        <v>0.67056731290000005</v>
      </c>
      <c r="AT222">
        <v>0.68606100179999996</v>
      </c>
    </row>
    <row r="223" spans="1:46" customFormat="1" x14ac:dyDescent="0.3">
      <c r="A223" t="s">
        <v>275</v>
      </c>
      <c r="B223">
        <v>0.39987088320000003</v>
      </c>
      <c r="C223">
        <v>0.45276787200000002</v>
      </c>
      <c r="D223">
        <v>0.49711102429999998</v>
      </c>
      <c r="E223">
        <v>0.54214769750000003</v>
      </c>
      <c r="F223">
        <v>0.62356607230000005</v>
      </c>
      <c r="G223">
        <v>0.70455238649999996</v>
      </c>
      <c r="H223">
        <v>0.76523805730000005</v>
      </c>
      <c r="I223">
        <v>0.84597304220000002</v>
      </c>
      <c r="J223">
        <v>0.95562545229999996</v>
      </c>
      <c r="K223">
        <v>1.100373126</v>
      </c>
      <c r="L223">
        <v>1.1798344999999999</v>
      </c>
      <c r="M223">
        <v>1.2675952020000001</v>
      </c>
      <c r="N223">
        <v>1.3389979759999999</v>
      </c>
      <c r="O223">
        <v>1.397441556</v>
      </c>
      <c r="P223">
        <v>1.446058053</v>
      </c>
      <c r="Q223">
        <v>1.44031391</v>
      </c>
      <c r="R223">
        <v>1.441925146</v>
      </c>
      <c r="S223">
        <v>1.4490685679999999</v>
      </c>
      <c r="T223">
        <v>1.4585483889999999</v>
      </c>
      <c r="U223">
        <v>1.4696931520000001</v>
      </c>
      <c r="V223">
        <v>1.466840532</v>
      </c>
      <c r="W223">
        <v>1.4656493129999999</v>
      </c>
      <c r="X223">
        <v>1.465592295</v>
      </c>
      <c r="Y223">
        <v>1.4663671039999999</v>
      </c>
      <c r="Z223">
        <v>1.467719797</v>
      </c>
      <c r="AA223">
        <v>1.4727158579999999</v>
      </c>
      <c r="AB223">
        <v>1.4806109759999999</v>
      </c>
      <c r="AC223">
        <v>1.490575406</v>
      </c>
      <c r="AD223">
        <v>1.5018150939999999</v>
      </c>
      <c r="AE223">
        <v>1.5138083170000001</v>
      </c>
      <c r="AF223">
        <v>1.526668505</v>
      </c>
      <c r="AG223">
        <v>1.5398156629999999</v>
      </c>
      <c r="AH223">
        <v>1.553150611</v>
      </c>
      <c r="AI223">
        <v>1.566631216</v>
      </c>
      <c r="AJ223">
        <v>1.5802700169999999</v>
      </c>
      <c r="AK223">
        <v>1.5943960930000001</v>
      </c>
      <c r="AL223">
        <v>1.608765349</v>
      </c>
      <c r="AM223">
        <v>1.6233331630000001</v>
      </c>
      <c r="AN223">
        <v>1.638098042</v>
      </c>
      <c r="AO223">
        <v>1.6530844790000001</v>
      </c>
      <c r="AP223">
        <v>1.668498955</v>
      </c>
      <c r="AQ223">
        <v>1.684321113</v>
      </c>
      <c r="AR223">
        <v>1.7005338210000001</v>
      </c>
      <c r="AS223">
        <v>1.7171746029999999</v>
      </c>
      <c r="AT223">
        <v>1.734212783</v>
      </c>
    </row>
    <row r="224" spans="1:46" customFormat="1" x14ac:dyDescent="0.3">
      <c r="A224" t="s">
        <v>305</v>
      </c>
      <c r="B224">
        <v>35.15864741</v>
      </c>
      <c r="C224">
        <v>35.152327249999999</v>
      </c>
      <c r="D224">
        <v>34.081233400000002</v>
      </c>
      <c r="E224">
        <v>32.823198759999997</v>
      </c>
      <c r="F224">
        <v>33.340010220000003</v>
      </c>
      <c r="G224">
        <v>33.338750140000002</v>
      </c>
      <c r="H224">
        <v>32.057485100000001</v>
      </c>
      <c r="I224">
        <v>31.386583269999999</v>
      </c>
      <c r="J224">
        <v>31.412497040000002</v>
      </c>
      <c r="K224">
        <v>32.060527180000001</v>
      </c>
      <c r="L224">
        <v>31.859857810000001</v>
      </c>
      <c r="M224">
        <v>31.724179800000002</v>
      </c>
      <c r="N224">
        <v>31.057883799999999</v>
      </c>
      <c r="O224">
        <v>30.040198740000001</v>
      </c>
      <c r="P224">
        <v>28.808934740000002</v>
      </c>
      <c r="Q224">
        <v>27.75383136</v>
      </c>
      <c r="R224">
        <v>26.87402041</v>
      </c>
      <c r="S224">
        <v>26.121783090000001</v>
      </c>
      <c r="T224">
        <v>25.430710789999999</v>
      </c>
      <c r="U224">
        <v>24.7849428</v>
      </c>
      <c r="V224">
        <v>24.28872913</v>
      </c>
      <c r="W224">
        <v>23.829362110000002</v>
      </c>
      <c r="X224">
        <v>23.39676429</v>
      </c>
      <c r="Y224">
        <v>22.985049010000001</v>
      </c>
      <c r="Z224">
        <v>22.58945722</v>
      </c>
      <c r="AA224">
        <v>22.384575590000001</v>
      </c>
      <c r="AB224">
        <v>22.224811849999998</v>
      </c>
      <c r="AC224">
        <v>22.09623483</v>
      </c>
      <c r="AD224">
        <v>21.98608776</v>
      </c>
      <c r="AE224">
        <v>21.886157279999999</v>
      </c>
      <c r="AF224">
        <v>21.79769048</v>
      </c>
      <c r="AG224">
        <v>21.712085689999999</v>
      </c>
      <c r="AH224">
        <v>21.627853999999999</v>
      </c>
      <c r="AI224">
        <v>21.544362540000002</v>
      </c>
      <c r="AJ224">
        <v>21.461751329999998</v>
      </c>
      <c r="AK224">
        <v>21.384398310000002</v>
      </c>
      <c r="AL224">
        <v>21.308871100000001</v>
      </c>
      <c r="AM224">
        <v>21.23451249</v>
      </c>
      <c r="AN224">
        <v>21.161253510000002</v>
      </c>
      <c r="AO224">
        <v>21.08935911</v>
      </c>
      <c r="AP224">
        <v>21.02137295</v>
      </c>
      <c r="AQ224">
        <v>20.956888639999999</v>
      </c>
      <c r="AR224">
        <v>20.895555999999999</v>
      </c>
      <c r="AS224">
        <v>20.837702289999999</v>
      </c>
      <c r="AT224">
        <v>20.782818280000001</v>
      </c>
    </row>
    <row r="225" spans="1:46" customFormat="1" x14ac:dyDescent="0.3">
      <c r="A225" t="s">
        <v>306</v>
      </c>
      <c r="B225">
        <v>1.5994835329999999</v>
      </c>
      <c r="C225">
        <v>1.747965311</v>
      </c>
      <c r="D225">
        <v>1.852285035</v>
      </c>
      <c r="E225">
        <v>1.94970658</v>
      </c>
      <c r="F225">
        <v>2.164369142</v>
      </c>
      <c r="G225">
        <v>2.3602573690000002</v>
      </c>
      <c r="H225">
        <v>2.4742287479999998</v>
      </c>
      <c r="I225">
        <v>2.6399580650000001</v>
      </c>
      <c r="J225">
        <v>2.878229557</v>
      </c>
      <c r="K225">
        <v>3.1987103220000002</v>
      </c>
      <c r="L225">
        <v>3.3050279009999999</v>
      </c>
      <c r="M225">
        <v>3.4217929530000002</v>
      </c>
      <c r="N225">
        <v>3.4831498879999998</v>
      </c>
      <c r="O225">
        <v>3.5030392159999999</v>
      </c>
      <c r="P225">
        <v>3.4931414809999999</v>
      </c>
      <c r="Q225">
        <v>3.5612115989999999</v>
      </c>
      <c r="R225">
        <v>3.6491651310000002</v>
      </c>
      <c r="S225">
        <v>3.7536166209999999</v>
      </c>
      <c r="T225">
        <v>3.8671587070000002</v>
      </c>
      <c r="U225">
        <v>3.9884853470000001</v>
      </c>
      <c r="V225">
        <v>4.0449115290000002</v>
      </c>
      <c r="W225">
        <v>4.1067757460000003</v>
      </c>
      <c r="X225">
        <v>4.1728126620000001</v>
      </c>
      <c r="Y225">
        <v>4.2423179859999998</v>
      </c>
      <c r="Z225">
        <v>4.3146786529999996</v>
      </c>
      <c r="AA225">
        <v>4.3162742950000004</v>
      </c>
      <c r="AB225">
        <v>4.3262917730000003</v>
      </c>
      <c r="AC225">
        <v>4.3422373739999998</v>
      </c>
      <c r="AD225">
        <v>4.3617507399999997</v>
      </c>
      <c r="AE225">
        <v>4.3832882800000004</v>
      </c>
      <c r="AF225">
        <v>4.4071584240000004</v>
      </c>
      <c r="AG225">
        <v>4.4316700420000004</v>
      </c>
      <c r="AH225">
        <v>4.4565319600000004</v>
      </c>
      <c r="AI225">
        <v>4.481619673</v>
      </c>
      <c r="AJ225">
        <v>4.5069660960000002</v>
      </c>
      <c r="AK225">
        <v>4.5335037680000001</v>
      </c>
      <c r="AL225">
        <v>4.5605291059999997</v>
      </c>
      <c r="AM225">
        <v>4.5879107189999999</v>
      </c>
      <c r="AN225">
        <v>4.6156403040000002</v>
      </c>
      <c r="AO225">
        <v>4.6437826290000004</v>
      </c>
      <c r="AP225">
        <v>4.6729113489999996</v>
      </c>
      <c r="AQ225">
        <v>4.7029597770000002</v>
      </c>
      <c r="AR225">
        <v>4.7338709489999999</v>
      </c>
      <c r="AS225">
        <v>4.7657402250000001</v>
      </c>
      <c r="AT225">
        <v>4.7984730620000002</v>
      </c>
    </row>
    <row r="226" spans="1:46" customFormat="1" x14ac:dyDescent="0.3">
      <c r="A226" t="s">
        <v>307</v>
      </c>
      <c r="B226">
        <v>0.19993544160000001</v>
      </c>
      <c r="C226">
        <v>0.18825530130000001</v>
      </c>
      <c r="D226">
        <v>0.17188050290000001</v>
      </c>
      <c r="E226">
        <v>0.15588073590000001</v>
      </c>
      <c r="F226">
        <v>0.1490935706</v>
      </c>
      <c r="G226">
        <v>0.14008490400000001</v>
      </c>
      <c r="H226">
        <v>0.12652496199999999</v>
      </c>
      <c r="I226">
        <v>0.11631555239999999</v>
      </c>
      <c r="J226">
        <v>0.10926236089999999</v>
      </c>
      <c r="K226">
        <v>0.1046223464</v>
      </c>
      <c r="L226">
        <v>0.1037587814</v>
      </c>
      <c r="M226">
        <v>0.10311067929999999</v>
      </c>
      <c r="N226">
        <v>0.1007447149</v>
      </c>
      <c r="O226">
        <v>9.7251273200000002E-2</v>
      </c>
      <c r="P226">
        <v>9.3082204599999996E-2</v>
      </c>
      <c r="Q226">
        <v>9.0489313599999996E-2</v>
      </c>
      <c r="R226">
        <v>8.8418279700000005E-2</v>
      </c>
      <c r="S226">
        <v>8.6725634900000001E-2</v>
      </c>
      <c r="T226">
        <v>8.5199804800000001E-2</v>
      </c>
      <c r="U226">
        <v>8.3792208000000007E-2</v>
      </c>
      <c r="V226">
        <v>8.2803667499999997E-2</v>
      </c>
      <c r="W226">
        <v>8.1919340199999996E-2</v>
      </c>
      <c r="X226">
        <v>8.11071716E-2</v>
      </c>
      <c r="Y226">
        <v>8.0348634299999999E-2</v>
      </c>
      <c r="Z226">
        <v>7.9628520899999999E-2</v>
      </c>
      <c r="AA226">
        <v>7.9141554099999997E-2</v>
      </c>
      <c r="AB226">
        <v>7.8810973199999995E-2</v>
      </c>
      <c r="AC226">
        <v>7.8588643299999997E-2</v>
      </c>
      <c r="AD226">
        <v>7.8430036999999994E-2</v>
      </c>
      <c r="AE226">
        <v>7.8306345499999999E-2</v>
      </c>
      <c r="AF226">
        <v>7.82223628E-2</v>
      </c>
      <c r="AG226">
        <v>7.8147489599999995E-2</v>
      </c>
      <c r="AH226">
        <v>7.8076436799999996E-2</v>
      </c>
      <c r="AI226">
        <v>7.8006951000000005E-2</v>
      </c>
      <c r="AJ226">
        <v>7.7939558699999995E-2</v>
      </c>
      <c r="AK226">
        <v>7.78902286E-2</v>
      </c>
      <c r="AL226">
        <v>7.7846586699999998E-2</v>
      </c>
      <c r="AM226">
        <v>7.78062791E-2</v>
      </c>
      <c r="AN226">
        <v>7.7769085399999896E-2</v>
      </c>
      <c r="AO226">
        <v>7.7736013199999995E-2</v>
      </c>
      <c r="AP226">
        <v>7.7716506199999896E-2</v>
      </c>
      <c r="AQ226">
        <v>7.7709181899999896E-2</v>
      </c>
      <c r="AR226">
        <v>7.7712849299999998E-2</v>
      </c>
      <c r="AS226">
        <v>7.7728829900000004E-2</v>
      </c>
      <c r="AT226">
        <v>7.7755330400000003E-2</v>
      </c>
    </row>
    <row r="227" spans="1:46" customFormat="1" x14ac:dyDescent="0.3">
      <c r="A227" t="s">
        <v>308</v>
      </c>
      <c r="B227">
        <v>0.73976113389999998</v>
      </c>
      <c r="C227">
        <v>0.72997468899999995</v>
      </c>
      <c r="D227">
        <v>0.69846727850000001</v>
      </c>
      <c r="E227">
        <v>0.66385122289999998</v>
      </c>
      <c r="F227">
        <v>0.66542036879999999</v>
      </c>
      <c r="G227">
        <v>0.65522034579999999</v>
      </c>
      <c r="H227">
        <v>0.62019907760000004</v>
      </c>
      <c r="I227">
        <v>0.59751876770000001</v>
      </c>
      <c r="J227">
        <v>0.58822463130000002</v>
      </c>
      <c r="K227">
        <v>0.59027711279999995</v>
      </c>
      <c r="L227">
        <v>0.59318039030000003</v>
      </c>
      <c r="M227">
        <v>0.59705028930000004</v>
      </c>
      <c r="N227">
        <v>0.59058430380000004</v>
      </c>
      <c r="O227">
        <v>0.57690713019999995</v>
      </c>
      <c r="P227">
        <v>0.55849322779999999</v>
      </c>
      <c r="Q227">
        <v>0.54293588140000004</v>
      </c>
      <c r="R227">
        <v>0.53050967800000004</v>
      </c>
      <c r="S227">
        <v>0.52035380909999995</v>
      </c>
      <c r="T227">
        <v>0.5111988288</v>
      </c>
      <c r="U227">
        <v>0.50275324799999999</v>
      </c>
      <c r="V227">
        <v>0.49682200479999999</v>
      </c>
      <c r="W227">
        <v>0.49151604129999998</v>
      </c>
      <c r="X227">
        <v>0.48664302949999999</v>
      </c>
      <c r="Y227">
        <v>0.48209180569999999</v>
      </c>
      <c r="Z227">
        <v>0.4777711254</v>
      </c>
      <c r="AA227">
        <v>0.47484932480000003</v>
      </c>
      <c r="AB227">
        <v>0.4728658389</v>
      </c>
      <c r="AC227">
        <v>0.4715318597</v>
      </c>
      <c r="AD227">
        <v>0.47058022170000002</v>
      </c>
      <c r="AE227">
        <v>0.46983807300000002</v>
      </c>
      <c r="AF227">
        <v>0.4693341768</v>
      </c>
      <c r="AG227">
        <v>0.46888493780000001</v>
      </c>
      <c r="AH227">
        <v>0.4684586208</v>
      </c>
      <c r="AI227">
        <v>0.46804170610000001</v>
      </c>
      <c r="AJ227">
        <v>0.46763735210000001</v>
      </c>
      <c r="AK227">
        <v>0.46734137129999997</v>
      </c>
      <c r="AL227">
        <v>0.46707952000000003</v>
      </c>
      <c r="AM227">
        <v>0.46683767469999998</v>
      </c>
      <c r="AN227">
        <v>0.46661451259999998</v>
      </c>
      <c r="AO227">
        <v>0.46641607899999998</v>
      </c>
      <c r="AP227">
        <v>0.4662990373</v>
      </c>
      <c r="AQ227">
        <v>0.46625509120000003</v>
      </c>
      <c r="AR227">
        <v>0.46627709589999999</v>
      </c>
      <c r="AS227">
        <v>0.46637297909999997</v>
      </c>
      <c r="AT227">
        <v>0.46653198219999997</v>
      </c>
    </row>
    <row r="228" spans="1:46" customFormat="1" x14ac:dyDescent="0.3">
      <c r="A228" t="s">
        <v>309</v>
      </c>
      <c r="B228">
        <v>0.19993544160000001</v>
      </c>
      <c r="C228">
        <v>0.2085511401</v>
      </c>
      <c r="D228">
        <v>0.21093921360000001</v>
      </c>
      <c r="E228">
        <v>0.21192808199999999</v>
      </c>
      <c r="F228">
        <v>0.22455375899999999</v>
      </c>
      <c r="G228">
        <v>0.2337319618</v>
      </c>
      <c r="H228">
        <v>0.2338666724</v>
      </c>
      <c r="I228">
        <v>0.23817449979999999</v>
      </c>
      <c r="J228">
        <v>0.24785255940000001</v>
      </c>
      <c r="K228">
        <v>0.26291334869999999</v>
      </c>
      <c r="L228">
        <v>0.27910942160000002</v>
      </c>
      <c r="M228">
        <v>0.29690310240000001</v>
      </c>
      <c r="N228">
        <v>0.31052374360000001</v>
      </c>
      <c r="O228">
        <v>0.32087013009999998</v>
      </c>
      <c r="P228">
        <v>0.32874723500000003</v>
      </c>
      <c r="Q228">
        <v>0.33753187979999999</v>
      </c>
      <c r="R228">
        <v>0.34832257430000002</v>
      </c>
      <c r="S228">
        <v>0.36083537269999999</v>
      </c>
      <c r="T228">
        <v>0.37438830449999999</v>
      </c>
      <c r="U228">
        <v>0.38887440950000002</v>
      </c>
      <c r="V228">
        <v>0.39936630490000002</v>
      </c>
      <c r="W228">
        <v>0.41060516740000003</v>
      </c>
      <c r="X228">
        <v>0.42248698909999999</v>
      </c>
      <c r="Y228">
        <v>0.4349593779</v>
      </c>
      <c r="Z228">
        <v>0.44797622510000001</v>
      </c>
      <c r="AA228">
        <v>0.45536872919999999</v>
      </c>
      <c r="AB228">
        <v>0.46378599679999999</v>
      </c>
      <c r="AC228">
        <v>0.47300207420000001</v>
      </c>
      <c r="AD228">
        <v>0.48278968840000003</v>
      </c>
      <c r="AE228">
        <v>0.49299763349999998</v>
      </c>
      <c r="AF228">
        <v>0.50367584160000001</v>
      </c>
      <c r="AG228">
        <v>0.51464473519999998</v>
      </c>
      <c r="AH228">
        <v>0.52587775489999999</v>
      </c>
      <c r="AI228">
        <v>0.53736630470000002</v>
      </c>
      <c r="AJ228">
        <v>0.54912015189999996</v>
      </c>
      <c r="AK228">
        <v>0.56126082470000005</v>
      </c>
      <c r="AL228">
        <v>0.57371161049999997</v>
      </c>
      <c r="AM228">
        <v>0.58646354759999997</v>
      </c>
      <c r="AN228">
        <v>0.59952276729999998</v>
      </c>
      <c r="AO228">
        <v>0.61290514100000004</v>
      </c>
      <c r="AP228">
        <v>0.62669550780000005</v>
      </c>
      <c r="AQ228">
        <v>0.64089659190000003</v>
      </c>
      <c r="AR228">
        <v>0.65551218690000002</v>
      </c>
      <c r="AS228">
        <v>0.67056731290000005</v>
      </c>
      <c r="AT228">
        <v>0.68606100179999996</v>
      </c>
    </row>
    <row r="229" spans="1:46" customFormat="1" x14ac:dyDescent="0.3">
      <c r="A229" t="s">
        <v>310</v>
      </c>
      <c r="B229">
        <v>0.39987088320000003</v>
      </c>
      <c r="C229">
        <v>0.45276787200000002</v>
      </c>
      <c r="D229">
        <v>0.49711102429999998</v>
      </c>
      <c r="E229">
        <v>0.54214769750000003</v>
      </c>
      <c r="F229">
        <v>0.62356607230000005</v>
      </c>
      <c r="G229">
        <v>0.70455238649999996</v>
      </c>
      <c r="H229">
        <v>0.76523805730000005</v>
      </c>
      <c r="I229">
        <v>0.84597304220000002</v>
      </c>
      <c r="J229">
        <v>0.95562545229999996</v>
      </c>
      <c r="K229">
        <v>1.100373126</v>
      </c>
      <c r="L229">
        <v>1.1798344999999999</v>
      </c>
      <c r="M229">
        <v>1.2675952020000001</v>
      </c>
      <c r="N229">
        <v>1.3389979759999999</v>
      </c>
      <c r="O229">
        <v>1.397441556</v>
      </c>
      <c r="P229">
        <v>1.446058053</v>
      </c>
      <c r="Q229">
        <v>1.44031391</v>
      </c>
      <c r="R229">
        <v>1.441925146</v>
      </c>
      <c r="S229">
        <v>1.4490685679999999</v>
      </c>
      <c r="T229">
        <v>1.4585483889999999</v>
      </c>
      <c r="U229">
        <v>1.4696931520000001</v>
      </c>
      <c r="V229">
        <v>1.466840532</v>
      </c>
      <c r="W229">
        <v>1.4656493129999999</v>
      </c>
      <c r="X229">
        <v>1.465592295</v>
      </c>
      <c r="Y229">
        <v>1.4663671039999999</v>
      </c>
      <c r="Z229">
        <v>1.467719797</v>
      </c>
      <c r="AA229">
        <v>1.4727158579999999</v>
      </c>
      <c r="AB229">
        <v>1.4806109759999999</v>
      </c>
      <c r="AC229">
        <v>1.490575406</v>
      </c>
      <c r="AD229">
        <v>1.5018150939999999</v>
      </c>
      <c r="AE229">
        <v>1.5138083170000001</v>
      </c>
      <c r="AF229">
        <v>1.526668505</v>
      </c>
      <c r="AG229">
        <v>1.5398156629999999</v>
      </c>
      <c r="AH229">
        <v>1.553150611</v>
      </c>
      <c r="AI229">
        <v>1.566631216</v>
      </c>
      <c r="AJ229">
        <v>1.5802700169999999</v>
      </c>
      <c r="AK229">
        <v>1.5943960930000001</v>
      </c>
      <c r="AL229">
        <v>1.608765349</v>
      </c>
      <c r="AM229">
        <v>1.6233331630000001</v>
      </c>
      <c r="AN229">
        <v>1.638098042</v>
      </c>
      <c r="AO229">
        <v>1.6530844790000001</v>
      </c>
      <c r="AP229">
        <v>1.668498955</v>
      </c>
      <c r="AQ229">
        <v>1.684321113</v>
      </c>
      <c r="AR229">
        <v>1.7005338210000001</v>
      </c>
      <c r="AS229">
        <v>1.7171746029999999</v>
      </c>
      <c r="AT229">
        <v>1.734212783</v>
      </c>
    </row>
    <row r="230" spans="1:46" customFormat="1" x14ac:dyDescent="0.3">
      <c r="A230" t="s">
        <v>316</v>
      </c>
      <c r="B230">
        <v>1.2291101760000001</v>
      </c>
      <c r="C230">
        <v>1.2162905939999999</v>
      </c>
      <c r="D230">
        <v>1.028436232</v>
      </c>
      <c r="E230">
        <v>0.8296261573</v>
      </c>
      <c r="F230">
        <v>0.8792582189</v>
      </c>
      <c r="G230">
        <v>0.86438784469999996</v>
      </c>
      <c r="H230">
        <v>0.79752555820000004</v>
      </c>
      <c r="I230">
        <v>0.82870762880000004</v>
      </c>
      <c r="J230">
        <v>0.84598602270000001</v>
      </c>
      <c r="K230">
        <v>0.85001198359999997</v>
      </c>
      <c r="L230">
        <v>0.80161082849999998</v>
      </c>
      <c r="M230">
        <v>0.76737394120000002</v>
      </c>
      <c r="N230">
        <v>0.73428676349999999</v>
      </c>
      <c r="O230">
        <v>0.72387010019999998</v>
      </c>
      <c r="P230">
        <v>0.72104884020000004</v>
      </c>
      <c r="Q230">
        <v>0.72288850049999998</v>
      </c>
      <c r="R230">
        <v>0.72724249590000001</v>
      </c>
      <c r="S230">
        <v>0.73230590929999995</v>
      </c>
      <c r="T230">
        <v>0.73505755289999997</v>
      </c>
      <c r="U230">
        <v>0.73642760559999998</v>
      </c>
      <c r="V230">
        <v>0.73710026110000004</v>
      </c>
      <c r="W230">
        <v>0.7375381191</v>
      </c>
      <c r="X230">
        <v>0.73780738219999997</v>
      </c>
      <c r="Y230">
        <v>0.73792944039999997</v>
      </c>
      <c r="Z230">
        <v>0.73788860339999995</v>
      </c>
      <c r="AA230">
        <v>0.74277429979999998</v>
      </c>
      <c r="AB230">
        <v>0.74939703580000006</v>
      </c>
      <c r="AC230">
        <v>0.75737964840000005</v>
      </c>
      <c r="AD230">
        <v>0.76623119279999996</v>
      </c>
      <c r="AE230">
        <v>0.77559244250000003</v>
      </c>
      <c r="AF230">
        <v>0.78542890990000003</v>
      </c>
      <c r="AG230">
        <v>0.79544098649999995</v>
      </c>
      <c r="AH230">
        <v>0.80554340310000005</v>
      </c>
      <c r="AI230">
        <v>0.81567641030000004</v>
      </c>
      <c r="AJ230">
        <v>0.82580909000000002</v>
      </c>
      <c r="AK230">
        <v>0.83606062780000001</v>
      </c>
      <c r="AL230">
        <v>0.84631410470000001</v>
      </c>
      <c r="AM230">
        <v>0.85660106530000002</v>
      </c>
      <c r="AN230">
        <v>0.86691214409999995</v>
      </c>
      <c r="AO230">
        <v>0.87725025960000003</v>
      </c>
      <c r="AP230">
        <v>0.88765239959999997</v>
      </c>
      <c r="AQ230">
        <v>0.89812234889999998</v>
      </c>
      <c r="AR230">
        <v>0.90866434409999997</v>
      </c>
      <c r="AS230">
        <v>0.91930418999999997</v>
      </c>
      <c r="AT230">
        <v>0.93003641589999997</v>
      </c>
    </row>
    <row r="231" spans="1:46" customFormat="1" x14ac:dyDescent="0.3">
      <c r="A231" t="s">
        <v>317</v>
      </c>
      <c r="B231">
        <v>1.7665972320000001</v>
      </c>
      <c r="C231">
        <v>1.7865573210000001</v>
      </c>
      <c r="D231">
        <v>1.781379684</v>
      </c>
      <c r="E231">
        <v>1.695099967</v>
      </c>
      <c r="F231">
        <v>1.737776628</v>
      </c>
      <c r="G231">
        <v>1.753919089</v>
      </c>
      <c r="H231">
        <v>1.7126263239999999</v>
      </c>
      <c r="I231">
        <v>1.6963322000000001</v>
      </c>
      <c r="J231">
        <v>1.720695214</v>
      </c>
      <c r="K231">
        <v>1.77922789</v>
      </c>
      <c r="L231">
        <v>1.4089760339999999</v>
      </c>
      <c r="M231">
        <v>1.395106631</v>
      </c>
      <c r="N231">
        <v>1.4017168310000001</v>
      </c>
      <c r="O231">
        <v>1.3949265580000001</v>
      </c>
      <c r="P231">
        <v>1.378351981</v>
      </c>
      <c r="Q231">
        <v>1.367478373</v>
      </c>
      <c r="R231">
        <v>1.3629941370000001</v>
      </c>
      <c r="S231">
        <v>1.3636996779999999</v>
      </c>
      <c r="T231">
        <v>1.3695333409999999</v>
      </c>
      <c r="U231">
        <v>1.3790473480000001</v>
      </c>
      <c r="V231">
        <v>1.391193232</v>
      </c>
      <c r="W231">
        <v>1.4052091959999999</v>
      </c>
      <c r="X231">
        <v>1.4205005260000001</v>
      </c>
      <c r="Y231">
        <v>1.4366009049999999</v>
      </c>
      <c r="Z231">
        <v>1.4531310129999999</v>
      </c>
      <c r="AA231">
        <v>1.4721823249999999</v>
      </c>
      <c r="AB231">
        <v>1.493300941</v>
      </c>
      <c r="AC231">
        <v>1.515856332</v>
      </c>
      <c r="AD231">
        <v>1.5393190329999999</v>
      </c>
      <c r="AE231">
        <v>1.5633197889999999</v>
      </c>
      <c r="AF231">
        <v>1.5876557069999999</v>
      </c>
      <c r="AG231">
        <v>1.6121870330000001</v>
      </c>
      <c r="AH231">
        <v>1.636869744</v>
      </c>
      <c r="AI231">
        <v>1.661711285</v>
      </c>
      <c r="AJ231">
        <v>1.686742381</v>
      </c>
      <c r="AK231">
        <v>1.7120156710000001</v>
      </c>
      <c r="AL231">
        <v>1.737545052</v>
      </c>
      <c r="AM231">
        <v>1.763351224</v>
      </c>
      <c r="AN231">
        <v>1.789436837</v>
      </c>
      <c r="AO231">
        <v>1.815794076</v>
      </c>
      <c r="AP231">
        <v>1.8424093880000001</v>
      </c>
      <c r="AQ231">
        <v>1.869253096</v>
      </c>
      <c r="AR231">
        <v>1.896290555</v>
      </c>
      <c r="AS231">
        <v>1.9234900530000001</v>
      </c>
      <c r="AT231">
        <v>1.9508204920000001</v>
      </c>
    </row>
    <row r="232" spans="1:46" customFormat="1" x14ac:dyDescent="0.3">
      <c r="A232" t="s">
        <v>318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customFormat="1" x14ac:dyDescent="0.3">
      <c r="A233" t="s">
        <v>319</v>
      </c>
      <c r="B233">
        <v>1.6199999540000001</v>
      </c>
      <c r="C233">
        <v>1.638665273</v>
      </c>
      <c r="D233">
        <v>1.637965248</v>
      </c>
      <c r="E233">
        <v>1.5474818210000001</v>
      </c>
      <c r="F233">
        <v>1.597013636</v>
      </c>
      <c r="G233">
        <v>1.6299357480000001</v>
      </c>
      <c r="H233">
        <v>1.600967523</v>
      </c>
      <c r="I233">
        <v>1.587706251</v>
      </c>
      <c r="J233">
        <v>1.611905406</v>
      </c>
      <c r="K233">
        <v>1.651763546</v>
      </c>
      <c r="L233">
        <v>1.310975088</v>
      </c>
      <c r="M233">
        <v>1.302463036</v>
      </c>
      <c r="N233">
        <v>1.3122940860000001</v>
      </c>
      <c r="O233">
        <v>1.3079800930000001</v>
      </c>
      <c r="P233">
        <v>1.293228971</v>
      </c>
      <c r="Q233">
        <v>1.2831788289999999</v>
      </c>
      <c r="R233">
        <v>1.279328153</v>
      </c>
      <c r="S233">
        <v>1.2807681989999999</v>
      </c>
      <c r="T233">
        <v>1.2857529860000001</v>
      </c>
      <c r="U233">
        <v>1.2937932350000001</v>
      </c>
      <c r="V233">
        <v>1.3042234370000001</v>
      </c>
      <c r="W233">
        <v>1.3165394479999999</v>
      </c>
      <c r="X233">
        <v>1.330261946</v>
      </c>
      <c r="Y233">
        <v>1.344968052</v>
      </c>
      <c r="Z233">
        <v>1.3602838500000001</v>
      </c>
      <c r="AA233">
        <v>1.3782824309999999</v>
      </c>
      <c r="AB233">
        <v>1.3985287019999999</v>
      </c>
      <c r="AC233">
        <v>1.420365721</v>
      </c>
      <c r="AD233">
        <v>1.4432168009999999</v>
      </c>
      <c r="AE233">
        <v>1.466667798</v>
      </c>
      <c r="AF233">
        <v>1.4904793839999999</v>
      </c>
      <c r="AG233">
        <v>1.514486971</v>
      </c>
      <c r="AH233">
        <v>1.538632542</v>
      </c>
      <c r="AI233">
        <v>1.562917288</v>
      </c>
      <c r="AJ233">
        <v>1.5873716760000001</v>
      </c>
      <c r="AK233">
        <v>1.6120511390000001</v>
      </c>
      <c r="AL233">
        <v>1.6369748529999999</v>
      </c>
      <c r="AM233">
        <v>1.6621701120000001</v>
      </c>
      <c r="AN233">
        <v>1.6876472360000001</v>
      </c>
      <c r="AO233">
        <v>1.7134058400000001</v>
      </c>
      <c r="AP233">
        <v>1.7394392400000001</v>
      </c>
      <c r="AQ233">
        <v>1.765721901</v>
      </c>
      <c r="AR233">
        <v>1.792221252</v>
      </c>
      <c r="AS233">
        <v>1.818906125</v>
      </c>
      <c r="AT233">
        <v>1.845745017</v>
      </c>
    </row>
    <row r="234" spans="1:46" customFormat="1" x14ac:dyDescent="0.3">
      <c r="A234" t="s">
        <v>324</v>
      </c>
      <c r="B234">
        <v>0.99189539280000005</v>
      </c>
      <c r="C234">
        <v>0.99005852780000003</v>
      </c>
      <c r="D234">
        <v>0.98781996900000002</v>
      </c>
      <c r="E234">
        <v>0.98507210619999996</v>
      </c>
      <c r="F234">
        <v>0.98172484019999995</v>
      </c>
      <c r="G234">
        <v>0.97765041610000003</v>
      </c>
      <c r="H234">
        <v>0.9726774037</v>
      </c>
      <c r="I234">
        <v>0.96664688139999999</v>
      </c>
      <c r="J234">
        <v>0.95933841409999998</v>
      </c>
      <c r="K234">
        <v>0.95051804679999996</v>
      </c>
      <c r="L234">
        <v>0.94751876779999999</v>
      </c>
      <c r="M234">
        <v>0.94459281559999997</v>
      </c>
      <c r="N234">
        <v>0.94153388630000001</v>
      </c>
      <c r="O234">
        <v>0.93831579180000002</v>
      </c>
      <c r="P234">
        <v>0.93493095739999998</v>
      </c>
      <c r="Q234">
        <v>0.93530452779999995</v>
      </c>
      <c r="R234">
        <v>0.93567990499999998</v>
      </c>
      <c r="S234">
        <v>0.93605644200000004</v>
      </c>
      <c r="T234">
        <v>0.93643342689999998</v>
      </c>
      <c r="U234">
        <v>0.93681057999999995</v>
      </c>
      <c r="V234">
        <v>0.93715410560000001</v>
      </c>
      <c r="W234">
        <v>0.93749687059999998</v>
      </c>
      <c r="X234">
        <v>0.93783870390000001</v>
      </c>
      <c r="Y234">
        <v>0.93817943020000005</v>
      </c>
      <c r="Z234">
        <v>0.9385189276</v>
      </c>
      <c r="AA234">
        <v>0.93893194219999998</v>
      </c>
      <c r="AB234">
        <v>0.93934367169999999</v>
      </c>
      <c r="AC234">
        <v>0.93975371480000003</v>
      </c>
      <c r="AD234">
        <v>0.94016195849999995</v>
      </c>
      <c r="AE234">
        <v>0.94056836200000005</v>
      </c>
      <c r="AF234">
        <v>0.9409727189</v>
      </c>
      <c r="AG234">
        <v>0.94137529259999997</v>
      </c>
      <c r="AH234">
        <v>0.94177605799999997</v>
      </c>
      <c r="AI234">
        <v>0.94217504149999998</v>
      </c>
      <c r="AJ234">
        <v>0.94257226790000004</v>
      </c>
      <c r="AK234">
        <v>0.94296760850000005</v>
      </c>
      <c r="AL234">
        <v>0.94336124960000001</v>
      </c>
      <c r="AM234">
        <v>0.94375314239999997</v>
      </c>
      <c r="AN234">
        <v>0.94414329239999994</v>
      </c>
      <c r="AO234">
        <v>0.94453168489999995</v>
      </c>
      <c r="AP234">
        <v>0.94491816480000002</v>
      </c>
      <c r="AQ234">
        <v>0.94530271929999998</v>
      </c>
      <c r="AR234">
        <v>0.94568532319999998</v>
      </c>
      <c r="AS234">
        <v>0.94606592079999996</v>
      </c>
      <c r="AT234">
        <v>0.94644451060000001</v>
      </c>
    </row>
    <row r="235" spans="1:46" customFormat="1" x14ac:dyDescent="0.3">
      <c r="A235" t="s">
        <v>325</v>
      </c>
      <c r="B235">
        <v>8.10460717E-3</v>
      </c>
      <c r="C235">
        <v>9.9414722000000007E-3</v>
      </c>
      <c r="D235">
        <v>1.2180030999999999E-2</v>
      </c>
      <c r="E235">
        <v>1.49278938E-2</v>
      </c>
      <c r="F235">
        <v>1.8275159799999999E-2</v>
      </c>
      <c r="G235">
        <v>2.2349583900000001E-2</v>
      </c>
      <c r="H235">
        <v>2.7322596300000002E-2</v>
      </c>
      <c r="I235">
        <v>3.3353118600000002E-2</v>
      </c>
      <c r="J235">
        <v>4.0661585899999998E-2</v>
      </c>
      <c r="K235">
        <v>4.9481953199999998E-2</v>
      </c>
      <c r="L235">
        <v>5.2481232199999998E-2</v>
      </c>
      <c r="M235">
        <v>5.5407184399999997E-2</v>
      </c>
      <c r="N235">
        <v>5.8466113700000003E-2</v>
      </c>
      <c r="O235">
        <v>6.16842082E-2</v>
      </c>
      <c r="P235">
        <v>6.5069042600000002E-2</v>
      </c>
      <c r="Q235">
        <v>6.4695472200000007E-2</v>
      </c>
      <c r="R235">
        <v>6.4320094999999994E-2</v>
      </c>
      <c r="S235">
        <v>6.3943557999999998E-2</v>
      </c>
      <c r="T235">
        <v>6.3566573099999996E-2</v>
      </c>
      <c r="U235">
        <v>6.3189419999999996E-2</v>
      </c>
      <c r="V235">
        <v>6.2845894400000005E-2</v>
      </c>
      <c r="W235">
        <v>6.2503129399999996E-2</v>
      </c>
      <c r="X235">
        <v>6.2161296099999999E-2</v>
      </c>
      <c r="Y235">
        <v>6.1820569800000003E-2</v>
      </c>
      <c r="Z235">
        <v>6.1481072400000003E-2</v>
      </c>
      <c r="AA235">
        <v>6.1068057799999999E-2</v>
      </c>
      <c r="AB235">
        <v>6.0656328299999999E-2</v>
      </c>
      <c r="AC235">
        <v>6.0246285199999999E-2</v>
      </c>
      <c r="AD235">
        <v>5.9838041500000001E-2</v>
      </c>
      <c r="AE235">
        <v>5.9431638000000002E-2</v>
      </c>
      <c r="AF235">
        <v>5.9027281100000002E-2</v>
      </c>
      <c r="AG235">
        <v>5.8624707400000003E-2</v>
      </c>
      <c r="AH235">
        <v>5.8223942000000001E-2</v>
      </c>
      <c r="AI235">
        <v>5.7824958500000002E-2</v>
      </c>
      <c r="AJ235">
        <v>5.7427732099999997E-2</v>
      </c>
      <c r="AK235">
        <v>5.7032391500000001E-2</v>
      </c>
      <c r="AL235">
        <v>5.66387504E-2</v>
      </c>
      <c r="AM235">
        <v>5.6246857599999998E-2</v>
      </c>
      <c r="AN235">
        <v>5.58567076E-2</v>
      </c>
      <c r="AO235">
        <v>5.5468315099999999E-2</v>
      </c>
      <c r="AP235">
        <v>5.5081835199999998E-2</v>
      </c>
      <c r="AQ235">
        <v>5.4697280700000003E-2</v>
      </c>
      <c r="AR235">
        <v>5.4314676800000003E-2</v>
      </c>
      <c r="AS235">
        <v>5.3934079199999999E-2</v>
      </c>
      <c r="AT235">
        <v>5.3555489400000003E-2</v>
      </c>
    </row>
    <row r="236" spans="1:46" customFormat="1" x14ac:dyDescent="0.3">
      <c r="A236" t="s">
        <v>326</v>
      </c>
      <c r="B236">
        <v>0.79896379760000003</v>
      </c>
      <c r="C236">
        <v>0.80146182119999998</v>
      </c>
      <c r="D236">
        <v>0.80339550579999996</v>
      </c>
      <c r="E236">
        <v>0.80471373239999999</v>
      </c>
      <c r="F236">
        <v>0.80535392400000005</v>
      </c>
      <c r="G236">
        <v>0.80524039930000002</v>
      </c>
      <c r="H236">
        <v>0.80428264890000001</v>
      </c>
      <c r="I236">
        <v>0.80237360820000003</v>
      </c>
      <c r="J236">
        <v>0.79938805130000001</v>
      </c>
      <c r="K236">
        <v>0.79518129029999995</v>
      </c>
      <c r="L236">
        <v>0.78222990709999995</v>
      </c>
      <c r="M236">
        <v>0.76778352620000001</v>
      </c>
      <c r="N236">
        <v>0.75177697219999995</v>
      </c>
      <c r="O236">
        <v>0.73415414150000002</v>
      </c>
      <c r="P236">
        <v>0.71487244670000005</v>
      </c>
      <c r="Q236">
        <v>0.70605438769999995</v>
      </c>
      <c r="R236">
        <v>0.6966283929</v>
      </c>
      <c r="S236">
        <v>0.68656978800000001</v>
      </c>
      <c r="T236">
        <v>0.67585637970000001</v>
      </c>
      <c r="U236">
        <v>0.66446915689999997</v>
      </c>
      <c r="V236">
        <v>0.65892302849999995</v>
      </c>
      <c r="W236">
        <v>0.65319514550000002</v>
      </c>
      <c r="X236">
        <v>0.64728295300000005</v>
      </c>
      <c r="Y236">
        <v>0.6411841788</v>
      </c>
      <c r="Z236">
        <v>0.63489686379999999</v>
      </c>
      <c r="AA236">
        <v>0.61071203340000002</v>
      </c>
      <c r="AB236">
        <v>0.5857230484</v>
      </c>
      <c r="AC236">
        <v>0.56003257029999998</v>
      </c>
      <c r="AD236">
        <v>0.53376014589999998</v>
      </c>
      <c r="AE236">
        <v>0.50704068120000001</v>
      </c>
      <c r="AF236">
        <v>0.48002219140000002</v>
      </c>
      <c r="AG236">
        <v>0.45286287209999998</v>
      </c>
      <c r="AH236">
        <v>0.42572759290000001</v>
      </c>
      <c r="AI236">
        <v>0.3987839614</v>
      </c>
      <c r="AJ236">
        <v>0.37219815119999999</v>
      </c>
      <c r="AK236">
        <v>0.34613070829999998</v>
      </c>
      <c r="AL236">
        <v>0.32073256230000002</v>
      </c>
      <c r="AM236">
        <v>0.29614145040000001</v>
      </c>
      <c r="AN236">
        <v>0.27247893499999998</v>
      </c>
      <c r="AO236">
        <v>0.24984814490000001</v>
      </c>
      <c r="AP236">
        <v>0.22833231449999999</v>
      </c>
      <c r="AQ236">
        <v>0.207994138</v>
      </c>
      <c r="AR236">
        <v>0.18887589960000001</v>
      </c>
      <c r="AS236">
        <v>0.1710002934</v>
      </c>
      <c r="AT236">
        <v>0.15437181729999999</v>
      </c>
    </row>
    <row r="237" spans="1:46" customFormat="1" x14ac:dyDescent="0.3">
      <c r="A237" t="s">
        <v>327</v>
      </c>
      <c r="B237">
        <v>1.02537481E-2</v>
      </c>
      <c r="C237">
        <v>9.3230900699999997E-3</v>
      </c>
      <c r="D237">
        <v>8.4708684399999994E-3</v>
      </c>
      <c r="E237">
        <v>7.6906216999999997E-3</v>
      </c>
      <c r="F237">
        <v>6.9763508400000002E-3</v>
      </c>
      <c r="G237">
        <v>6.3224963499999998E-3</v>
      </c>
      <c r="H237">
        <v>5.7239157100000002E-3</v>
      </c>
      <c r="I237">
        <v>5.1758617000000002E-3</v>
      </c>
      <c r="J237">
        <v>4.6739620100000002E-3</v>
      </c>
      <c r="K237">
        <v>4.21420033E-3</v>
      </c>
      <c r="L237">
        <v>3.8372227699999999E-3</v>
      </c>
      <c r="M237">
        <v>3.4862213600000001E-3</v>
      </c>
      <c r="N237">
        <v>3.1596484300000002E-3</v>
      </c>
      <c r="O237">
        <v>2.8560813299999999E-3</v>
      </c>
      <c r="P237">
        <v>2.5742187500000001E-3</v>
      </c>
      <c r="Q237">
        <v>2.5666007200000002E-3</v>
      </c>
      <c r="R237">
        <v>2.5563751800000002E-3</v>
      </c>
      <c r="S237">
        <v>2.5433807300000002E-3</v>
      </c>
      <c r="T237">
        <v>2.5274604599999999E-3</v>
      </c>
      <c r="U237">
        <v>2.5084650000000001E-3</v>
      </c>
      <c r="V237">
        <v>2.4947871499999999E-3</v>
      </c>
      <c r="W237">
        <v>2.4803179499999998E-3</v>
      </c>
      <c r="X237">
        <v>2.4650411400000002E-3</v>
      </c>
      <c r="Y237">
        <v>2.4489414100000001E-3</v>
      </c>
      <c r="Z237">
        <v>2.4320044999999999E-3</v>
      </c>
      <c r="AA237">
        <v>2.48930234E-3</v>
      </c>
      <c r="AB237">
        <v>2.5404664399999999E-3</v>
      </c>
      <c r="AC237">
        <v>2.5847254000000001E-3</v>
      </c>
      <c r="AD237">
        <v>2.6213635E-3</v>
      </c>
      <c r="AE237">
        <v>2.6497438200000002E-3</v>
      </c>
      <c r="AF237">
        <v>2.6693306600000001E-3</v>
      </c>
      <c r="AG237">
        <v>2.6797097399999998E-3</v>
      </c>
      <c r="AH237">
        <v>2.6806049500000002E-3</v>
      </c>
      <c r="AI237">
        <v>2.6718906300000002E-3</v>
      </c>
      <c r="AJ237">
        <v>2.6535983200000001E-3</v>
      </c>
      <c r="AK237">
        <v>2.6259175199999998E-3</v>
      </c>
      <c r="AL237">
        <v>2.5891903600000002E-3</v>
      </c>
      <c r="AM237">
        <v>2.5439004100000001E-3</v>
      </c>
      <c r="AN237">
        <v>2.4906564000000001E-3</v>
      </c>
      <c r="AO237">
        <v>2.43017188E-3</v>
      </c>
      <c r="AP237">
        <v>2.3632421300000001E-3</v>
      </c>
      <c r="AQ237">
        <v>2.2907195099999998E-3</v>
      </c>
      <c r="AR237">
        <v>2.21348887E-3</v>
      </c>
      <c r="AS237">
        <v>2.1324439799999999E-3</v>
      </c>
      <c r="AT237">
        <v>2.0484660399999999E-3</v>
      </c>
    </row>
    <row r="238" spans="1:46" customFormat="1" x14ac:dyDescent="0.3">
      <c r="A238" t="s">
        <v>328</v>
      </c>
      <c r="B238">
        <v>4.0949078399999998E-2</v>
      </c>
      <c r="C238">
        <v>3.9446802699999998E-2</v>
      </c>
      <c r="D238">
        <v>3.7972597400000002E-2</v>
      </c>
      <c r="E238">
        <v>3.6525339099999998E-2</v>
      </c>
      <c r="F238">
        <v>3.5103592199999999E-2</v>
      </c>
      <c r="G238">
        <v>3.37056165E-2</v>
      </c>
      <c r="H238">
        <v>3.23293786E-2</v>
      </c>
      <c r="I238">
        <v>3.09725691E-2</v>
      </c>
      <c r="J238">
        <v>2.9632629099999998E-2</v>
      </c>
      <c r="K238">
        <v>2.83067901E-2</v>
      </c>
      <c r="L238">
        <v>3.1063401899999999E-2</v>
      </c>
      <c r="M238">
        <v>3.40128887E-2</v>
      </c>
      <c r="N238">
        <v>3.71521436E-2</v>
      </c>
      <c r="O238">
        <v>4.0473637700000002E-2</v>
      </c>
      <c r="P238">
        <v>4.3964655499999998E-2</v>
      </c>
      <c r="Q238">
        <v>4.3733944900000002E-2</v>
      </c>
      <c r="R238">
        <v>4.3459732600000002E-2</v>
      </c>
      <c r="S238">
        <v>4.3139583600000003E-2</v>
      </c>
      <c r="T238">
        <v>4.2771163000000001E-2</v>
      </c>
      <c r="U238">
        <v>4.23522853E-2</v>
      </c>
      <c r="V238">
        <v>4.1998783300000002E-2</v>
      </c>
      <c r="W238">
        <v>4.1633696499999998E-2</v>
      </c>
      <c r="X238">
        <v>4.1256861999999998E-2</v>
      </c>
      <c r="Y238">
        <v>4.0868135100000001E-2</v>
      </c>
      <c r="Z238">
        <v>4.0467390899999997E-2</v>
      </c>
      <c r="AA238">
        <v>4.17201065E-2</v>
      </c>
      <c r="AB238">
        <v>4.2885270400000002E-2</v>
      </c>
      <c r="AC238">
        <v>4.3947687899999997E-2</v>
      </c>
      <c r="AD238">
        <v>4.4892707400000002E-2</v>
      </c>
      <c r="AE238">
        <v>4.5706647500000003E-2</v>
      </c>
      <c r="AF238">
        <v>4.6377227799999997E-2</v>
      </c>
      <c r="AG238">
        <v>4.6893980100000003E-2</v>
      </c>
      <c r="AH238">
        <v>4.7248615299999998E-2</v>
      </c>
      <c r="AI238">
        <v>4.7435324600000002E-2</v>
      </c>
      <c r="AJ238">
        <v>4.7450993900000002E-2</v>
      </c>
      <c r="AK238">
        <v>4.7295317000000003E-2</v>
      </c>
      <c r="AL238">
        <v>4.6970801499999999E-2</v>
      </c>
      <c r="AM238">
        <v>4.6482665499999999E-2</v>
      </c>
      <c r="AN238">
        <v>4.5838633900000002E-2</v>
      </c>
      <c r="AO238">
        <v>4.5048648900000002E-2</v>
      </c>
      <c r="AP238">
        <v>4.4124513300000001E-2</v>
      </c>
      <c r="AQ238">
        <v>4.3079489899999997E-2</v>
      </c>
      <c r="AR238">
        <v>4.1927880700000003E-2</v>
      </c>
      <c r="AS238">
        <v>4.0684607300000002E-2</v>
      </c>
      <c r="AT238">
        <v>3.9364813399999997E-2</v>
      </c>
    </row>
    <row r="239" spans="1:46" customFormat="1" x14ac:dyDescent="0.3">
      <c r="A239" t="s">
        <v>329</v>
      </c>
      <c r="B239">
        <v>4.0858446600000001E-2</v>
      </c>
      <c r="C239">
        <v>3.8308772999999997E-2</v>
      </c>
      <c r="D239">
        <v>3.5892644199999997E-2</v>
      </c>
      <c r="E239">
        <v>3.3603005399999997E-2</v>
      </c>
      <c r="F239">
        <v>3.1432877599999999E-2</v>
      </c>
      <c r="G239">
        <v>2.9375385300000001E-2</v>
      </c>
      <c r="H239">
        <v>2.7423783300000001E-2</v>
      </c>
      <c r="I239">
        <v>2.5571485500000001E-2</v>
      </c>
      <c r="J239">
        <v>2.3812096099999999E-2</v>
      </c>
      <c r="K239">
        <v>2.2139447600000001E-2</v>
      </c>
      <c r="L239">
        <v>2.0123113299999999E-2</v>
      </c>
      <c r="M239">
        <v>1.8249865800000001E-2</v>
      </c>
      <c r="N239">
        <v>1.6510872900000001E-2</v>
      </c>
      <c r="O239">
        <v>1.48980146E-2</v>
      </c>
      <c r="P239">
        <v>1.34038584E-2</v>
      </c>
      <c r="Q239">
        <v>1.37328181E-2</v>
      </c>
      <c r="R239">
        <v>1.40553906E-2</v>
      </c>
      <c r="S239">
        <v>1.4369666E-2</v>
      </c>
      <c r="T239">
        <v>1.46735988E-2</v>
      </c>
      <c r="U239">
        <v>1.4965019499999999E-2</v>
      </c>
      <c r="V239">
        <v>1.48474058E-2</v>
      </c>
      <c r="W239">
        <v>1.47255754E-2</v>
      </c>
      <c r="X239">
        <v>1.4599464499999999E-2</v>
      </c>
      <c r="Y239">
        <v>1.4469015599999999E-2</v>
      </c>
      <c r="Z239">
        <v>1.43341783E-2</v>
      </c>
      <c r="AA239">
        <v>1.47609122E-2</v>
      </c>
      <c r="AB239">
        <v>1.51557046E-2</v>
      </c>
      <c r="AC239">
        <v>1.5513300400000001E-2</v>
      </c>
      <c r="AD239">
        <v>1.5828660299999998E-2</v>
      </c>
      <c r="AE239">
        <v>1.6097110299999998E-2</v>
      </c>
      <c r="AF239">
        <v>1.6314491E-2</v>
      </c>
      <c r="AG239">
        <v>1.64772992E-2</v>
      </c>
      <c r="AH239">
        <v>1.6582813299999999E-2</v>
      </c>
      <c r="AI239">
        <v>1.6629193800000001E-2</v>
      </c>
      <c r="AJ239">
        <v>1.6615553799999998E-2</v>
      </c>
      <c r="AK239">
        <v>1.6541993200000001E-2</v>
      </c>
      <c r="AL239">
        <v>1.6409594900000001E-2</v>
      </c>
      <c r="AM239">
        <v>1.6220383000000001E-2</v>
      </c>
      <c r="AN239">
        <v>1.5977246600000002E-2</v>
      </c>
      <c r="AO239">
        <v>1.5683833800000001E-2</v>
      </c>
      <c r="AP239">
        <v>1.53444237E-2</v>
      </c>
      <c r="AQ239">
        <v>1.49637828E-2</v>
      </c>
      <c r="AR239">
        <v>1.4547017000000001E-2</v>
      </c>
      <c r="AS239">
        <v>1.40994235E-2</v>
      </c>
      <c r="AT239">
        <v>1.36263523E-2</v>
      </c>
    </row>
    <row r="240" spans="1:46" customFormat="1" x14ac:dyDescent="0.3">
      <c r="A240" t="s">
        <v>330</v>
      </c>
      <c r="B240">
        <v>8.2546962700000004E-3</v>
      </c>
      <c r="C240">
        <v>9.7783951500000008E-3</v>
      </c>
      <c r="D240">
        <v>1.15751037E-2</v>
      </c>
      <c r="E240">
        <v>1.3691393499999999E-2</v>
      </c>
      <c r="F240">
        <v>1.6180940599999999E-2</v>
      </c>
      <c r="G240">
        <v>1.9105274799999999E-2</v>
      </c>
      <c r="H240">
        <v>2.2534461200000001E-2</v>
      </c>
      <c r="I240">
        <v>2.6547636499999999E-2</v>
      </c>
      <c r="J240">
        <v>3.1233282300000002E-2</v>
      </c>
      <c r="K240">
        <v>3.6689084400000002E-2</v>
      </c>
      <c r="L240">
        <v>4.1917166399999997E-2</v>
      </c>
      <c r="M240">
        <v>4.7784062400000001E-2</v>
      </c>
      <c r="N240">
        <v>5.4340055399999997E-2</v>
      </c>
      <c r="O240">
        <v>6.1631833800000001E-2</v>
      </c>
      <c r="P240">
        <v>6.9700063600000001E-2</v>
      </c>
      <c r="Q240">
        <v>7.6242457900000005E-2</v>
      </c>
      <c r="R240">
        <v>8.3313239299999994E-2</v>
      </c>
      <c r="S240">
        <v>9.0939309999999995E-2</v>
      </c>
      <c r="T240">
        <v>9.9146069099999998E-2</v>
      </c>
      <c r="U240">
        <v>0.1079568058</v>
      </c>
      <c r="V240">
        <v>0.111595122</v>
      </c>
      <c r="W240">
        <v>0.1153157957</v>
      </c>
      <c r="X240">
        <v>0.1191174389</v>
      </c>
      <c r="Y240">
        <v>0.1229983545</v>
      </c>
      <c r="Z240">
        <v>0.12695652060000001</v>
      </c>
      <c r="AA240">
        <v>0.13767714440000001</v>
      </c>
      <c r="AB240">
        <v>0.1488645294</v>
      </c>
      <c r="AC240">
        <v>0.16046700350000001</v>
      </c>
      <c r="AD240">
        <v>0.17242178759999999</v>
      </c>
      <c r="AE240">
        <v>0.1846555426</v>
      </c>
      <c r="AF240">
        <v>0.19708537600000001</v>
      </c>
      <c r="AG240">
        <v>0.2096203029</v>
      </c>
      <c r="AH240">
        <v>0.2221631218</v>
      </c>
      <c r="AI240">
        <v>0.23461263430000001</v>
      </c>
      <c r="AJ240">
        <v>0.24686610610000001</v>
      </c>
      <c r="AK240">
        <v>0.2588218451</v>
      </c>
      <c r="AL240">
        <v>0.27038176219999999</v>
      </c>
      <c r="AM240">
        <v>0.28145377760000001</v>
      </c>
      <c r="AN240">
        <v>0.29195395219999998</v>
      </c>
      <c r="AO240">
        <v>0.30180824319999999</v>
      </c>
      <c r="AP240">
        <v>0.31095381509999998</v>
      </c>
      <c r="AQ240">
        <v>0.31933987320000001</v>
      </c>
      <c r="AR240">
        <v>0.32692801799999999</v>
      </c>
      <c r="AS240">
        <v>0.33369215289999998</v>
      </c>
      <c r="AT240">
        <v>0.33961799799999998</v>
      </c>
    </row>
    <row r="241" spans="1:46" customFormat="1" x14ac:dyDescent="0.3">
      <c r="A241" t="s">
        <v>331</v>
      </c>
      <c r="B241">
        <v>1.8573066599999999E-3</v>
      </c>
      <c r="C241">
        <v>2.3113655099999998E-3</v>
      </c>
      <c r="D241">
        <v>2.8743818500000001E-3</v>
      </c>
      <c r="E241">
        <v>3.5717886399999998E-3</v>
      </c>
      <c r="F241">
        <v>4.43466065E-3</v>
      </c>
      <c r="G241">
        <v>5.5008327800000001E-3</v>
      </c>
      <c r="H241">
        <v>6.8161770300000004E-3</v>
      </c>
      <c r="I241">
        <v>8.4360291499999997E-3</v>
      </c>
      <c r="J241">
        <v>1.04267357E-2</v>
      </c>
      <c r="K241">
        <v>1.28672618E-2</v>
      </c>
      <c r="L241">
        <v>1.5169190399999999E-2</v>
      </c>
      <c r="M241">
        <v>1.7843283599999999E-2</v>
      </c>
      <c r="N241">
        <v>2.0937894499999998E-2</v>
      </c>
      <c r="O241">
        <v>2.45041275E-2</v>
      </c>
      <c r="P241">
        <v>2.8594897899999999E-2</v>
      </c>
      <c r="Q241">
        <v>3.1120974499999999E-2</v>
      </c>
      <c r="R241">
        <v>3.3835394300000002E-2</v>
      </c>
      <c r="S241">
        <v>3.67459771E-2</v>
      </c>
      <c r="T241">
        <v>3.9859749799999997E-2</v>
      </c>
      <c r="U241">
        <v>4.3182722299999997E-2</v>
      </c>
      <c r="V241">
        <v>4.5702052700000002E-2</v>
      </c>
      <c r="W241">
        <v>4.8351483100000002E-2</v>
      </c>
      <c r="X241">
        <v>5.1136011600000003E-2</v>
      </c>
      <c r="Y241">
        <v>5.4060655899999997E-2</v>
      </c>
      <c r="Z241">
        <v>5.7130434299999998E-2</v>
      </c>
      <c r="AA241">
        <v>6.4171782600000005E-2</v>
      </c>
      <c r="AB241">
        <v>7.1869268200000003E-2</v>
      </c>
      <c r="AC241">
        <v>8.02430591E-2</v>
      </c>
      <c r="AD241">
        <v>8.9306612699999996E-2</v>
      </c>
      <c r="AE241">
        <v>9.9065756899999996E-2</v>
      </c>
      <c r="AF241">
        <v>0.1095179622</v>
      </c>
      <c r="AG241">
        <v>0.1206518647</v>
      </c>
      <c r="AH241">
        <v>0.1324470847</v>
      </c>
      <c r="AI241">
        <v>0.1448743733</v>
      </c>
      <c r="AJ241">
        <v>0.15789609199999999</v>
      </c>
      <c r="AK241">
        <v>0.17146701340000001</v>
      </c>
      <c r="AL241">
        <v>0.18553540160000001</v>
      </c>
      <c r="AM241">
        <v>0.20004431619999999</v>
      </c>
      <c r="AN241">
        <v>0.21493306570000001</v>
      </c>
      <c r="AO241">
        <v>0.23013872990000001</v>
      </c>
      <c r="AP241">
        <v>0.24559767099999999</v>
      </c>
      <c r="AQ241">
        <v>0.26124695860000002</v>
      </c>
      <c r="AR241">
        <v>0.27702564600000001</v>
      </c>
      <c r="AS241">
        <v>0.29287585449999998</v>
      </c>
      <c r="AT241">
        <v>0.30874363449999997</v>
      </c>
    </row>
    <row r="242" spans="1:46" customFormat="1" x14ac:dyDescent="0.3">
      <c r="A242" t="s">
        <v>332</v>
      </c>
      <c r="B242">
        <v>9.2848272900000001E-2</v>
      </c>
      <c r="C242">
        <v>9.3077163500000004E-2</v>
      </c>
      <c r="D242">
        <v>9.3240215900000006E-2</v>
      </c>
      <c r="E242">
        <v>9.3331631400000004E-2</v>
      </c>
      <c r="F242">
        <v>9.3344298399999998E-2</v>
      </c>
      <c r="G242">
        <v>9.3269606399999996E-2</v>
      </c>
      <c r="H242">
        <v>9.30972516E-2</v>
      </c>
      <c r="I242">
        <v>9.28150425E-2</v>
      </c>
      <c r="J242">
        <v>9.2408720499999999E-2</v>
      </c>
      <c r="K242">
        <v>9.1861816600000007E-2</v>
      </c>
      <c r="L242">
        <v>9.5526416500000003E-2</v>
      </c>
      <c r="M242">
        <v>9.9116978100000003E-2</v>
      </c>
      <c r="N242">
        <v>0.1025931762</v>
      </c>
      <c r="O242">
        <v>0.1059099842</v>
      </c>
      <c r="P242">
        <v>0.1090180481</v>
      </c>
      <c r="Q242">
        <v>0.1076694183</v>
      </c>
      <c r="R242">
        <v>0.1062281819</v>
      </c>
      <c r="S242">
        <v>0.1046905865</v>
      </c>
      <c r="T242">
        <v>0.10305325849999999</v>
      </c>
      <c r="U242">
        <v>0.10131331</v>
      </c>
      <c r="V242">
        <v>0.10046767769999999</v>
      </c>
      <c r="W242">
        <v>9.9594332699999996E-2</v>
      </c>
      <c r="X242">
        <v>9.8692885600000002E-2</v>
      </c>
      <c r="Y242">
        <v>9.77629899E-2</v>
      </c>
      <c r="Z242">
        <v>9.6804346999999999E-2</v>
      </c>
      <c r="AA242">
        <v>9.9801039100000002E-2</v>
      </c>
      <c r="AB242">
        <v>0.1025882939</v>
      </c>
      <c r="AC242">
        <v>0.1051297633</v>
      </c>
      <c r="AD242">
        <v>0.10739039810000001</v>
      </c>
      <c r="AE242">
        <v>0.10933747050000001</v>
      </c>
      <c r="AF242">
        <v>0.1109416039</v>
      </c>
      <c r="AG242">
        <v>0.1121777563</v>
      </c>
      <c r="AH242">
        <v>0.1130260993</v>
      </c>
      <c r="AI242">
        <v>0.1134727374</v>
      </c>
      <c r="AJ242">
        <v>0.1135102207</v>
      </c>
      <c r="AK242">
        <v>0.1131378172</v>
      </c>
      <c r="AL242">
        <v>0.11236152520000001</v>
      </c>
      <c r="AM242">
        <v>0.11119382730000001</v>
      </c>
      <c r="AN242">
        <v>0.10965320269999999</v>
      </c>
      <c r="AO242">
        <v>0.10776343469999999</v>
      </c>
      <c r="AP242">
        <v>0.10555275729999999</v>
      </c>
      <c r="AQ242">
        <v>0.1030528974</v>
      </c>
      <c r="AR242">
        <v>0.1002980675</v>
      </c>
      <c r="AS242">
        <v>9.73239625E-2</v>
      </c>
      <c r="AT242">
        <v>9.4166808500000004E-2</v>
      </c>
    </row>
    <row r="243" spans="1:46" customFormat="1" x14ac:dyDescent="0.3">
      <c r="A243" t="s">
        <v>333</v>
      </c>
      <c r="B243">
        <v>6.0146533700000003E-3</v>
      </c>
      <c r="C243">
        <v>6.2925889299999998E-3</v>
      </c>
      <c r="D243">
        <v>6.5786827200000004E-3</v>
      </c>
      <c r="E243">
        <v>6.8724877900000004E-3</v>
      </c>
      <c r="F243">
        <v>7.1733556600000001E-3</v>
      </c>
      <c r="G243">
        <v>7.4803886300000002E-3</v>
      </c>
      <c r="H243">
        <v>7.79238364E-3</v>
      </c>
      <c r="I243">
        <v>8.1077674299999906E-3</v>
      </c>
      <c r="J243">
        <v>8.4245229999999997E-3</v>
      </c>
      <c r="K243">
        <v>8.7401088599999999E-3</v>
      </c>
      <c r="L243">
        <v>1.01335816E-2</v>
      </c>
      <c r="M243">
        <v>1.17231739E-2</v>
      </c>
      <c r="N243">
        <v>1.35292368E-2</v>
      </c>
      <c r="O243">
        <v>1.55721794E-2</v>
      </c>
      <c r="P243">
        <v>1.7871811200000001E-2</v>
      </c>
      <c r="Q243">
        <v>1.8879397900000001E-2</v>
      </c>
      <c r="R243">
        <v>1.9923293299999999E-2</v>
      </c>
      <c r="S243">
        <v>2.10017082E-2</v>
      </c>
      <c r="T243">
        <v>2.2112320599999999E-2</v>
      </c>
      <c r="U243">
        <v>2.3252235100000001E-2</v>
      </c>
      <c r="V243">
        <v>2.3971142899999999E-2</v>
      </c>
      <c r="W243">
        <v>2.4703653200000002E-2</v>
      </c>
      <c r="X243">
        <v>2.5449343199999998E-2</v>
      </c>
      <c r="Y243">
        <v>2.6207728699999999E-2</v>
      </c>
      <c r="Z243">
        <v>2.6978260600000002E-2</v>
      </c>
      <c r="AA243">
        <v>2.8667679500000001E-2</v>
      </c>
      <c r="AB243">
        <v>3.03734186E-2</v>
      </c>
      <c r="AC243">
        <v>3.2081890100000003E-2</v>
      </c>
      <c r="AD243">
        <v>3.3778324499999998E-2</v>
      </c>
      <c r="AE243">
        <v>3.5447047299999999E-2</v>
      </c>
      <c r="AF243">
        <v>3.7071817E-2</v>
      </c>
      <c r="AG243">
        <v>3.86362149E-2</v>
      </c>
      <c r="AH243">
        <v>4.0124067700000002E-2</v>
      </c>
      <c r="AI243">
        <v>4.1519884600000001E-2</v>
      </c>
      <c r="AJ243">
        <v>4.2809284099999997E-2</v>
      </c>
      <c r="AK243">
        <v>4.3979388199999997E-2</v>
      </c>
      <c r="AL243">
        <v>4.50191619E-2</v>
      </c>
      <c r="AM243">
        <v>4.59196797E-2</v>
      </c>
      <c r="AN243">
        <v>4.6674307499999998E-2</v>
      </c>
      <c r="AO243">
        <v>4.7278792700000002E-2</v>
      </c>
      <c r="AP243">
        <v>4.7731263000000003E-2</v>
      </c>
      <c r="AQ243">
        <v>4.8032140600000002E-2</v>
      </c>
      <c r="AR243">
        <v>4.8183982399999999E-2</v>
      </c>
      <c r="AS243">
        <v>4.81912621E-2</v>
      </c>
      <c r="AT243">
        <v>4.8060110000000003E-2</v>
      </c>
    </row>
    <row r="244" spans="1:46" customFormat="1" x14ac:dyDescent="0.3">
      <c r="A244" t="s">
        <v>334</v>
      </c>
      <c r="B244">
        <v>0.92287173489999996</v>
      </c>
      <c r="C244">
        <v>0.91831007129999997</v>
      </c>
      <c r="D244">
        <v>0.91334563609999997</v>
      </c>
      <c r="E244">
        <v>0.90768681689999997</v>
      </c>
      <c r="F244">
        <v>0.90161475099999999</v>
      </c>
      <c r="G244">
        <v>0.89499242339999996</v>
      </c>
      <c r="H244">
        <v>0.88776059890000003</v>
      </c>
      <c r="I244">
        <v>0.8798317511</v>
      </c>
      <c r="J244">
        <v>0.87121205369999999</v>
      </c>
      <c r="K244">
        <v>0.8617902999</v>
      </c>
      <c r="L244">
        <v>0.85441057109999996</v>
      </c>
      <c r="M244">
        <v>0.84800367870000004</v>
      </c>
      <c r="N244">
        <v>0.84150068590000004</v>
      </c>
      <c r="O244">
        <v>0.83474351160000004</v>
      </c>
      <c r="P244">
        <v>0.82772143509999996</v>
      </c>
      <c r="Q244">
        <v>0.82108586419999996</v>
      </c>
      <c r="R244">
        <v>0.81421722780000005</v>
      </c>
      <c r="S244">
        <v>0.80711646079999999</v>
      </c>
      <c r="T244">
        <v>0.79978817400000002</v>
      </c>
      <c r="U244">
        <v>0.79223221730000004</v>
      </c>
      <c r="V244">
        <v>0.78753029080000003</v>
      </c>
      <c r="W244">
        <v>0.78274407930000001</v>
      </c>
      <c r="X244">
        <v>0.77787336770000004</v>
      </c>
      <c r="Y244">
        <v>0.7729169696</v>
      </c>
      <c r="Z244">
        <v>0.76787373729999997</v>
      </c>
      <c r="AA244">
        <v>0.76615777519999995</v>
      </c>
      <c r="AB244">
        <v>0.76442875300000002</v>
      </c>
      <c r="AC244">
        <v>0.76268703760000001</v>
      </c>
      <c r="AD244">
        <v>0.76093367089999997</v>
      </c>
      <c r="AE244">
        <v>0.75916911980000001</v>
      </c>
      <c r="AF244">
        <v>0.75739023699999997</v>
      </c>
      <c r="AG244">
        <v>0.75560023359999995</v>
      </c>
      <c r="AH244">
        <v>0.75379938739999996</v>
      </c>
      <c r="AI244">
        <v>0.75198803189999996</v>
      </c>
      <c r="AJ244">
        <v>0.75016629869999996</v>
      </c>
      <c r="AK244">
        <v>0.74833171919999997</v>
      </c>
      <c r="AL244">
        <v>0.74648653730000003</v>
      </c>
      <c r="AM244">
        <v>0.74463136789999995</v>
      </c>
      <c r="AN244">
        <v>0.74276630249999998</v>
      </c>
      <c r="AO244">
        <v>0.74089109500000006</v>
      </c>
      <c r="AP244">
        <v>0.73900369850000003</v>
      </c>
      <c r="AQ244">
        <v>0.73710398099999996</v>
      </c>
      <c r="AR244">
        <v>0.73519172020000001</v>
      </c>
      <c r="AS244">
        <v>0.73326617120000004</v>
      </c>
      <c r="AT244">
        <v>0.73132724549999995</v>
      </c>
    </row>
    <row r="245" spans="1:46" x14ac:dyDescent="0.3">
      <c r="A245" s="2" t="s">
        <v>335</v>
      </c>
      <c r="B245" s="2">
        <v>4.1245061499999999E-2</v>
      </c>
      <c r="C245" s="2">
        <v>4.4881437099999998E-2</v>
      </c>
      <c r="D245" s="2">
        <v>4.8772132699999998E-2</v>
      </c>
      <c r="E245" s="2">
        <v>5.3080862700000002E-2</v>
      </c>
      <c r="F245" s="2">
        <v>5.7646636600000002E-2</v>
      </c>
      <c r="G245" s="2">
        <v>6.2542829600000002E-2</v>
      </c>
      <c r="H245" s="2">
        <v>6.7799011899999997E-2</v>
      </c>
      <c r="I245" s="2">
        <v>7.3461578499999999E-2</v>
      </c>
      <c r="J245" s="2">
        <v>7.9518894500000006E-2</v>
      </c>
      <c r="K245" s="2">
        <v>8.6029672599999996E-2</v>
      </c>
      <c r="L245" s="2">
        <v>8.9904854500000006E-2</v>
      </c>
      <c r="M245" s="2">
        <v>9.3088146600000005E-2</v>
      </c>
      <c r="N245" s="2">
        <v>9.62409657E-2</v>
      </c>
      <c r="O245" s="2">
        <v>9.9454510699999998E-2</v>
      </c>
      <c r="P245" s="2">
        <v>0.1027286389</v>
      </c>
      <c r="Q245" s="2">
        <v>0.1077586668</v>
      </c>
      <c r="R245" s="2">
        <v>0.1129922897</v>
      </c>
      <c r="S245" s="2">
        <v>0.11843090050000001</v>
      </c>
      <c r="T245" s="2">
        <v>0.12407345810000001</v>
      </c>
      <c r="U245" s="2">
        <v>0.12992166259999999</v>
      </c>
      <c r="V245" s="2">
        <v>0.13353149089999999</v>
      </c>
      <c r="W245" s="2">
        <v>0.1372141831</v>
      </c>
      <c r="X245" s="2">
        <v>0.1409699039</v>
      </c>
      <c r="Y245" s="2">
        <v>0.14479941199999999</v>
      </c>
      <c r="Z245" s="2">
        <v>0.1487034284</v>
      </c>
      <c r="AA245" s="2">
        <v>0.1496160359</v>
      </c>
      <c r="AB245" s="2">
        <v>0.15053134630000001</v>
      </c>
      <c r="AC245" s="2">
        <v>0.1514490138</v>
      </c>
      <c r="AD245" s="2">
        <v>0.1523682623</v>
      </c>
      <c r="AE245" s="2">
        <v>0.1532886836</v>
      </c>
      <c r="AF245" s="2">
        <v>0.15421216730000001</v>
      </c>
      <c r="AG245" s="2">
        <v>0.1551365545</v>
      </c>
      <c r="AH245" s="2">
        <v>0.15606155529999999</v>
      </c>
      <c r="AI245" s="2">
        <v>0.1569868445</v>
      </c>
      <c r="AJ245" s="2">
        <v>0.1579122244</v>
      </c>
      <c r="AK245" s="2">
        <v>0.1588391374</v>
      </c>
      <c r="AL245" s="2">
        <v>0.1597660457</v>
      </c>
      <c r="AM245" s="2">
        <v>0.16069244360000001</v>
      </c>
      <c r="AN245" s="2">
        <v>0.1616181555</v>
      </c>
      <c r="AO245" s="2">
        <v>0.16254321629999999</v>
      </c>
      <c r="AP245" s="2">
        <v>0.16346878710000001</v>
      </c>
      <c r="AQ245" s="2">
        <v>0.16439482180000001</v>
      </c>
      <c r="AR245" s="2">
        <v>0.1653213288</v>
      </c>
      <c r="AS245" s="2">
        <v>0.16624864010000001</v>
      </c>
      <c r="AT245" s="2">
        <v>0.1671766744</v>
      </c>
    </row>
    <row r="246" spans="1:46" x14ac:dyDescent="0.3">
      <c r="A246" s="2" t="s">
        <v>336</v>
      </c>
      <c r="B246" s="2">
        <v>5.1556326900000001E-3</v>
      </c>
      <c r="C246" s="2">
        <v>4.8337163199999996E-3</v>
      </c>
      <c r="D246" s="2">
        <v>4.52574984E-3</v>
      </c>
      <c r="E246" s="2">
        <v>4.2438611100000002E-3</v>
      </c>
      <c r="F246" s="2">
        <v>3.9710152600000003E-3</v>
      </c>
      <c r="G246" s="2">
        <v>3.7120131100000001E-3</v>
      </c>
      <c r="H246" s="2">
        <v>3.4670470199999999E-3</v>
      </c>
      <c r="I246" s="2">
        <v>3.2366893200000001E-3</v>
      </c>
      <c r="J246" s="2">
        <v>3.0186689400000001E-3</v>
      </c>
      <c r="K246" s="2">
        <v>2.81382973E-3</v>
      </c>
      <c r="L246" s="2">
        <v>2.8224930100000001E-3</v>
      </c>
      <c r="M246" s="2">
        <v>2.8050738799999999E-3</v>
      </c>
      <c r="N246" s="2">
        <v>2.7836208500000002E-3</v>
      </c>
      <c r="O246" s="2">
        <v>2.7610532500000002E-3</v>
      </c>
      <c r="P246" s="2">
        <v>2.73742367E-3</v>
      </c>
      <c r="Q246" s="2">
        <v>2.73811525E-3</v>
      </c>
      <c r="R246" s="2">
        <v>2.7377724800000001E-3</v>
      </c>
      <c r="S246" s="2">
        <v>2.7362930400000002E-3</v>
      </c>
      <c r="T246" s="2">
        <v>2.7335403599999999E-3</v>
      </c>
      <c r="U246" s="2">
        <v>2.7294629499999999E-3</v>
      </c>
      <c r="V246" s="2">
        <v>2.73353251E-3</v>
      </c>
      <c r="W246" s="2">
        <v>2.7370609100000002E-3</v>
      </c>
      <c r="X246" s="2">
        <v>2.7400391799999998E-3</v>
      </c>
      <c r="Y246" s="2">
        <v>2.7424712199999998E-3</v>
      </c>
      <c r="Z246" s="2">
        <v>2.7443605900000002E-3</v>
      </c>
      <c r="AA246" s="2">
        <v>2.7433023900000002E-3</v>
      </c>
      <c r="AB246" s="2">
        <v>2.7421918199999999E-3</v>
      </c>
      <c r="AC246" s="2">
        <v>2.741023E-3</v>
      </c>
      <c r="AD246" s="2">
        <v>2.7397825200000002E-3</v>
      </c>
      <c r="AE246" s="2">
        <v>2.73846388E-3</v>
      </c>
      <c r="AF246" s="2">
        <v>2.73710154E-3</v>
      </c>
      <c r="AG246" s="2">
        <v>2.7356577000000001E-3</v>
      </c>
      <c r="AH246" s="2">
        <v>2.7341282999999998E-3</v>
      </c>
      <c r="AI246" s="2">
        <v>2.7325087800000002E-3</v>
      </c>
      <c r="AJ246" s="2">
        <v>2.73079691E-3</v>
      </c>
      <c r="AK246" s="2">
        <v>2.7290187299999998E-3</v>
      </c>
      <c r="AL246" s="2">
        <v>2.7271487699999999E-3</v>
      </c>
      <c r="AM246" s="2">
        <v>2.7251796900000002E-3</v>
      </c>
      <c r="AN246" s="2">
        <v>2.7231099700000001E-3</v>
      </c>
      <c r="AO246" s="2">
        <v>2.7209416600000001E-3</v>
      </c>
      <c r="AP246" s="2">
        <v>2.7186954899999999E-3</v>
      </c>
      <c r="AQ246" s="2">
        <v>2.71637176E-3</v>
      </c>
      <c r="AR246" s="2">
        <v>2.71397164E-3</v>
      </c>
      <c r="AS246" s="2">
        <v>2.7115016E-3</v>
      </c>
      <c r="AT246" s="2">
        <v>2.7089612400000001E-3</v>
      </c>
    </row>
    <row r="247" spans="1:46" x14ac:dyDescent="0.3">
      <c r="A247" s="2" t="s">
        <v>337</v>
      </c>
      <c r="B247" s="2">
        <v>1.52606728E-2</v>
      </c>
      <c r="C247" s="2">
        <v>1.49944912E-2</v>
      </c>
      <c r="D247" s="2">
        <v>1.47129575E-2</v>
      </c>
      <c r="E247" s="2">
        <v>1.44587072E-2</v>
      </c>
      <c r="F247" s="2">
        <v>1.41784487E-2</v>
      </c>
      <c r="G247" s="2">
        <v>1.38897851E-2</v>
      </c>
      <c r="H247" s="2">
        <v>1.35957953E-2</v>
      </c>
      <c r="I247" s="2">
        <v>1.3301627E-2</v>
      </c>
      <c r="J247" s="2">
        <v>1.30010401E-2</v>
      </c>
      <c r="K247" s="2">
        <v>1.27004553E-2</v>
      </c>
      <c r="L247" s="2">
        <v>1.3175233099999999E-2</v>
      </c>
      <c r="M247" s="2">
        <v>1.35417157E-2</v>
      </c>
      <c r="N247" s="2">
        <v>1.38977158E-2</v>
      </c>
      <c r="O247" s="2">
        <v>1.42564726E-2</v>
      </c>
      <c r="P247" s="2">
        <v>1.4617842400000001E-2</v>
      </c>
      <c r="Q247" s="2">
        <v>1.46215354E-2</v>
      </c>
      <c r="R247" s="2">
        <v>1.4619705E-2</v>
      </c>
      <c r="S247" s="2">
        <v>1.4611804799999999E-2</v>
      </c>
      <c r="T247" s="2">
        <v>1.4597105500000001E-2</v>
      </c>
      <c r="U247" s="2">
        <v>1.4575332200000001E-2</v>
      </c>
      <c r="V247" s="2">
        <v>1.45970636E-2</v>
      </c>
      <c r="W247" s="2">
        <v>1.4615905199999999E-2</v>
      </c>
      <c r="X247" s="2">
        <v>1.46318092E-2</v>
      </c>
      <c r="Y247" s="2">
        <v>1.46447963E-2</v>
      </c>
      <c r="Z247" s="2">
        <v>1.4654885600000001E-2</v>
      </c>
      <c r="AA247" s="2">
        <v>1.4649234800000001E-2</v>
      </c>
      <c r="AB247" s="2">
        <v>1.46433043E-2</v>
      </c>
      <c r="AC247" s="2">
        <v>1.46370628E-2</v>
      </c>
      <c r="AD247" s="2">
        <v>1.46304387E-2</v>
      </c>
      <c r="AE247" s="2">
        <v>1.4623397099999999E-2</v>
      </c>
      <c r="AF247" s="2">
        <v>1.46161222E-2</v>
      </c>
      <c r="AG247" s="2">
        <v>1.4608412100000001E-2</v>
      </c>
      <c r="AH247" s="2">
        <v>1.4600245099999999E-2</v>
      </c>
      <c r="AI247" s="2">
        <v>1.45915969E-2</v>
      </c>
      <c r="AJ247" s="2">
        <v>1.4582455500000001E-2</v>
      </c>
      <c r="AK247" s="2">
        <v>1.4572959999999999E-2</v>
      </c>
      <c r="AL247" s="2">
        <v>1.45629744E-2</v>
      </c>
      <c r="AM247" s="2">
        <v>1.45524596E-2</v>
      </c>
      <c r="AN247" s="2">
        <v>1.45414073E-2</v>
      </c>
      <c r="AO247" s="2">
        <v>1.45298284E-2</v>
      </c>
      <c r="AP247" s="2">
        <v>1.4517833900000001E-2</v>
      </c>
      <c r="AQ247" s="2">
        <v>1.45054252E-2</v>
      </c>
      <c r="AR247" s="2">
        <v>1.44926086E-2</v>
      </c>
      <c r="AS247" s="2">
        <v>1.44794186E-2</v>
      </c>
      <c r="AT247" s="2">
        <v>1.4465853000000001E-2</v>
      </c>
    </row>
    <row r="248" spans="1:46" x14ac:dyDescent="0.3">
      <c r="A248" s="2" t="s">
        <v>338</v>
      </c>
      <c r="B248" s="2">
        <v>5.1556326900000001E-3</v>
      </c>
      <c r="C248" s="2">
        <v>5.3548401699999998E-3</v>
      </c>
      <c r="D248" s="2">
        <v>5.55419664E-3</v>
      </c>
      <c r="E248" s="2">
        <v>5.7697530199999998E-3</v>
      </c>
      <c r="F248" s="2">
        <v>5.9808508099999996E-3</v>
      </c>
      <c r="G248" s="2">
        <v>6.1935018E-3</v>
      </c>
      <c r="H248" s="2">
        <v>6.4084330599999996E-3</v>
      </c>
      <c r="I248" s="2">
        <v>6.6276335700000003E-3</v>
      </c>
      <c r="J248" s="2">
        <v>6.8475988899999998E-3</v>
      </c>
      <c r="K248" s="2">
        <v>7.0710839800000001E-3</v>
      </c>
      <c r="L248" s="2">
        <v>7.5924599399999999E-3</v>
      </c>
      <c r="M248" s="2">
        <v>8.0770987400000001E-3</v>
      </c>
      <c r="N248" s="2">
        <v>8.5799078199999997E-3</v>
      </c>
      <c r="O248" s="2">
        <v>9.1097986199999998E-3</v>
      </c>
      <c r="P248" s="2">
        <v>9.6680183699999998E-3</v>
      </c>
      <c r="Q248" s="2">
        <v>1.02133738E-2</v>
      </c>
      <c r="R248" s="2">
        <v>1.07854163E-2</v>
      </c>
      <c r="S248" s="2">
        <v>1.1384768999999999E-2</v>
      </c>
      <c r="T248" s="2">
        <v>1.2011829700000001E-2</v>
      </c>
      <c r="U248" s="2">
        <v>1.26672673E-2</v>
      </c>
      <c r="V248" s="2">
        <v>1.31839665E-2</v>
      </c>
      <c r="W248" s="2">
        <v>1.37189991E-2</v>
      </c>
      <c r="X248" s="2">
        <v>1.4272854999999999E-2</v>
      </c>
      <c r="Y248" s="2">
        <v>1.4846096499999999E-2</v>
      </c>
      <c r="Z248" s="2">
        <v>1.54392959E-2</v>
      </c>
      <c r="AA248" s="2">
        <v>1.5784553900000001E-2</v>
      </c>
      <c r="AB248" s="2">
        <v>1.6137221899999998E-2</v>
      </c>
      <c r="AC248" s="2">
        <v>1.6497416300000001E-2</v>
      </c>
      <c r="AD248" s="2">
        <v>1.6865206300000001E-2</v>
      </c>
      <c r="AE248" s="2">
        <v>1.7240700000000001E-2</v>
      </c>
      <c r="AF248" s="2">
        <v>1.7624268500000002E-2</v>
      </c>
      <c r="AG248" s="2">
        <v>1.8015829300000001E-2</v>
      </c>
      <c r="AH248" s="2">
        <v>1.8415508099999998E-2</v>
      </c>
      <c r="AI248" s="2">
        <v>1.8823427E-2</v>
      </c>
      <c r="AJ248" s="2">
        <v>1.9239724199999999E-2</v>
      </c>
      <c r="AK248" s="2">
        <v>1.9664742700000001E-2</v>
      </c>
      <c r="AL248" s="2">
        <v>2.0098465199999999E-2</v>
      </c>
      <c r="AM248" s="2">
        <v>2.05409971E-2</v>
      </c>
      <c r="AN248" s="2">
        <v>2.09924859E-2</v>
      </c>
      <c r="AO248" s="2">
        <v>2.14531086E-2</v>
      </c>
      <c r="AP248" s="2">
        <v>2.1923196700000001E-2</v>
      </c>
      <c r="AQ248" s="2">
        <v>2.2402930500000001E-2</v>
      </c>
      <c r="AR248" s="2">
        <v>2.28925011E-2</v>
      </c>
      <c r="AS248" s="2">
        <v>2.33921487E-2</v>
      </c>
      <c r="AT248" s="2">
        <v>2.3902061200000001E-2</v>
      </c>
    </row>
    <row r="249" spans="1:46" x14ac:dyDescent="0.3">
      <c r="A249" s="2" t="s">
        <v>339</v>
      </c>
      <c r="B249" s="2">
        <v>1.03112654E-2</v>
      </c>
      <c r="C249" s="2">
        <v>1.1625444E-2</v>
      </c>
      <c r="D249" s="2">
        <v>1.30893272E-2</v>
      </c>
      <c r="E249" s="2">
        <v>1.47599992E-2</v>
      </c>
      <c r="F249" s="2">
        <v>1.6608297599999999E-2</v>
      </c>
      <c r="G249" s="2">
        <v>1.8669446999999999E-2</v>
      </c>
      <c r="H249" s="2">
        <v>2.0969113800000001E-2</v>
      </c>
      <c r="I249" s="2">
        <v>2.3540720500000001E-2</v>
      </c>
      <c r="J249" s="2">
        <v>2.64017439E-2</v>
      </c>
      <c r="K249" s="2">
        <v>2.9594658499999999E-2</v>
      </c>
      <c r="L249" s="2">
        <v>3.20943884E-2</v>
      </c>
      <c r="M249" s="2">
        <v>3.4484286400000001E-2</v>
      </c>
      <c r="N249" s="2">
        <v>3.6997103900000002E-2</v>
      </c>
      <c r="O249" s="2">
        <v>3.9674653300000001E-2</v>
      </c>
      <c r="P249" s="2">
        <v>4.2526641499999997E-2</v>
      </c>
      <c r="Q249" s="2">
        <v>4.3582444499999998E-2</v>
      </c>
      <c r="R249" s="2">
        <v>4.4647588699999997E-2</v>
      </c>
      <c r="S249" s="2">
        <v>4.5719771800000003E-2</v>
      </c>
      <c r="T249" s="2">
        <v>4.6795892300000003E-2</v>
      </c>
      <c r="U249" s="2">
        <v>4.78740577E-2</v>
      </c>
      <c r="V249" s="2">
        <v>4.8423655699999998E-2</v>
      </c>
      <c r="W249" s="2">
        <v>4.8969772299999999E-2</v>
      </c>
      <c r="X249" s="2">
        <v>4.9512025000000001E-2</v>
      </c>
      <c r="Y249" s="2">
        <v>5.0050254400000001E-2</v>
      </c>
      <c r="Z249" s="2">
        <v>5.0584292199999999E-2</v>
      </c>
      <c r="AA249" s="2">
        <v>5.1049097799999998E-2</v>
      </c>
      <c r="AB249" s="2">
        <v>5.1517182699999997E-2</v>
      </c>
      <c r="AC249" s="2">
        <v>5.19884465E-2</v>
      </c>
      <c r="AD249" s="2">
        <v>5.2462639399999997E-2</v>
      </c>
      <c r="AE249" s="2">
        <v>5.29396356E-2</v>
      </c>
      <c r="AF249" s="2">
        <v>5.3420103500000003E-2</v>
      </c>
      <c r="AG249" s="2">
        <v>5.3903312799999999E-2</v>
      </c>
      <c r="AH249" s="2">
        <v>5.4389175800000002E-2</v>
      </c>
      <c r="AI249" s="2">
        <v>5.4877590900000002E-2</v>
      </c>
      <c r="AJ249" s="2">
        <v>5.5368500299999998E-2</v>
      </c>
      <c r="AK249" s="2">
        <v>5.5862421900000001E-2</v>
      </c>
      <c r="AL249" s="2">
        <v>5.6358828600000001E-2</v>
      </c>
      <c r="AM249" s="2">
        <v>5.68575521E-2</v>
      </c>
      <c r="AN249" s="2">
        <v>5.7358538899999999E-2</v>
      </c>
      <c r="AO249" s="2">
        <v>5.786181E-2</v>
      </c>
      <c r="AP249" s="2">
        <v>5.8367788300000001E-2</v>
      </c>
      <c r="AQ249" s="2">
        <v>5.8876469799999998E-2</v>
      </c>
      <c r="AR249" s="2">
        <v>5.9387869699999998E-2</v>
      </c>
      <c r="AS249" s="2">
        <v>5.9902119900000002E-2</v>
      </c>
      <c r="AT249" s="2">
        <v>6.0419204599999998E-2</v>
      </c>
    </row>
    <row r="250" spans="1:46" x14ac:dyDescent="0.3">
      <c r="A250" t="s">
        <v>418</v>
      </c>
      <c r="B250" s="2">
        <v>0.99172610110000003</v>
      </c>
      <c r="C250" s="2">
        <v>0.98692243619999998</v>
      </c>
      <c r="D250" s="2">
        <v>0.98214203899999997</v>
      </c>
      <c r="E250" s="2">
        <v>0.97738479680000001</v>
      </c>
      <c r="F250" s="2">
        <v>0.97265059740000004</v>
      </c>
      <c r="G250" s="2">
        <v>0.96793932930000004</v>
      </c>
      <c r="H250" s="2">
        <v>0.96325088140000004</v>
      </c>
      <c r="I250" s="2">
        <v>0.95858514299999997</v>
      </c>
      <c r="J250" s="2">
        <v>0.95394200429999998</v>
      </c>
      <c r="K250" s="2">
        <v>0.94932135579999999</v>
      </c>
      <c r="L250" s="2">
        <v>0.94649834600000005</v>
      </c>
      <c r="M250" s="2">
        <v>0.94352743750000001</v>
      </c>
      <c r="N250" s="2">
        <v>0.94040194440000002</v>
      </c>
      <c r="O250" s="2">
        <v>0.93711499880000004</v>
      </c>
      <c r="P250" s="2">
        <v>0.93365956039999998</v>
      </c>
      <c r="Q250" s="2">
        <v>0.9340367087</v>
      </c>
      <c r="R250" s="2">
        <v>0.93441186350000005</v>
      </c>
      <c r="S250" s="2">
        <v>0.93478503359999998</v>
      </c>
      <c r="T250" s="2">
        <v>0.93515622789999997</v>
      </c>
      <c r="U250" s="2">
        <v>0.93552545519999997</v>
      </c>
      <c r="V250" s="2">
        <v>0.93585905189999996</v>
      </c>
      <c r="W250" s="2">
        <v>0.9361910403</v>
      </c>
      <c r="X250" s="2">
        <v>0.93652142699999996</v>
      </c>
      <c r="Y250" s="2">
        <v>0.93685021830000004</v>
      </c>
      <c r="Z250" s="2">
        <v>0.9371774209</v>
      </c>
      <c r="AA250" s="2">
        <v>0.9375766727</v>
      </c>
      <c r="AB250" s="2">
        <v>0.93797355500000001</v>
      </c>
      <c r="AC250" s="2">
        <v>0.93836807980000003</v>
      </c>
      <c r="AD250" s="2">
        <v>0.93876025910000005</v>
      </c>
      <c r="AE250" s="2">
        <v>0.93915010470000004</v>
      </c>
      <c r="AF250" s="2">
        <v>0.93953762839999999</v>
      </c>
      <c r="AG250" s="2">
        <v>0.93992284199999998</v>
      </c>
      <c r="AH250" s="2">
        <v>0.94030575729999999</v>
      </c>
      <c r="AI250" s="2">
        <v>0.94068638599999999</v>
      </c>
      <c r="AJ250" s="2">
        <v>0.94106473989999995</v>
      </c>
      <c r="AK250" s="2">
        <v>0.94144083050000005</v>
      </c>
      <c r="AL250" s="2">
        <v>0.94181466950000003</v>
      </c>
      <c r="AM250" s="2">
        <v>0.94218626849999998</v>
      </c>
      <c r="AN250" s="2">
        <v>0.94255563899999995</v>
      </c>
      <c r="AO250" s="2">
        <v>0.9429227926</v>
      </c>
      <c r="AP250" s="2">
        <v>0.94328774069999999</v>
      </c>
      <c r="AQ250" s="2">
        <v>0.94365049489999997</v>
      </c>
      <c r="AR250" s="2">
        <v>0.94401106639999999</v>
      </c>
      <c r="AS250" s="2">
        <v>0.94436946669999999</v>
      </c>
      <c r="AT250" s="2">
        <v>0.94472570720000004</v>
      </c>
    </row>
    <row r="251" spans="1:46" x14ac:dyDescent="0.3">
      <c r="A251" s="34" t="s">
        <v>419</v>
      </c>
      <c r="B251" s="2">
        <v>0.91950930809999998</v>
      </c>
      <c r="C251" s="2">
        <v>0.91215096689999997</v>
      </c>
      <c r="D251" s="2">
        <v>0.90485151050000001</v>
      </c>
      <c r="E251" s="2">
        <v>0.89761046779999998</v>
      </c>
      <c r="F251" s="2">
        <v>0.89042737130000005</v>
      </c>
      <c r="G251" s="2">
        <v>0.88330175730000005</v>
      </c>
      <c r="H251" s="2">
        <v>0.87623316569999998</v>
      </c>
      <c r="I251" s="2">
        <v>0.86922114029999997</v>
      </c>
      <c r="J251" s="2">
        <v>0.86226522839999997</v>
      </c>
      <c r="K251" s="2">
        <v>0.85536498090000002</v>
      </c>
      <c r="L251" s="2">
        <v>0.84902659790000001</v>
      </c>
      <c r="M251" s="2">
        <v>0.84242017670000002</v>
      </c>
      <c r="N251" s="2">
        <v>0.83553739289999995</v>
      </c>
      <c r="O251" s="2">
        <v>0.82837007549999997</v>
      </c>
      <c r="P251" s="2">
        <v>0.82091026899999997</v>
      </c>
      <c r="Q251" s="2">
        <v>0.81385841540000003</v>
      </c>
      <c r="R251" s="2">
        <v>0.80655427059999996</v>
      </c>
      <c r="S251" s="2">
        <v>0.79899386250000004</v>
      </c>
      <c r="T251" s="2">
        <v>0.79117368210000005</v>
      </c>
      <c r="U251" s="2">
        <v>0.78309073659999995</v>
      </c>
      <c r="V251" s="2">
        <v>0.77797075390000003</v>
      </c>
      <c r="W251" s="2">
        <v>0.7727477613</v>
      </c>
      <c r="X251" s="2">
        <v>0.76742123929999995</v>
      </c>
      <c r="Y251" s="2">
        <v>0.76199076430000001</v>
      </c>
      <c r="Z251" s="2">
        <v>0.75645601500000004</v>
      </c>
      <c r="AA251" s="2">
        <v>0.75442526300000001</v>
      </c>
      <c r="AB251" s="2">
        <v>0.75237923760000003</v>
      </c>
      <c r="AC251" s="2">
        <v>0.75031786820000002</v>
      </c>
      <c r="AD251" s="2">
        <v>0.74824108519999999</v>
      </c>
      <c r="AE251" s="2">
        <v>0.7461488194</v>
      </c>
      <c r="AF251" s="2">
        <v>0.74404100279999996</v>
      </c>
      <c r="AG251" s="2">
        <v>0.74191756819999999</v>
      </c>
      <c r="AH251" s="2">
        <v>0.739778449</v>
      </c>
      <c r="AI251" s="2">
        <v>0.73762357999999995</v>
      </c>
      <c r="AJ251" s="2">
        <v>0.73545289680000003</v>
      </c>
      <c r="AK251" s="2">
        <v>0.73326633590000001</v>
      </c>
      <c r="AL251" s="2">
        <v>0.73106383519999996</v>
      </c>
      <c r="AM251" s="2">
        <v>0.72884533340000002</v>
      </c>
      <c r="AN251" s="2">
        <v>0.72661077060000001</v>
      </c>
      <c r="AO251" s="2">
        <v>0.72436008799999996</v>
      </c>
      <c r="AP251" s="2">
        <v>0.72209322809999998</v>
      </c>
      <c r="AQ251" s="2">
        <v>0.71981013469999999</v>
      </c>
      <c r="AR251" s="2">
        <v>0.71751075310000001</v>
      </c>
      <c r="AS251" s="2">
        <v>0.71519502970000004</v>
      </c>
      <c r="AT251" s="2">
        <v>0.71286291280000003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T final</vt:lpstr>
      <vt:lpstr>primary energy</vt:lpstr>
      <vt:lpstr>ouput SNBC AME</vt:lpstr>
      <vt:lpstr>total final energy by uses</vt:lpstr>
      <vt:lpstr>CO2 by uses AMS2</vt:lpstr>
      <vt:lpstr>final energy by uses and ENR</vt:lpstr>
      <vt:lpstr>result</vt:lpstr>
      <vt:lpstr>Feuil1</vt:lpstr>
      <vt:lpstr>'T final'!Zone_d_impression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GOUEDARD Hervé</cp:lastModifiedBy>
  <cp:lastPrinted>2018-11-29T16:44:02Z</cp:lastPrinted>
  <dcterms:created xsi:type="dcterms:W3CDTF">2016-06-15T08:53:28Z</dcterms:created>
  <dcterms:modified xsi:type="dcterms:W3CDTF">2019-02-06T15:08:37Z</dcterms:modified>
</cp:coreProperties>
</file>