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uedardh\ThreeME_ADOMIN\results\"/>
    </mc:Choice>
  </mc:AlternateContent>
  <bookViews>
    <workbookView xWindow="0" yWindow="0" windowWidth="20496" windowHeight="7308"/>
  </bookViews>
  <sheets>
    <sheet name="T final" sheetId="11" r:id="rId1"/>
    <sheet name="ouput SNBC AMS2" sheetId="1" r:id="rId2"/>
    <sheet name="primary energy" sheetId="12" r:id="rId3"/>
    <sheet name="total energy by uses AMS2 " sheetId="14" r:id="rId4"/>
    <sheet name="final energy by uses AMS2" sheetId="4" r:id="rId5"/>
    <sheet name="Agregats du PIB" sheetId="3" r:id="rId6"/>
    <sheet name="CO2 by uses AMS2" sheetId="10" r:id="rId7"/>
    <sheet name="result" sheetId="2" r:id="rId8"/>
    <sheet name="Feuil2" sheetId="16" r:id="rId9"/>
    <sheet name="Feuil1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1">'ouput SNBC AMS2'!$C$76:$W$179</definedName>
    <definedName name="_xlnm.Print_Area" localSheetId="0">'T final'!$A$3:$X$53</definedName>
    <definedName name="_xlnm.Print_Area" localSheetId="3">'total energy by uses AMS2 '!$C$81:$R$91</definedName>
  </definedNames>
  <calcPr calcId="162913"/>
</workbook>
</file>

<file path=xl/calcChain.xml><?xml version="1.0" encoding="utf-8"?>
<calcChain xmlns="http://schemas.openxmlformats.org/spreadsheetml/2006/main">
  <c r="AA56" i="11" l="1"/>
  <c r="AA55" i="11"/>
  <c r="Z58" i="11"/>
  <c r="Z59" i="11"/>
  <c r="Q90" i="14" l="1"/>
  <c r="P90" i="14"/>
  <c r="O90" i="14"/>
  <c r="N90" i="14"/>
  <c r="Q89" i="14"/>
  <c r="O89" i="14"/>
  <c r="N89" i="14"/>
  <c r="Q88" i="14"/>
  <c r="P88" i="14"/>
  <c r="O88" i="14"/>
  <c r="N88" i="14"/>
  <c r="Q86" i="14"/>
  <c r="P86" i="14"/>
  <c r="O86" i="14"/>
  <c r="N86" i="14"/>
  <c r="Q85" i="14"/>
  <c r="P85" i="14"/>
  <c r="O85" i="14"/>
  <c r="N85" i="14"/>
  <c r="Q83" i="14"/>
  <c r="P83" i="14"/>
  <c r="O83" i="14"/>
  <c r="Q82" i="14"/>
  <c r="P82" i="14"/>
  <c r="O82" i="14"/>
  <c r="N82" i="14"/>
  <c r="Q58" i="14"/>
  <c r="P58" i="14"/>
  <c r="O58" i="14"/>
  <c r="N58" i="14"/>
  <c r="Q57" i="14"/>
  <c r="O57" i="14"/>
  <c r="N57" i="14"/>
  <c r="Q56" i="14"/>
  <c r="P56" i="14"/>
  <c r="O56" i="14"/>
  <c r="N56" i="14"/>
  <c r="Q54" i="14"/>
  <c r="P54" i="14"/>
  <c r="O54" i="14"/>
  <c r="N54" i="14"/>
  <c r="Q53" i="14"/>
  <c r="P53" i="14"/>
  <c r="O53" i="14"/>
  <c r="N53" i="14"/>
  <c r="Q51" i="14"/>
  <c r="P51" i="14"/>
  <c r="O51" i="14"/>
  <c r="Q50" i="14"/>
  <c r="P50" i="14"/>
  <c r="O50" i="14"/>
  <c r="N50" i="14"/>
  <c r="Q42" i="14"/>
  <c r="P42" i="14"/>
  <c r="O42" i="14"/>
  <c r="N42" i="14"/>
  <c r="Q41" i="14"/>
  <c r="O41" i="14"/>
  <c r="N41" i="14"/>
  <c r="Q40" i="14"/>
  <c r="P40" i="14"/>
  <c r="O40" i="14"/>
  <c r="N40" i="14"/>
  <c r="Q38" i="14"/>
  <c r="P38" i="14"/>
  <c r="O38" i="14"/>
  <c r="N38" i="14"/>
  <c r="Q37" i="14"/>
  <c r="P37" i="14"/>
  <c r="O37" i="14"/>
  <c r="N37" i="14"/>
  <c r="Q35" i="14"/>
  <c r="P35" i="14"/>
  <c r="O35" i="14"/>
  <c r="Q34" i="14"/>
  <c r="P34" i="14"/>
  <c r="O34" i="14"/>
  <c r="N34" i="14"/>
  <c r="Q28" i="14"/>
  <c r="P28" i="14"/>
  <c r="O28" i="14"/>
  <c r="N28" i="14"/>
  <c r="Q27" i="14"/>
  <c r="O27" i="14"/>
  <c r="N27" i="14"/>
  <c r="Q26" i="14"/>
  <c r="P26" i="14"/>
  <c r="O26" i="14"/>
  <c r="N26" i="14"/>
  <c r="Q24" i="14"/>
  <c r="P24" i="14"/>
  <c r="O24" i="14"/>
  <c r="N24" i="14"/>
  <c r="Q23" i="14"/>
  <c r="P23" i="14"/>
  <c r="O23" i="14"/>
  <c r="N23" i="14"/>
  <c r="Q21" i="14"/>
  <c r="P21" i="14"/>
  <c r="O21" i="14"/>
  <c r="Q20" i="14"/>
  <c r="P20" i="14"/>
  <c r="O20" i="14"/>
  <c r="N20" i="14"/>
  <c r="Q14" i="14"/>
  <c r="P14" i="14"/>
  <c r="O14" i="14"/>
  <c r="N14" i="14"/>
  <c r="Q13" i="14"/>
  <c r="O13" i="14"/>
  <c r="N13" i="14"/>
  <c r="Q12" i="14"/>
  <c r="P12" i="14"/>
  <c r="O12" i="14"/>
  <c r="N12" i="14"/>
  <c r="Q10" i="14"/>
  <c r="P10" i="14"/>
  <c r="O10" i="14"/>
  <c r="N10" i="14"/>
  <c r="Q9" i="14"/>
  <c r="P9" i="14"/>
  <c r="O9" i="14"/>
  <c r="N9" i="14"/>
  <c r="Q7" i="14"/>
  <c r="P7" i="14"/>
  <c r="O7" i="14"/>
  <c r="Q6" i="14"/>
  <c r="P6" i="14"/>
  <c r="O6" i="14"/>
  <c r="N6" i="14"/>
  <c r="V51" i="12" l="1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V36" i="12"/>
  <c r="U36" i="12"/>
  <c r="U35" i="12" s="1"/>
  <c r="T36" i="12"/>
  <c r="S36" i="12"/>
  <c r="R36" i="12"/>
  <c r="Q36" i="12"/>
  <c r="P36" i="12"/>
  <c r="O36" i="12"/>
  <c r="N36" i="12"/>
  <c r="M36" i="12"/>
  <c r="M35" i="12" s="1"/>
  <c r="L36" i="12"/>
  <c r="K36" i="12"/>
  <c r="J36" i="12"/>
  <c r="I36" i="12"/>
  <c r="H36" i="12"/>
  <c r="G36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V33" i="12"/>
  <c r="V32" i="12" s="1"/>
  <c r="U33" i="12"/>
  <c r="T33" i="12"/>
  <c r="S33" i="12"/>
  <c r="R33" i="12"/>
  <c r="Q33" i="12"/>
  <c r="P33" i="12"/>
  <c r="P32" i="12" s="1"/>
  <c r="O33" i="12"/>
  <c r="N33" i="12"/>
  <c r="M33" i="12"/>
  <c r="L33" i="12"/>
  <c r="L32" i="12" s="1"/>
  <c r="K33" i="12"/>
  <c r="J33" i="12"/>
  <c r="I33" i="12"/>
  <c r="H33" i="12"/>
  <c r="H32" i="12" s="1"/>
  <c r="G33" i="12"/>
  <c r="N32" i="12"/>
  <c r="W30" i="12"/>
  <c r="E30" i="12"/>
  <c r="F30" i="12" s="1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G21" i="12"/>
  <c r="G47" i="12" s="1"/>
  <c r="H21" i="12"/>
  <c r="H47" i="12" s="1"/>
  <c r="I21" i="12"/>
  <c r="I47" i="12" s="1"/>
  <c r="J21" i="12"/>
  <c r="J47" i="12" s="1"/>
  <c r="K21" i="12"/>
  <c r="K47" i="12" s="1"/>
  <c r="L21" i="12"/>
  <c r="L47" i="12" s="1"/>
  <c r="M21" i="12"/>
  <c r="M47" i="12" s="1"/>
  <c r="N21" i="12"/>
  <c r="N47" i="12" s="1"/>
  <c r="O21" i="12"/>
  <c r="O47" i="12" s="1"/>
  <c r="P21" i="12"/>
  <c r="P47" i="12" s="1"/>
  <c r="Q21" i="12"/>
  <c r="Q47" i="12" s="1"/>
  <c r="R21" i="12"/>
  <c r="R47" i="12" s="1"/>
  <c r="S21" i="12"/>
  <c r="S47" i="12" s="1"/>
  <c r="T21" i="12"/>
  <c r="T47" i="12" s="1"/>
  <c r="U21" i="12"/>
  <c r="U47" i="12" s="1"/>
  <c r="V21" i="12"/>
  <c r="V47" i="12" s="1"/>
  <c r="G22" i="12"/>
  <c r="G46" i="12" s="1"/>
  <c r="X46" i="12" s="1"/>
  <c r="H22" i="12"/>
  <c r="H46" i="12" s="1"/>
  <c r="I22" i="12"/>
  <c r="I46" i="12" s="1"/>
  <c r="J22" i="12"/>
  <c r="J46" i="12" s="1"/>
  <c r="J44" i="12" s="1"/>
  <c r="K22" i="12"/>
  <c r="K46" i="12" s="1"/>
  <c r="L22" i="12"/>
  <c r="L46" i="12" s="1"/>
  <c r="M22" i="12"/>
  <c r="M46" i="12" s="1"/>
  <c r="N22" i="12"/>
  <c r="N46" i="12" s="1"/>
  <c r="O22" i="12"/>
  <c r="O46" i="12" s="1"/>
  <c r="P22" i="12"/>
  <c r="P46" i="12" s="1"/>
  <c r="Q22" i="12"/>
  <c r="Q46" i="12" s="1"/>
  <c r="R22" i="12"/>
  <c r="R46" i="12" s="1"/>
  <c r="S22" i="12"/>
  <c r="S46" i="12" s="1"/>
  <c r="T22" i="12"/>
  <c r="T46" i="12" s="1"/>
  <c r="U22" i="12"/>
  <c r="U46" i="12" s="1"/>
  <c r="V22" i="12"/>
  <c r="V46" i="12" s="1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L44" i="12" l="1"/>
  <c r="V7" i="12"/>
  <c r="P7" i="12"/>
  <c r="N7" i="12"/>
  <c r="H7" i="12"/>
  <c r="I35" i="12"/>
  <c r="Q7" i="12"/>
  <c r="I7" i="12"/>
  <c r="G32" i="12"/>
  <c r="I32" i="12"/>
  <c r="K32" i="12"/>
  <c r="M32" i="12"/>
  <c r="O32" i="12"/>
  <c r="Q32" i="12"/>
  <c r="S32" i="12"/>
  <c r="U32" i="12"/>
  <c r="J32" i="12"/>
  <c r="R32" i="12"/>
  <c r="T32" i="12"/>
  <c r="H35" i="12"/>
  <c r="P35" i="12"/>
  <c r="O35" i="12"/>
  <c r="T44" i="12"/>
  <c r="R19" i="12"/>
  <c r="J19" i="12"/>
  <c r="R10" i="12"/>
  <c r="J10" i="12"/>
  <c r="Q19" i="12"/>
  <c r="I19" i="12"/>
  <c r="Q10" i="12"/>
  <c r="I10" i="12"/>
  <c r="K35" i="12"/>
  <c r="S35" i="12"/>
  <c r="N44" i="12"/>
  <c r="U19" i="12"/>
  <c r="M19" i="12"/>
  <c r="U10" i="12"/>
  <c r="M10" i="12"/>
  <c r="O7" i="12"/>
  <c r="G7" i="12"/>
  <c r="G35" i="12"/>
  <c r="G44" i="12"/>
  <c r="O44" i="12"/>
  <c r="V44" i="12"/>
  <c r="H44" i="12"/>
  <c r="P44" i="12"/>
  <c r="S19" i="12"/>
  <c r="K19" i="12"/>
  <c r="S10" i="12"/>
  <c r="K10" i="12"/>
  <c r="U7" i="12"/>
  <c r="M7" i="12"/>
  <c r="Q35" i="12"/>
  <c r="R44" i="12"/>
  <c r="P19" i="12"/>
  <c r="H19" i="12"/>
  <c r="P10" i="12"/>
  <c r="H10" i="12"/>
  <c r="T7" i="12"/>
  <c r="L7" i="12"/>
  <c r="J35" i="12"/>
  <c r="R35" i="12"/>
  <c r="I44" i="12"/>
  <c r="I52" i="12" s="1"/>
  <c r="Q44" i="12"/>
  <c r="Q52" i="12" s="1"/>
  <c r="O19" i="12"/>
  <c r="O10" i="12"/>
  <c r="G10" i="12"/>
  <c r="S7" i="12"/>
  <c r="K7" i="12"/>
  <c r="G19" i="12"/>
  <c r="V19" i="12"/>
  <c r="N19" i="12"/>
  <c r="V10" i="12"/>
  <c r="N10" i="12"/>
  <c r="R7" i="12"/>
  <c r="J7" i="12"/>
  <c r="L35" i="12"/>
  <c r="T35" i="12"/>
  <c r="K44" i="12"/>
  <c r="S44" i="12"/>
  <c r="T19" i="12"/>
  <c r="L19" i="12"/>
  <c r="T10" i="12"/>
  <c r="L10" i="12"/>
  <c r="N35" i="12"/>
  <c r="V35" i="12"/>
  <c r="M44" i="12"/>
  <c r="U44" i="12"/>
  <c r="U52" i="12" s="1"/>
  <c r="J52" i="12"/>
  <c r="R52" i="12"/>
  <c r="L52" i="12"/>
  <c r="T52" i="12"/>
  <c r="H161" i="1"/>
  <c r="H172" i="1" s="1"/>
  <c r="I161" i="1"/>
  <c r="I172" i="1" s="1"/>
  <c r="K161" i="1"/>
  <c r="K172" i="1" s="1"/>
  <c r="L161" i="1"/>
  <c r="L172" i="1" s="1"/>
  <c r="N161" i="1"/>
  <c r="N172" i="1" s="1"/>
  <c r="O161" i="1"/>
  <c r="O172" i="1" s="1"/>
  <c r="Q161" i="1"/>
  <c r="Q172" i="1" s="1"/>
  <c r="R161" i="1"/>
  <c r="R172" i="1" s="1"/>
  <c r="S161" i="1"/>
  <c r="S172" i="1" s="1"/>
  <c r="T161" i="1"/>
  <c r="T172" i="1" s="1"/>
  <c r="H162" i="1"/>
  <c r="I162" i="1"/>
  <c r="I173" i="1" s="1"/>
  <c r="K162" i="1"/>
  <c r="K173" i="1" s="1"/>
  <c r="L162" i="1"/>
  <c r="L173" i="1" s="1"/>
  <c r="N162" i="1"/>
  <c r="O162" i="1"/>
  <c r="Q162" i="1"/>
  <c r="Q173" i="1" s="1"/>
  <c r="R162" i="1"/>
  <c r="R173" i="1" s="1"/>
  <c r="S162" i="1"/>
  <c r="T162" i="1"/>
  <c r="T173" i="1" s="1"/>
  <c r="H163" i="1"/>
  <c r="H174" i="1" s="1"/>
  <c r="I163" i="1"/>
  <c r="I174" i="1" s="1"/>
  <c r="K163" i="1"/>
  <c r="K174" i="1" s="1"/>
  <c r="L163" i="1"/>
  <c r="L174" i="1" s="1"/>
  <c r="N163" i="1"/>
  <c r="N174" i="1" s="1"/>
  <c r="O163" i="1"/>
  <c r="O174" i="1" s="1"/>
  <c r="Q163" i="1"/>
  <c r="Q174" i="1" s="1"/>
  <c r="R163" i="1"/>
  <c r="R174" i="1" s="1"/>
  <c r="S163" i="1"/>
  <c r="S174" i="1" s="1"/>
  <c r="T163" i="1"/>
  <c r="T174" i="1" s="1"/>
  <c r="H164" i="1"/>
  <c r="I164" i="1"/>
  <c r="I175" i="1" s="1"/>
  <c r="K164" i="1"/>
  <c r="K175" i="1" s="1"/>
  <c r="L164" i="1"/>
  <c r="L175" i="1" s="1"/>
  <c r="N164" i="1"/>
  <c r="O164" i="1"/>
  <c r="O175" i="1" s="1"/>
  <c r="Q164" i="1"/>
  <c r="Q175" i="1" s="1"/>
  <c r="R164" i="1"/>
  <c r="R175" i="1" s="1"/>
  <c r="S164" i="1"/>
  <c r="T164" i="1"/>
  <c r="T175" i="1" s="1"/>
  <c r="H165" i="1"/>
  <c r="H176" i="1" s="1"/>
  <c r="I165" i="1"/>
  <c r="I176" i="1" s="1"/>
  <c r="K165" i="1"/>
  <c r="K176" i="1" s="1"/>
  <c r="L165" i="1"/>
  <c r="L176" i="1" s="1"/>
  <c r="N165" i="1"/>
  <c r="N176" i="1" s="1"/>
  <c r="O165" i="1"/>
  <c r="O176" i="1" s="1"/>
  <c r="Q165" i="1"/>
  <c r="Q176" i="1" s="1"/>
  <c r="R165" i="1"/>
  <c r="R176" i="1" s="1"/>
  <c r="S165" i="1"/>
  <c r="S176" i="1" s="1"/>
  <c r="T165" i="1"/>
  <c r="T176" i="1" s="1"/>
  <c r="H166" i="1"/>
  <c r="H177" i="1" s="1"/>
  <c r="I166" i="1"/>
  <c r="I177" i="1" s="1"/>
  <c r="K166" i="1"/>
  <c r="K177" i="1" s="1"/>
  <c r="L166" i="1"/>
  <c r="L177" i="1" s="1"/>
  <c r="N166" i="1"/>
  <c r="N177" i="1" s="1"/>
  <c r="O166" i="1"/>
  <c r="O177" i="1" s="1"/>
  <c r="Q166" i="1"/>
  <c r="Q177" i="1" s="1"/>
  <c r="R166" i="1"/>
  <c r="R177" i="1" s="1"/>
  <c r="S166" i="1"/>
  <c r="S177" i="1" s="1"/>
  <c r="T166" i="1"/>
  <c r="T177" i="1" s="1"/>
  <c r="H167" i="1"/>
  <c r="H178" i="1" s="1"/>
  <c r="I167" i="1"/>
  <c r="I178" i="1" s="1"/>
  <c r="K167" i="1"/>
  <c r="K178" i="1" s="1"/>
  <c r="L167" i="1"/>
  <c r="L178" i="1" s="1"/>
  <c r="N167" i="1"/>
  <c r="N178" i="1" s="1"/>
  <c r="O167" i="1"/>
  <c r="O178" i="1" s="1"/>
  <c r="Q167" i="1"/>
  <c r="Q178" i="1" s="1"/>
  <c r="R167" i="1"/>
  <c r="R178" i="1" s="1"/>
  <c r="S167" i="1"/>
  <c r="S178" i="1" s="1"/>
  <c r="T167" i="1"/>
  <c r="T178" i="1" s="1"/>
  <c r="H168" i="1"/>
  <c r="H179" i="1" s="1"/>
  <c r="I168" i="1"/>
  <c r="I179" i="1" s="1"/>
  <c r="K168" i="1"/>
  <c r="K179" i="1" s="1"/>
  <c r="L168" i="1"/>
  <c r="L179" i="1" s="1"/>
  <c r="N168" i="1"/>
  <c r="N179" i="1" s="1"/>
  <c r="O168" i="1"/>
  <c r="O179" i="1" s="1"/>
  <c r="Q168" i="1"/>
  <c r="Q179" i="1" s="1"/>
  <c r="R168" i="1"/>
  <c r="R179" i="1" s="1"/>
  <c r="S168" i="1"/>
  <c r="S179" i="1" s="1"/>
  <c r="T168" i="1"/>
  <c r="T179" i="1" s="1"/>
  <c r="H118" i="1"/>
  <c r="I118" i="1"/>
  <c r="K118" i="1"/>
  <c r="L118" i="1"/>
  <c r="N118" i="1"/>
  <c r="O118" i="1"/>
  <c r="Q118" i="1"/>
  <c r="R118" i="1"/>
  <c r="S118" i="1"/>
  <c r="T118" i="1"/>
  <c r="H76" i="1"/>
  <c r="I76" i="1"/>
  <c r="K76" i="1"/>
  <c r="L76" i="1"/>
  <c r="N76" i="1"/>
  <c r="O76" i="1"/>
  <c r="Q76" i="1"/>
  <c r="R76" i="1"/>
  <c r="S76" i="1"/>
  <c r="T76" i="1"/>
  <c r="H77" i="1"/>
  <c r="I77" i="1"/>
  <c r="K77" i="1"/>
  <c r="L77" i="1"/>
  <c r="L119" i="1" s="1"/>
  <c r="N77" i="1"/>
  <c r="O77" i="1"/>
  <c r="Q77" i="1"/>
  <c r="R77" i="1"/>
  <c r="R119" i="1" s="1"/>
  <c r="S77" i="1"/>
  <c r="S119" i="1" s="1"/>
  <c r="T77" i="1"/>
  <c r="H78" i="1"/>
  <c r="H120" i="1" s="1"/>
  <c r="I78" i="1"/>
  <c r="I120" i="1" s="1"/>
  <c r="K78" i="1"/>
  <c r="K120" i="1" s="1"/>
  <c r="L78" i="1"/>
  <c r="L120" i="1" s="1"/>
  <c r="N78" i="1"/>
  <c r="N120" i="1" s="1"/>
  <c r="O78" i="1"/>
  <c r="O120" i="1" s="1"/>
  <c r="Q78" i="1"/>
  <c r="Q120" i="1" s="1"/>
  <c r="R78" i="1"/>
  <c r="R120" i="1" s="1"/>
  <c r="S78" i="1"/>
  <c r="S120" i="1" s="1"/>
  <c r="T78" i="1"/>
  <c r="T120" i="1" s="1"/>
  <c r="H79" i="1"/>
  <c r="H121" i="1" s="1"/>
  <c r="I79" i="1"/>
  <c r="K79" i="1"/>
  <c r="L79" i="1"/>
  <c r="L121" i="1" s="1"/>
  <c r="N79" i="1"/>
  <c r="N121" i="1" s="1"/>
  <c r="O79" i="1"/>
  <c r="Q79" i="1"/>
  <c r="R79" i="1"/>
  <c r="R121" i="1" s="1"/>
  <c r="S79" i="1"/>
  <c r="S121" i="1" s="1"/>
  <c r="T79" i="1"/>
  <c r="H80" i="1"/>
  <c r="H122" i="1" s="1"/>
  <c r="I80" i="1"/>
  <c r="I122" i="1" s="1"/>
  <c r="K80" i="1"/>
  <c r="K122" i="1" s="1"/>
  <c r="L80" i="1"/>
  <c r="L122" i="1" s="1"/>
  <c r="N80" i="1"/>
  <c r="N122" i="1" s="1"/>
  <c r="O80" i="1"/>
  <c r="O122" i="1" s="1"/>
  <c r="Q80" i="1"/>
  <c r="Q122" i="1" s="1"/>
  <c r="R80" i="1"/>
  <c r="R122" i="1" s="1"/>
  <c r="S80" i="1"/>
  <c r="S122" i="1" s="1"/>
  <c r="T80" i="1"/>
  <c r="T122" i="1" s="1"/>
  <c r="H81" i="1"/>
  <c r="H123" i="1" s="1"/>
  <c r="I81" i="1"/>
  <c r="I123" i="1" s="1"/>
  <c r="K81" i="1"/>
  <c r="L81" i="1"/>
  <c r="L123" i="1" s="1"/>
  <c r="N81" i="1"/>
  <c r="N123" i="1" s="1"/>
  <c r="O81" i="1"/>
  <c r="O123" i="1" s="1"/>
  <c r="Q81" i="1"/>
  <c r="R81" i="1"/>
  <c r="R123" i="1" s="1"/>
  <c r="S81" i="1"/>
  <c r="S123" i="1" s="1"/>
  <c r="T81" i="1"/>
  <c r="H82" i="1"/>
  <c r="H124" i="1" s="1"/>
  <c r="I82" i="1"/>
  <c r="I124" i="1" s="1"/>
  <c r="K82" i="1"/>
  <c r="K124" i="1" s="1"/>
  <c r="L82" i="1"/>
  <c r="L124" i="1" s="1"/>
  <c r="N82" i="1"/>
  <c r="N124" i="1" s="1"/>
  <c r="O82" i="1"/>
  <c r="O124" i="1" s="1"/>
  <c r="Q82" i="1"/>
  <c r="Q124" i="1" s="1"/>
  <c r="R82" i="1"/>
  <c r="R124" i="1" s="1"/>
  <c r="S82" i="1"/>
  <c r="S124" i="1" s="1"/>
  <c r="T82" i="1"/>
  <c r="T124" i="1" s="1"/>
  <c r="H83" i="1"/>
  <c r="H125" i="1" s="1"/>
  <c r="I83" i="1"/>
  <c r="I125" i="1" s="1"/>
  <c r="K83" i="1"/>
  <c r="L83" i="1"/>
  <c r="L125" i="1" s="1"/>
  <c r="N83" i="1"/>
  <c r="N125" i="1" s="1"/>
  <c r="O83" i="1"/>
  <c r="O125" i="1" s="1"/>
  <c r="Q83" i="1"/>
  <c r="R83" i="1"/>
  <c r="R125" i="1" s="1"/>
  <c r="S83" i="1"/>
  <c r="S125" i="1" s="1"/>
  <c r="T83" i="1"/>
  <c r="T125" i="1" s="1"/>
  <c r="H84" i="1"/>
  <c r="H126" i="1" s="1"/>
  <c r="I84" i="1"/>
  <c r="I126" i="1" s="1"/>
  <c r="K84" i="1"/>
  <c r="K126" i="1" s="1"/>
  <c r="L84" i="1"/>
  <c r="L126" i="1" s="1"/>
  <c r="N84" i="1"/>
  <c r="N126" i="1" s="1"/>
  <c r="O84" i="1"/>
  <c r="O126" i="1" s="1"/>
  <c r="Q84" i="1"/>
  <c r="Q126" i="1" s="1"/>
  <c r="R84" i="1"/>
  <c r="R126" i="1" s="1"/>
  <c r="S84" i="1"/>
  <c r="S126" i="1" s="1"/>
  <c r="T84" i="1"/>
  <c r="T126" i="1" s="1"/>
  <c r="H85" i="1"/>
  <c r="H127" i="1" s="1"/>
  <c r="I85" i="1"/>
  <c r="I127" i="1" s="1"/>
  <c r="K85" i="1"/>
  <c r="L85" i="1"/>
  <c r="L127" i="1" s="1"/>
  <c r="N85" i="1"/>
  <c r="N127" i="1" s="1"/>
  <c r="O85" i="1"/>
  <c r="O127" i="1" s="1"/>
  <c r="Q85" i="1"/>
  <c r="R85" i="1"/>
  <c r="R127" i="1" s="1"/>
  <c r="S85" i="1"/>
  <c r="S127" i="1" s="1"/>
  <c r="T85" i="1"/>
  <c r="T127" i="1" s="1"/>
  <c r="H86" i="1"/>
  <c r="H128" i="1" s="1"/>
  <c r="I86" i="1"/>
  <c r="I128" i="1" s="1"/>
  <c r="K86" i="1"/>
  <c r="K128" i="1" s="1"/>
  <c r="L86" i="1"/>
  <c r="L128" i="1" s="1"/>
  <c r="N86" i="1"/>
  <c r="N128" i="1" s="1"/>
  <c r="O86" i="1"/>
  <c r="O128" i="1" s="1"/>
  <c r="Q86" i="1"/>
  <c r="Q128" i="1" s="1"/>
  <c r="R86" i="1"/>
  <c r="R128" i="1" s="1"/>
  <c r="S86" i="1"/>
  <c r="S128" i="1" s="1"/>
  <c r="T86" i="1"/>
  <c r="T128" i="1" s="1"/>
  <c r="H87" i="1"/>
  <c r="H129" i="1" s="1"/>
  <c r="I87" i="1"/>
  <c r="I129" i="1" s="1"/>
  <c r="K87" i="1"/>
  <c r="L87" i="1"/>
  <c r="L129" i="1" s="1"/>
  <c r="N87" i="1"/>
  <c r="N129" i="1" s="1"/>
  <c r="O87" i="1"/>
  <c r="O129" i="1" s="1"/>
  <c r="Q87" i="1"/>
  <c r="R87" i="1"/>
  <c r="R129" i="1" s="1"/>
  <c r="S87" i="1"/>
  <c r="S129" i="1" s="1"/>
  <c r="T87" i="1"/>
  <c r="T129" i="1" s="1"/>
  <c r="H88" i="1"/>
  <c r="H130" i="1" s="1"/>
  <c r="I88" i="1"/>
  <c r="I130" i="1" s="1"/>
  <c r="K88" i="1"/>
  <c r="K130" i="1" s="1"/>
  <c r="L88" i="1"/>
  <c r="L130" i="1" s="1"/>
  <c r="N88" i="1"/>
  <c r="N130" i="1" s="1"/>
  <c r="O88" i="1"/>
  <c r="O130" i="1" s="1"/>
  <c r="Q88" i="1"/>
  <c r="Q130" i="1" s="1"/>
  <c r="R88" i="1"/>
  <c r="R130" i="1" s="1"/>
  <c r="S88" i="1"/>
  <c r="S130" i="1" s="1"/>
  <c r="T88" i="1"/>
  <c r="T130" i="1" s="1"/>
  <c r="H89" i="1"/>
  <c r="H131" i="1" s="1"/>
  <c r="I89" i="1"/>
  <c r="I131" i="1" s="1"/>
  <c r="K89" i="1"/>
  <c r="L89" i="1"/>
  <c r="L131" i="1" s="1"/>
  <c r="N89" i="1"/>
  <c r="N131" i="1" s="1"/>
  <c r="O89" i="1"/>
  <c r="O131" i="1" s="1"/>
  <c r="Q89" i="1"/>
  <c r="R89" i="1"/>
  <c r="R131" i="1" s="1"/>
  <c r="S89" i="1"/>
  <c r="S131" i="1" s="1"/>
  <c r="T89" i="1"/>
  <c r="T131" i="1" s="1"/>
  <c r="H90" i="1"/>
  <c r="H132" i="1" s="1"/>
  <c r="I90" i="1"/>
  <c r="I132" i="1" s="1"/>
  <c r="K90" i="1"/>
  <c r="K132" i="1" s="1"/>
  <c r="L90" i="1"/>
  <c r="L132" i="1" s="1"/>
  <c r="N90" i="1"/>
  <c r="N132" i="1" s="1"/>
  <c r="O90" i="1"/>
  <c r="O132" i="1" s="1"/>
  <c r="Q90" i="1"/>
  <c r="Q132" i="1" s="1"/>
  <c r="R90" i="1"/>
  <c r="R132" i="1" s="1"/>
  <c r="S90" i="1"/>
  <c r="S132" i="1" s="1"/>
  <c r="T90" i="1"/>
  <c r="T132" i="1" s="1"/>
  <c r="H91" i="1"/>
  <c r="H133" i="1" s="1"/>
  <c r="I91" i="1"/>
  <c r="I133" i="1" s="1"/>
  <c r="K91" i="1"/>
  <c r="L91" i="1"/>
  <c r="L133" i="1" s="1"/>
  <c r="N91" i="1"/>
  <c r="N133" i="1" s="1"/>
  <c r="O91" i="1"/>
  <c r="O133" i="1" s="1"/>
  <c r="Q91" i="1"/>
  <c r="R91" i="1"/>
  <c r="R133" i="1" s="1"/>
  <c r="S91" i="1"/>
  <c r="S133" i="1" s="1"/>
  <c r="T91" i="1"/>
  <c r="T133" i="1" s="1"/>
  <c r="H92" i="1"/>
  <c r="H134" i="1" s="1"/>
  <c r="I92" i="1"/>
  <c r="I134" i="1" s="1"/>
  <c r="K92" i="1"/>
  <c r="K134" i="1" s="1"/>
  <c r="L92" i="1"/>
  <c r="L134" i="1" s="1"/>
  <c r="N92" i="1"/>
  <c r="N134" i="1" s="1"/>
  <c r="O92" i="1"/>
  <c r="O134" i="1" s="1"/>
  <c r="Q92" i="1"/>
  <c r="Q134" i="1" s="1"/>
  <c r="R92" i="1"/>
  <c r="R134" i="1" s="1"/>
  <c r="S92" i="1"/>
  <c r="S134" i="1" s="1"/>
  <c r="T92" i="1"/>
  <c r="T134" i="1" s="1"/>
  <c r="H94" i="1"/>
  <c r="I94" i="1"/>
  <c r="K94" i="1"/>
  <c r="L94" i="1"/>
  <c r="N94" i="1"/>
  <c r="O94" i="1"/>
  <c r="Q94" i="1"/>
  <c r="R94" i="1"/>
  <c r="S94" i="1"/>
  <c r="T94" i="1"/>
  <c r="H95" i="1"/>
  <c r="I95" i="1"/>
  <c r="K95" i="1"/>
  <c r="L95" i="1"/>
  <c r="N95" i="1"/>
  <c r="O95" i="1"/>
  <c r="Q95" i="1"/>
  <c r="R95" i="1"/>
  <c r="S95" i="1"/>
  <c r="T95" i="1"/>
  <c r="H96" i="1"/>
  <c r="I96" i="1"/>
  <c r="K96" i="1"/>
  <c r="L96" i="1"/>
  <c r="N96" i="1"/>
  <c r="O96" i="1"/>
  <c r="Q96" i="1"/>
  <c r="R96" i="1"/>
  <c r="S96" i="1"/>
  <c r="T96" i="1"/>
  <c r="H97" i="1"/>
  <c r="I97" i="1"/>
  <c r="K97" i="1"/>
  <c r="L97" i="1"/>
  <c r="N97" i="1"/>
  <c r="O97" i="1"/>
  <c r="Q97" i="1"/>
  <c r="R97" i="1"/>
  <c r="S97" i="1"/>
  <c r="T97" i="1"/>
  <c r="H99" i="1"/>
  <c r="I99" i="1"/>
  <c r="K99" i="1"/>
  <c r="L99" i="1"/>
  <c r="N99" i="1"/>
  <c r="O99" i="1"/>
  <c r="Q99" i="1"/>
  <c r="R99" i="1"/>
  <c r="S99" i="1"/>
  <c r="T99" i="1"/>
  <c r="H100" i="1"/>
  <c r="I100" i="1"/>
  <c r="K100" i="1"/>
  <c r="L100" i="1"/>
  <c r="N100" i="1"/>
  <c r="O100" i="1"/>
  <c r="Q100" i="1"/>
  <c r="R100" i="1"/>
  <c r="S100" i="1"/>
  <c r="T100" i="1"/>
  <c r="H101" i="1"/>
  <c r="I101" i="1"/>
  <c r="K101" i="1"/>
  <c r="L101" i="1"/>
  <c r="N101" i="1"/>
  <c r="O101" i="1"/>
  <c r="Q101" i="1"/>
  <c r="R101" i="1"/>
  <c r="S101" i="1"/>
  <c r="T101" i="1"/>
  <c r="H102" i="1"/>
  <c r="I102" i="1"/>
  <c r="K102" i="1"/>
  <c r="L102" i="1"/>
  <c r="N102" i="1"/>
  <c r="O102" i="1"/>
  <c r="Q102" i="1"/>
  <c r="R102" i="1"/>
  <c r="S102" i="1"/>
  <c r="T102" i="1"/>
  <c r="H103" i="1"/>
  <c r="I103" i="1"/>
  <c r="K103" i="1"/>
  <c r="L103" i="1"/>
  <c r="N103" i="1"/>
  <c r="O103" i="1"/>
  <c r="Q103" i="1"/>
  <c r="R103" i="1"/>
  <c r="S103" i="1"/>
  <c r="T103" i="1"/>
  <c r="H104" i="1"/>
  <c r="I104" i="1"/>
  <c r="K104" i="1"/>
  <c r="L104" i="1"/>
  <c r="N104" i="1"/>
  <c r="O104" i="1"/>
  <c r="Q104" i="1"/>
  <c r="R104" i="1"/>
  <c r="S104" i="1"/>
  <c r="T104" i="1"/>
  <c r="H105" i="1"/>
  <c r="I105" i="1"/>
  <c r="K105" i="1"/>
  <c r="L105" i="1"/>
  <c r="N105" i="1"/>
  <c r="O105" i="1"/>
  <c r="Q105" i="1"/>
  <c r="R105" i="1"/>
  <c r="S105" i="1"/>
  <c r="T105" i="1"/>
  <c r="H106" i="1"/>
  <c r="I106" i="1"/>
  <c r="K106" i="1"/>
  <c r="L106" i="1"/>
  <c r="N106" i="1"/>
  <c r="O106" i="1"/>
  <c r="Q106" i="1"/>
  <c r="R106" i="1"/>
  <c r="S106" i="1"/>
  <c r="T106" i="1"/>
  <c r="H107" i="1"/>
  <c r="I107" i="1"/>
  <c r="K107" i="1"/>
  <c r="L107" i="1"/>
  <c r="N107" i="1"/>
  <c r="O107" i="1"/>
  <c r="Q107" i="1"/>
  <c r="R107" i="1"/>
  <c r="S107" i="1"/>
  <c r="T107" i="1"/>
  <c r="H108" i="1"/>
  <c r="I108" i="1"/>
  <c r="K108" i="1"/>
  <c r="L108" i="1"/>
  <c r="N108" i="1"/>
  <c r="O108" i="1"/>
  <c r="Q108" i="1"/>
  <c r="R108" i="1"/>
  <c r="S108" i="1"/>
  <c r="T108" i="1"/>
  <c r="H109" i="1"/>
  <c r="I109" i="1"/>
  <c r="K109" i="1"/>
  <c r="L109" i="1"/>
  <c r="N109" i="1"/>
  <c r="O109" i="1"/>
  <c r="Q109" i="1"/>
  <c r="R109" i="1"/>
  <c r="S109" i="1"/>
  <c r="T109" i="1"/>
  <c r="H110" i="1"/>
  <c r="I110" i="1"/>
  <c r="K110" i="1"/>
  <c r="L110" i="1"/>
  <c r="N110" i="1"/>
  <c r="O110" i="1"/>
  <c r="Q110" i="1"/>
  <c r="R110" i="1"/>
  <c r="S110" i="1"/>
  <c r="T110" i="1"/>
  <c r="H111" i="1"/>
  <c r="I111" i="1"/>
  <c r="K111" i="1"/>
  <c r="L111" i="1"/>
  <c r="N111" i="1"/>
  <c r="O111" i="1"/>
  <c r="Q111" i="1"/>
  <c r="R111" i="1"/>
  <c r="S111" i="1"/>
  <c r="T111" i="1"/>
  <c r="H112" i="1"/>
  <c r="I112" i="1"/>
  <c r="K112" i="1"/>
  <c r="L112" i="1"/>
  <c r="N112" i="1"/>
  <c r="O112" i="1"/>
  <c r="Q112" i="1"/>
  <c r="R112" i="1"/>
  <c r="S112" i="1"/>
  <c r="T112" i="1"/>
  <c r="H113" i="1"/>
  <c r="I113" i="1"/>
  <c r="K113" i="1"/>
  <c r="L113" i="1"/>
  <c r="N113" i="1"/>
  <c r="O113" i="1"/>
  <c r="Q113" i="1"/>
  <c r="R113" i="1"/>
  <c r="S113" i="1"/>
  <c r="T113" i="1"/>
  <c r="H114" i="1"/>
  <c r="I114" i="1"/>
  <c r="K114" i="1"/>
  <c r="L114" i="1"/>
  <c r="N114" i="1"/>
  <c r="O114" i="1"/>
  <c r="Q114" i="1"/>
  <c r="R114" i="1"/>
  <c r="S114" i="1"/>
  <c r="T114" i="1"/>
  <c r="H61" i="1"/>
  <c r="I61" i="1"/>
  <c r="K61" i="1"/>
  <c r="L61" i="1"/>
  <c r="N61" i="1"/>
  <c r="O61" i="1"/>
  <c r="Q61" i="1"/>
  <c r="R61" i="1"/>
  <c r="S61" i="1"/>
  <c r="T61" i="1"/>
  <c r="H62" i="1"/>
  <c r="I62" i="1"/>
  <c r="K62" i="1"/>
  <c r="L62" i="1"/>
  <c r="N62" i="1"/>
  <c r="O62" i="1"/>
  <c r="Q62" i="1"/>
  <c r="R62" i="1"/>
  <c r="S62" i="1"/>
  <c r="T62" i="1"/>
  <c r="H63" i="1"/>
  <c r="I63" i="1"/>
  <c r="K63" i="1"/>
  <c r="L63" i="1"/>
  <c r="N63" i="1"/>
  <c r="O63" i="1"/>
  <c r="Q63" i="1"/>
  <c r="R63" i="1"/>
  <c r="S63" i="1"/>
  <c r="T63" i="1"/>
  <c r="H64" i="1"/>
  <c r="I64" i="1"/>
  <c r="K64" i="1"/>
  <c r="L64" i="1"/>
  <c r="N64" i="1"/>
  <c r="O64" i="1"/>
  <c r="Q64" i="1"/>
  <c r="R64" i="1"/>
  <c r="S64" i="1"/>
  <c r="T64" i="1"/>
  <c r="H66" i="1"/>
  <c r="I66" i="1"/>
  <c r="K66" i="1"/>
  <c r="L66" i="1"/>
  <c r="N66" i="1"/>
  <c r="O66" i="1"/>
  <c r="Q66" i="1"/>
  <c r="R66" i="1"/>
  <c r="S66" i="1"/>
  <c r="T66" i="1"/>
  <c r="H67" i="1"/>
  <c r="I67" i="1"/>
  <c r="K67" i="1"/>
  <c r="L67" i="1"/>
  <c r="N67" i="1"/>
  <c r="O67" i="1"/>
  <c r="Q67" i="1"/>
  <c r="R67" i="1"/>
  <c r="S67" i="1"/>
  <c r="T67" i="1"/>
  <c r="H7" i="1"/>
  <c r="H31" i="1" s="1"/>
  <c r="I7" i="1"/>
  <c r="I31" i="1" s="1"/>
  <c r="K7" i="1"/>
  <c r="K31" i="1" s="1"/>
  <c r="L7" i="1"/>
  <c r="L31" i="1" s="1"/>
  <c r="N7" i="1"/>
  <c r="N31" i="1" s="1"/>
  <c r="O7" i="1"/>
  <c r="O31" i="1" s="1"/>
  <c r="Q7" i="1"/>
  <c r="Q31" i="1" s="1"/>
  <c r="R7" i="1"/>
  <c r="R31" i="1" s="1"/>
  <c r="S7" i="1"/>
  <c r="S31" i="1" s="1"/>
  <c r="T7" i="1"/>
  <c r="T31" i="1" s="1"/>
  <c r="H8" i="1"/>
  <c r="H32" i="1" s="1"/>
  <c r="I8" i="1"/>
  <c r="I32" i="1" s="1"/>
  <c r="K8" i="1"/>
  <c r="K32" i="1" s="1"/>
  <c r="L8" i="1"/>
  <c r="L32" i="1" s="1"/>
  <c r="N8" i="1"/>
  <c r="N32" i="1" s="1"/>
  <c r="O8" i="1"/>
  <c r="O32" i="1" s="1"/>
  <c r="Q8" i="1"/>
  <c r="Q32" i="1" s="1"/>
  <c r="R8" i="1"/>
  <c r="R32" i="1" s="1"/>
  <c r="S8" i="1"/>
  <c r="S32" i="1" s="1"/>
  <c r="T8" i="1"/>
  <c r="T32" i="1" s="1"/>
  <c r="H9" i="1"/>
  <c r="H33" i="1" s="1"/>
  <c r="I9" i="1"/>
  <c r="I33" i="1" s="1"/>
  <c r="K9" i="1"/>
  <c r="K33" i="1" s="1"/>
  <c r="L9" i="1"/>
  <c r="L33" i="1" s="1"/>
  <c r="N9" i="1"/>
  <c r="N33" i="1" s="1"/>
  <c r="O9" i="1"/>
  <c r="O33" i="1" s="1"/>
  <c r="Q9" i="1"/>
  <c r="Q33" i="1" s="1"/>
  <c r="R9" i="1"/>
  <c r="R33" i="1" s="1"/>
  <c r="S9" i="1"/>
  <c r="S33" i="1" s="1"/>
  <c r="T9" i="1"/>
  <c r="T33" i="1" s="1"/>
  <c r="H10" i="1"/>
  <c r="H34" i="1" s="1"/>
  <c r="I10" i="1"/>
  <c r="I34" i="1" s="1"/>
  <c r="K10" i="1"/>
  <c r="K34" i="1" s="1"/>
  <c r="L10" i="1"/>
  <c r="L34" i="1" s="1"/>
  <c r="N10" i="1"/>
  <c r="N34" i="1" s="1"/>
  <c r="O10" i="1"/>
  <c r="O34" i="1" s="1"/>
  <c r="Q10" i="1"/>
  <c r="Q34" i="1" s="1"/>
  <c r="R10" i="1"/>
  <c r="R34" i="1" s="1"/>
  <c r="S10" i="1"/>
  <c r="S34" i="1" s="1"/>
  <c r="T10" i="1"/>
  <c r="T34" i="1" s="1"/>
  <c r="H11" i="1"/>
  <c r="H35" i="1" s="1"/>
  <c r="I11" i="1"/>
  <c r="I35" i="1" s="1"/>
  <c r="K11" i="1"/>
  <c r="K35" i="1" s="1"/>
  <c r="L11" i="1"/>
  <c r="L35" i="1" s="1"/>
  <c r="N11" i="1"/>
  <c r="N35" i="1" s="1"/>
  <c r="O11" i="1"/>
  <c r="O35" i="1" s="1"/>
  <c r="Q11" i="1"/>
  <c r="Q35" i="1" s="1"/>
  <c r="R11" i="1"/>
  <c r="R35" i="1" s="1"/>
  <c r="S11" i="1"/>
  <c r="S35" i="1" s="1"/>
  <c r="T11" i="1"/>
  <c r="T35" i="1" s="1"/>
  <c r="H12" i="1"/>
  <c r="H36" i="1" s="1"/>
  <c r="I12" i="1"/>
  <c r="I36" i="1" s="1"/>
  <c r="K12" i="1"/>
  <c r="K36" i="1" s="1"/>
  <c r="L12" i="1"/>
  <c r="L36" i="1" s="1"/>
  <c r="N12" i="1"/>
  <c r="N36" i="1" s="1"/>
  <c r="O12" i="1"/>
  <c r="O36" i="1" s="1"/>
  <c r="Q12" i="1"/>
  <c r="Q36" i="1" s="1"/>
  <c r="R12" i="1"/>
  <c r="R36" i="1" s="1"/>
  <c r="S12" i="1"/>
  <c r="S36" i="1" s="1"/>
  <c r="T12" i="1"/>
  <c r="T36" i="1" s="1"/>
  <c r="H13" i="1"/>
  <c r="H37" i="1" s="1"/>
  <c r="I13" i="1"/>
  <c r="I37" i="1" s="1"/>
  <c r="K13" i="1"/>
  <c r="K37" i="1" s="1"/>
  <c r="L13" i="1"/>
  <c r="L37" i="1" s="1"/>
  <c r="N13" i="1"/>
  <c r="N37" i="1" s="1"/>
  <c r="O13" i="1"/>
  <c r="O37" i="1" s="1"/>
  <c r="Q13" i="1"/>
  <c r="Q37" i="1" s="1"/>
  <c r="R13" i="1"/>
  <c r="R37" i="1" s="1"/>
  <c r="S13" i="1"/>
  <c r="S37" i="1" s="1"/>
  <c r="T13" i="1"/>
  <c r="T37" i="1" s="1"/>
  <c r="H14" i="1"/>
  <c r="H38" i="1" s="1"/>
  <c r="I14" i="1"/>
  <c r="I38" i="1" s="1"/>
  <c r="K14" i="1"/>
  <c r="K38" i="1" s="1"/>
  <c r="L14" i="1"/>
  <c r="L38" i="1" s="1"/>
  <c r="N14" i="1"/>
  <c r="N38" i="1" s="1"/>
  <c r="O14" i="1"/>
  <c r="O38" i="1" s="1"/>
  <c r="Q14" i="1"/>
  <c r="Q38" i="1" s="1"/>
  <c r="R14" i="1"/>
  <c r="R38" i="1" s="1"/>
  <c r="S14" i="1"/>
  <c r="S38" i="1" s="1"/>
  <c r="T14" i="1"/>
  <c r="T38" i="1" s="1"/>
  <c r="H15" i="1"/>
  <c r="H39" i="1" s="1"/>
  <c r="I15" i="1"/>
  <c r="I39" i="1" s="1"/>
  <c r="K15" i="1"/>
  <c r="K39" i="1" s="1"/>
  <c r="L15" i="1"/>
  <c r="L39" i="1" s="1"/>
  <c r="N15" i="1"/>
  <c r="N39" i="1" s="1"/>
  <c r="O15" i="1"/>
  <c r="O39" i="1" s="1"/>
  <c r="Q15" i="1"/>
  <c r="Q39" i="1" s="1"/>
  <c r="R15" i="1"/>
  <c r="R39" i="1" s="1"/>
  <c r="S15" i="1"/>
  <c r="S39" i="1" s="1"/>
  <c r="T15" i="1"/>
  <c r="T39" i="1" s="1"/>
  <c r="H16" i="1"/>
  <c r="H40" i="1" s="1"/>
  <c r="I16" i="1"/>
  <c r="I40" i="1" s="1"/>
  <c r="K16" i="1"/>
  <c r="K40" i="1" s="1"/>
  <c r="L16" i="1"/>
  <c r="L40" i="1" s="1"/>
  <c r="N16" i="1"/>
  <c r="N40" i="1" s="1"/>
  <c r="O16" i="1"/>
  <c r="O40" i="1" s="1"/>
  <c r="Q16" i="1"/>
  <c r="Q40" i="1" s="1"/>
  <c r="R16" i="1"/>
  <c r="R40" i="1" s="1"/>
  <c r="S16" i="1"/>
  <c r="S40" i="1" s="1"/>
  <c r="T16" i="1"/>
  <c r="T40" i="1" s="1"/>
  <c r="H17" i="1"/>
  <c r="H41" i="1" s="1"/>
  <c r="I17" i="1"/>
  <c r="I41" i="1" s="1"/>
  <c r="K17" i="1"/>
  <c r="K41" i="1" s="1"/>
  <c r="L17" i="1"/>
  <c r="L41" i="1" s="1"/>
  <c r="N17" i="1"/>
  <c r="N41" i="1" s="1"/>
  <c r="O17" i="1"/>
  <c r="O41" i="1" s="1"/>
  <c r="Q17" i="1"/>
  <c r="Q41" i="1" s="1"/>
  <c r="R17" i="1"/>
  <c r="R41" i="1" s="1"/>
  <c r="S17" i="1"/>
  <c r="S41" i="1" s="1"/>
  <c r="T17" i="1"/>
  <c r="T41" i="1" s="1"/>
  <c r="H18" i="1"/>
  <c r="H42" i="1" s="1"/>
  <c r="I18" i="1"/>
  <c r="I42" i="1" s="1"/>
  <c r="K18" i="1"/>
  <c r="K42" i="1" s="1"/>
  <c r="L18" i="1"/>
  <c r="L42" i="1" s="1"/>
  <c r="N18" i="1"/>
  <c r="N42" i="1" s="1"/>
  <c r="O18" i="1"/>
  <c r="O42" i="1" s="1"/>
  <c r="Q18" i="1"/>
  <c r="Q42" i="1" s="1"/>
  <c r="R18" i="1"/>
  <c r="R42" i="1" s="1"/>
  <c r="S18" i="1"/>
  <c r="S42" i="1" s="1"/>
  <c r="T18" i="1"/>
  <c r="T42" i="1" s="1"/>
  <c r="H20" i="1"/>
  <c r="H44" i="1" s="1"/>
  <c r="I20" i="1"/>
  <c r="I44" i="1" s="1"/>
  <c r="K20" i="1"/>
  <c r="K44" i="1" s="1"/>
  <c r="L20" i="1"/>
  <c r="L44" i="1" s="1"/>
  <c r="N20" i="1"/>
  <c r="N44" i="1" s="1"/>
  <c r="O20" i="1"/>
  <c r="O44" i="1" s="1"/>
  <c r="Q20" i="1"/>
  <c r="Q44" i="1" s="1"/>
  <c r="R20" i="1"/>
  <c r="R44" i="1" s="1"/>
  <c r="S20" i="1"/>
  <c r="S44" i="1" s="1"/>
  <c r="T20" i="1"/>
  <c r="T44" i="1" s="1"/>
  <c r="H21" i="1"/>
  <c r="H46" i="1" s="1"/>
  <c r="I21" i="1"/>
  <c r="I46" i="1" s="1"/>
  <c r="K21" i="1"/>
  <c r="K46" i="1" s="1"/>
  <c r="L21" i="1"/>
  <c r="L46" i="1" s="1"/>
  <c r="N21" i="1"/>
  <c r="N46" i="1" s="1"/>
  <c r="O21" i="1"/>
  <c r="O46" i="1" s="1"/>
  <c r="Q21" i="1"/>
  <c r="Q46" i="1" s="1"/>
  <c r="R21" i="1"/>
  <c r="R46" i="1" s="1"/>
  <c r="S21" i="1"/>
  <c r="S46" i="1" s="1"/>
  <c r="T21" i="1"/>
  <c r="T46" i="1" s="1"/>
  <c r="H22" i="1"/>
  <c r="H45" i="1" s="1"/>
  <c r="I22" i="1"/>
  <c r="I45" i="1" s="1"/>
  <c r="K22" i="1"/>
  <c r="K45" i="1" s="1"/>
  <c r="L22" i="1"/>
  <c r="L45" i="1" s="1"/>
  <c r="N22" i="1"/>
  <c r="N45" i="1" s="1"/>
  <c r="O22" i="1"/>
  <c r="O45" i="1" s="1"/>
  <c r="Q22" i="1"/>
  <c r="Q45" i="1" s="1"/>
  <c r="R22" i="1"/>
  <c r="R45" i="1" s="1"/>
  <c r="S22" i="1"/>
  <c r="S45" i="1" s="1"/>
  <c r="T22" i="1"/>
  <c r="T45" i="1" s="1"/>
  <c r="H23" i="1"/>
  <c r="H47" i="1" s="1"/>
  <c r="I23" i="1"/>
  <c r="I47" i="1" s="1"/>
  <c r="K23" i="1"/>
  <c r="K47" i="1" s="1"/>
  <c r="L23" i="1"/>
  <c r="L47" i="1" s="1"/>
  <c r="N23" i="1"/>
  <c r="N47" i="1" s="1"/>
  <c r="O23" i="1"/>
  <c r="O47" i="1" s="1"/>
  <c r="Q23" i="1"/>
  <c r="Q47" i="1" s="1"/>
  <c r="R23" i="1"/>
  <c r="R47" i="1" s="1"/>
  <c r="S23" i="1"/>
  <c r="S47" i="1" s="1"/>
  <c r="T23" i="1"/>
  <c r="T47" i="1" s="1"/>
  <c r="H24" i="1"/>
  <c r="H48" i="1" s="1"/>
  <c r="I24" i="1"/>
  <c r="I48" i="1" s="1"/>
  <c r="K24" i="1"/>
  <c r="K48" i="1" s="1"/>
  <c r="L24" i="1"/>
  <c r="L48" i="1" s="1"/>
  <c r="N24" i="1"/>
  <c r="N48" i="1" s="1"/>
  <c r="O24" i="1"/>
  <c r="O48" i="1" s="1"/>
  <c r="Q24" i="1"/>
  <c r="Q48" i="1" s="1"/>
  <c r="R24" i="1"/>
  <c r="R48" i="1" s="1"/>
  <c r="S24" i="1"/>
  <c r="S48" i="1" s="1"/>
  <c r="T24" i="1"/>
  <c r="T48" i="1" s="1"/>
  <c r="H25" i="1"/>
  <c r="H49" i="1" s="1"/>
  <c r="I25" i="1"/>
  <c r="I49" i="1" s="1"/>
  <c r="K25" i="1"/>
  <c r="K49" i="1" s="1"/>
  <c r="L25" i="1"/>
  <c r="L49" i="1" s="1"/>
  <c r="N25" i="1"/>
  <c r="N49" i="1" s="1"/>
  <c r="O25" i="1"/>
  <c r="O49" i="1" s="1"/>
  <c r="Q25" i="1"/>
  <c r="Q49" i="1" s="1"/>
  <c r="R25" i="1"/>
  <c r="R49" i="1" s="1"/>
  <c r="S25" i="1"/>
  <c r="S49" i="1" s="1"/>
  <c r="T25" i="1"/>
  <c r="T49" i="1" s="1"/>
  <c r="H26" i="1"/>
  <c r="H50" i="1" s="1"/>
  <c r="I26" i="1"/>
  <c r="I50" i="1" s="1"/>
  <c r="K26" i="1"/>
  <c r="K50" i="1" s="1"/>
  <c r="L26" i="1"/>
  <c r="L50" i="1" s="1"/>
  <c r="N26" i="1"/>
  <c r="N50" i="1" s="1"/>
  <c r="O26" i="1"/>
  <c r="O50" i="1" s="1"/>
  <c r="Q26" i="1"/>
  <c r="Q50" i="1" s="1"/>
  <c r="R26" i="1"/>
  <c r="R50" i="1" s="1"/>
  <c r="S26" i="1"/>
  <c r="S50" i="1" s="1"/>
  <c r="T26" i="1"/>
  <c r="T50" i="1" s="1"/>
  <c r="H27" i="1"/>
  <c r="H51" i="1" s="1"/>
  <c r="I27" i="1"/>
  <c r="I51" i="1" s="1"/>
  <c r="K27" i="1"/>
  <c r="K51" i="1" s="1"/>
  <c r="L27" i="1"/>
  <c r="L51" i="1" s="1"/>
  <c r="N27" i="1"/>
  <c r="N51" i="1" s="1"/>
  <c r="O27" i="1"/>
  <c r="O51" i="1" s="1"/>
  <c r="Q27" i="1"/>
  <c r="Q51" i="1" s="1"/>
  <c r="R27" i="1"/>
  <c r="R51" i="1" s="1"/>
  <c r="S27" i="1"/>
  <c r="S51" i="1" s="1"/>
  <c r="T27" i="1"/>
  <c r="T51" i="1" s="1"/>
  <c r="J5" i="1"/>
  <c r="M5" i="1"/>
  <c r="P5" i="1"/>
  <c r="U5" i="1"/>
  <c r="W26" i="11"/>
  <c r="S26" i="11"/>
  <c r="W23" i="11"/>
  <c r="W22" i="11"/>
  <c r="W21" i="11"/>
  <c r="S21" i="11"/>
  <c r="W20" i="11"/>
  <c r="S20" i="11"/>
  <c r="W38" i="11"/>
  <c r="S38" i="11"/>
  <c r="W35" i="11"/>
  <c r="W34" i="11"/>
  <c r="W33" i="11"/>
  <c r="S33" i="11"/>
  <c r="W32" i="11"/>
  <c r="S32" i="11"/>
  <c r="W51" i="11"/>
  <c r="S51" i="11"/>
  <c r="W48" i="11"/>
  <c r="W47" i="11"/>
  <c r="W46" i="11"/>
  <c r="S46" i="11"/>
  <c r="W45" i="11"/>
  <c r="S45" i="11"/>
  <c r="W63" i="11"/>
  <c r="S63" i="11"/>
  <c r="W60" i="11"/>
  <c r="W59" i="11"/>
  <c r="W58" i="11"/>
  <c r="S58" i="11"/>
  <c r="W57" i="11"/>
  <c r="N13" i="11"/>
  <c r="L8" i="11"/>
  <c r="L7" i="11"/>
  <c r="N25" i="11"/>
  <c r="L20" i="11"/>
  <c r="L19" i="11"/>
  <c r="N37" i="11"/>
  <c r="L32" i="11"/>
  <c r="L31" i="11"/>
  <c r="N50" i="11"/>
  <c r="L45" i="11"/>
  <c r="L44" i="11"/>
  <c r="N62" i="11"/>
  <c r="L57" i="11"/>
  <c r="L56" i="11"/>
  <c r="M52" i="12" l="1"/>
  <c r="K52" i="12"/>
  <c r="O52" i="12"/>
  <c r="Q133" i="1"/>
  <c r="K133" i="1"/>
  <c r="Q131" i="1"/>
  <c r="K131" i="1"/>
  <c r="Q129" i="1"/>
  <c r="K129" i="1"/>
  <c r="Q127" i="1"/>
  <c r="K127" i="1"/>
  <c r="Q125" i="1"/>
  <c r="K125" i="1"/>
  <c r="Q123" i="1"/>
  <c r="K123" i="1"/>
  <c r="Q121" i="1"/>
  <c r="K121" i="1"/>
  <c r="Q119" i="1"/>
  <c r="K119" i="1"/>
  <c r="S175" i="1"/>
  <c r="N175" i="1"/>
  <c r="H175" i="1"/>
  <c r="S173" i="1"/>
  <c r="H173" i="1"/>
  <c r="T123" i="1"/>
  <c r="T121" i="1"/>
  <c r="O121" i="1"/>
  <c r="I121" i="1"/>
  <c r="T119" i="1"/>
  <c r="I119" i="1"/>
  <c r="N52" i="12"/>
  <c r="H52" i="12"/>
  <c r="G52" i="12"/>
  <c r="S52" i="12"/>
  <c r="P52" i="12"/>
  <c r="U161" i="1"/>
  <c r="U172" i="1" s="1"/>
  <c r="U162" i="1"/>
  <c r="U163" i="1"/>
  <c r="U164" i="1"/>
  <c r="U165" i="1"/>
  <c r="U176" i="1" s="1"/>
  <c r="U166" i="1"/>
  <c r="U167" i="1"/>
  <c r="U168" i="1"/>
  <c r="U118" i="1"/>
  <c r="U76" i="1"/>
  <c r="U77" i="1"/>
  <c r="U119" i="1" s="1"/>
  <c r="U78" i="1"/>
  <c r="U79" i="1"/>
  <c r="U121" i="1" s="1"/>
  <c r="U80" i="1"/>
  <c r="U122" i="1" s="1"/>
  <c r="U81" i="1"/>
  <c r="U123" i="1" s="1"/>
  <c r="U82" i="1"/>
  <c r="U83" i="1"/>
  <c r="U125" i="1" s="1"/>
  <c r="U84" i="1"/>
  <c r="U126" i="1" s="1"/>
  <c r="U85" i="1"/>
  <c r="U127" i="1" s="1"/>
  <c r="U86" i="1"/>
  <c r="U87" i="1"/>
  <c r="U129" i="1" s="1"/>
  <c r="U88" i="1"/>
  <c r="U130" i="1" s="1"/>
  <c r="U89" i="1"/>
  <c r="U131" i="1" s="1"/>
  <c r="U90" i="1"/>
  <c r="U132" i="1" s="1"/>
  <c r="U91" i="1"/>
  <c r="U133" i="1" s="1"/>
  <c r="U92" i="1"/>
  <c r="U134" i="1" s="1"/>
  <c r="U94" i="1"/>
  <c r="U95" i="1"/>
  <c r="U96" i="1"/>
  <c r="U97" i="1"/>
  <c r="U99" i="1"/>
  <c r="U100" i="1"/>
  <c r="U101" i="1"/>
  <c r="U102" i="1"/>
  <c r="U103" i="1"/>
  <c r="U104" i="1"/>
  <c r="U105" i="1"/>
  <c r="U106" i="1"/>
  <c r="U107" i="1"/>
  <c r="U98" i="1" s="1"/>
  <c r="U156" i="1" s="1"/>
  <c r="U108" i="1"/>
  <c r="U109" i="1"/>
  <c r="U110" i="1"/>
  <c r="U111" i="1"/>
  <c r="U112" i="1"/>
  <c r="U113" i="1"/>
  <c r="U114" i="1"/>
  <c r="U61" i="1"/>
  <c r="U62" i="1"/>
  <c r="U63" i="1"/>
  <c r="U64" i="1"/>
  <c r="U66" i="1"/>
  <c r="U65" i="1" s="1"/>
  <c r="U67" i="1"/>
  <c r="U7" i="1"/>
  <c r="U31" i="1" s="1"/>
  <c r="U8" i="1"/>
  <c r="U32" i="1" s="1"/>
  <c r="U9" i="1"/>
  <c r="U33" i="1" s="1"/>
  <c r="U10" i="1"/>
  <c r="U34" i="1" s="1"/>
  <c r="M161" i="1"/>
  <c r="M172" i="1" s="1"/>
  <c r="M162" i="1"/>
  <c r="M163" i="1"/>
  <c r="M164" i="1"/>
  <c r="M165" i="1"/>
  <c r="M176" i="1" s="1"/>
  <c r="M166" i="1"/>
  <c r="M167" i="1"/>
  <c r="M168" i="1"/>
  <c r="M118" i="1"/>
  <c r="M76" i="1"/>
  <c r="M77" i="1"/>
  <c r="M78" i="1"/>
  <c r="M79" i="1"/>
  <c r="M121" i="1" s="1"/>
  <c r="M80" i="1"/>
  <c r="M122" i="1" s="1"/>
  <c r="M81" i="1"/>
  <c r="M123" i="1" s="1"/>
  <c r="M82" i="1"/>
  <c r="M83" i="1"/>
  <c r="M125" i="1" s="1"/>
  <c r="M84" i="1"/>
  <c r="M126" i="1" s="1"/>
  <c r="M85" i="1"/>
  <c r="M127" i="1" s="1"/>
  <c r="M86" i="1"/>
  <c r="M87" i="1"/>
  <c r="M129" i="1" s="1"/>
  <c r="M88" i="1"/>
  <c r="M130" i="1" s="1"/>
  <c r="M89" i="1"/>
  <c r="M131" i="1" s="1"/>
  <c r="M90" i="1"/>
  <c r="M91" i="1"/>
  <c r="M133" i="1" s="1"/>
  <c r="M92" i="1"/>
  <c r="M134" i="1" s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98" i="1" s="1"/>
  <c r="M156" i="1" s="1"/>
  <c r="M108" i="1"/>
  <c r="M109" i="1"/>
  <c r="M110" i="1"/>
  <c r="M111" i="1"/>
  <c r="M112" i="1"/>
  <c r="M113" i="1"/>
  <c r="M114" i="1"/>
  <c r="M61" i="1"/>
  <c r="M62" i="1"/>
  <c r="M63" i="1"/>
  <c r="M64" i="1"/>
  <c r="M66" i="1"/>
  <c r="M65" i="1" s="1"/>
  <c r="M67" i="1"/>
  <c r="M7" i="1"/>
  <c r="M31" i="1" s="1"/>
  <c r="M8" i="1"/>
  <c r="M32" i="1" s="1"/>
  <c r="M9" i="1"/>
  <c r="M33" i="1" s="1"/>
  <c r="M10" i="1"/>
  <c r="M34" i="1" s="1"/>
  <c r="U27" i="1"/>
  <c r="U51" i="1" s="1"/>
  <c r="M27" i="1"/>
  <c r="M51" i="1" s="1"/>
  <c r="U26" i="1"/>
  <c r="U50" i="1" s="1"/>
  <c r="M26" i="1"/>
  <c r="M50" i="1" s="1"/>
  <c r="U25" i="1"/>
  <c r="U49" i="1" s="1"/>
  <c r="M25" i="1"/>
  <c r="M49" i="1" s="1"/>
  <c r="U24" i="1"/>
  <c r="U48" i="1" s="1"/>
  <c r="M24" i="1"/>
  <c r="M48" i="1" s="1"/>
  <c r="U23" i="1"/>
  <c r="U47" i="1" s="1"/>
  <c r="M23" i="1"/>
  <c r="M47" i="1" s="1"/>
  <c r="U22" i="1"/>
  <c r="U45" i="1" s="1"/>
  <c r="M22" i="1"/>
  <c r="M45" i="1" s="1"/>
  <c r="U21" i="1"/>
  <c r="U46" i="1" s="1"/>
  <c r="M21" i="1"/>
  <c r="M46" i="1" s="1"/>
  <c r="U20" i="1"/>
  <c r="U44" i="1" s="1"/>
  <c r="M20" i="1"/>
  <c r="M44" i="1" s="1"/>
  <c r="U18" i="1"/>
  <c r="U42" i="1" s="1"/>
  <c r="M18" i="1"/>
  <c r="M42" i="1" s="1"/>
  <c r="U17" i="1"/>
  <c r="U41" i="1" s="1"/>
  <c r="M17" i="1"/>
  <c r="M41" i="1" s="1"/>
  <c r="U16" i="1"/>
  <c r="U40" i="1" s="1"/>
  <c r="M16" i="1"/>
  <c r="M40" i="1" s="1"/>
  <c r="U15" i="1"/>
  <c r="U39" i="1" s="1"/>
  <c r="M15" i="1"/>
  <c r="M39" i="1" s="1"/>
  <c r="U14" i="1"/>
  <c r="U38" i="1" s="1"/>
  <c r="M14" i="1"/>
  <c r="M38" i="1" s="1"/>
  <c r="U13" i="1"/>
  <c r="U37" i="1" s="1"/>
  <c r="M12" i="1"/>
  <c r="M36" i="1" s="1"/>
  <c r="U11" i="1"/>
  <c r="U35" i="1" s="1"/>
  <c r="P161" i="1"/>
  <c r="P172" i="1" s="1"/>
  <c r="P162" i="1"/>
  <c r="P163" i="1"/>
  <c r="P164" i="1"/>
  <c r="P175" i="1" s="1"/>
  <c r="P165" i="1"/>
  <c r="P176" i="1" s="1"/>
  <c r="P166" i="1"/>
  <c r="P177" i="1" s="1"/>
  <c r="P167" i="1"/>
  <c r="P178" i="1" s="1"/>
  <c r="P168" i="1"/>
  <c r="P179" i="1" s="1"/>
  <c r="P118" i="1"/>
  <c r="P76" i="1"/>
  <c r="P77" i="1"/>
  <c r="P78" i="1"/>
  <c r="P120" i="1" s="1"/>
  <c r="P79" i="1"/>
  <c r="P80" i="1"/>
  <c r="P122" i="1" s="1"/>
  <c r="P81" i="1"/>
  <c r="P82" i="1"/>
  <c r="P124" i="1" s="1"/>
  <c r="P83" i="1"/>
  <c r="P84" i="1"/>
  <c r="P126" i="1" s="1"/>
  <c r="P85" i="1"/>
  <c r="P86" i="1"/>
  <c r="P128" i="1" s="1"/>
  <c r="P87" i="1"/>
  <c r="P88" i="1"/>
  <c r="P130" i="1" s="1"/>
  <c r="P89" i="1"/>
  <c r="P90" i="1"/>
  <c r="P132" i="1" s="1"/>
  <c r="P91" i="1"/>
  <c r="P92" i="1"/>
  <c r="P134" i="1" s="1"/>
  <c r="P94" i="1"/>
  <c r="P95" i="1"/>
  <c r="P93" i="1" s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61" i="1"/>
  <c r="P62" i="1"/>
  <c r="P60" i="1" s="1"/>
  <c r="P63" i="1"/>
  <c r="P64" i="1"/>
  <c r="P66" i="1"/>
  <c r="P67" i="1"/>
  <c r="P65" i="1" s="1"/>
  <c r="P7" i="1"/>
  <c r="P31" i="1" s="1"/>
  <c r="P8" i="1"/>
  <c r="P32" i="1" s="1"/>
  <c r="P9" i="1"/>
  <c r="P33" i="1" s="1"/>
  <c r="P10" i="1"/>
  <c r="P34" i="1" s="1"/>
  <c r="P11" i="1"/>
  <c r="P35" i="1" s="1"/>
  <c r="P12" i="1"/>
  <c r="P36" i="1" s="1"/>
  <c r="P13" i="1"/>
  <c r="P37" i="1" s="1"/>
  <c r="J161" i="1"/>
  <c r="J172" i="1" s="1"/>
  <c r="J162" i="1"/>
  <c r="J163" i="1"/>
  <c r="J164" i="1"/>
  <c r="J165" i="1"/>
  <c r="J176" i="1" s="1"/>
  <c r="J166" i="1"/>
  <c r="J167" i="1"/>
  <c r="J168" i="1"/>
  <c r="J118" i="1"/>
  <c r="J76" i="1"/>
  <c r="J77" i="1"/>
  <c r="J78" i="1"/>
  <c r="J120" i="1" s="1"/>
  <c r="J79" i="1"/>
  <c r="J121" i="1" s="1"/>
  <c r="J80" i="1"/>
  <c r="J122" i="1" s="1"/>
  <c r="J81" i="1"/>
  <c r="J123" i="1" s="1"/>
  <c r="J82" i="1"/>
  <c r="J124" i="1" s="1"/>
  <c r="J83" i="1"/>
  <c r="J125" i="1" s="1"/>
  <c r="J84" i="1"/>
  <c r="J126" i="1" s="1"/>
  <c r="J85" i="1"/>
  <c r="J127" i="1" s="1"/>
  <c r="J86" i="1"/>
  <c r="J128" i="1" s="1"/>
  <c r="J87" i="1"/>
  <c r="J129" i="1" s="1"/>
  <c r="J88" i="1"/>
  <c r="J130" i="1" s="1"/>
  <c r="J89" i="1"/>
  <c r="J131" i="1" s="1"/>
  <c r="J90" i="1"/>
  <c r="J132" i="1" s="1"/>
  <c r="J91" i="1"/>
  <c r="J133" i="1" s="1"/>
  <c r="J92" i="1"/>
  <c r="J134" i="1" s="1"/>
  <c r="J94" i="1"/>
  <c r="J95" i="1"/>
  <c r="J96" i="1"/>
  <c r="J97" i="1"/>
  <c r="J99" i="1"/>
  <c r="J100" i="1"/>
  <c r="J101" i="1"/>
  <c r="J102" i="1"/>
  <c r="J103" i="1"/>
  <c r="J104" i="1"/>
  <c r="J105" i="1"/>
  <c r="J106" i="1"/>
  <c r="J107" i="1"/>
  <c r="J98" i="1" s="1"/>
  <c r="J141" i="1" s="1"/>
  <c r="J108" i="1"/>
  <c r="J109" i="1"/>
  <c r="J110" i="1"/>
  <c r="J111" i="1"/>
  <c r="J112" i="1"/>
  <c r="J113" i="1"/>
  <c r="J114" i="1"/>
  <c r="J61" i="1"/>
  <c r="J62" i="1"/>
  <c r="J63" i="1"/>
  <c r="J64" i="1"/>
  <c r="J66" i="1"/>
  <c r="J65" i="1" s="1"/>
  <c r="J67" i="1"/>
  <c r="J7" i="1"/>
  <c r="J31" i="1" s="1"/>
  <c r="J8" i="1"/>
  <c r="J32" i="1" s="1"/>
  <c r="J9" i="1"/>
  <c r="J33" i="1" s="1"/>
  <c r="J10" i="1"/>
  <c r="J34" i="1" s="1"/>
  <c r="J11" i="1"/>
  <c r="J35" i="1" s="1"/>
  <c r="J12" i="1"/>
  <c r="J36" i="1" s="1"/>
  <c r="J13" i="1"/>
  <c r="J37" i="1" s="1"/>
  <c r="J14" i="1"/>
  <c r="J38" i="1" s="1"/>
  <c r="P27" i="1"/>
  <c r="P51" i="1" s="1"/>
  <c r="J27" i="1"/>
  <c r="J51" i="1" s="1"/>
  <c r="P26" i="1"/>
  <c r="P50" i="1" s="1"/>
  <c r="J26" i="1"/>
  <c r="J50" i="1" s="1"/>
  <c r="P25" i="1"/>
  <c r="P49" i="1" s="1"/>
  <c r="J25" i="1"/>
  <c r="J49" i="1" s="1"/>
  <c r="P24" i="1"/>
  <c r="P48" i="1" s="1"/>
  <c r="J24" i="1"/>
  <c r="J48" i="1" s="1"/>
  <c r="P23" i="1"/>
  <c r="P47" i="1" s="1"/>
  <c r="J23" i="1"/>
  <c r="J47" i="1" s="1"/>
  <c r="P22" i="1"/>
  <c r="P45" i="1" s="1"/>
  <c r="J22" i="1"/>
  <c r="J45" i="1" s="1"/>
  <c r="P21" i="1"/>
  <c r="P46" i="1" s="1"/>
  <c r="J21" i="1"/>
  <c r="J46" i="1" s="1"/>
  <c r="P20" i="1"/>
  <c r="P44" i="1" s="1"/>
  <c r="J20" i="1"/>
  <c r="J44" i="1" s="1"/>
  <c r="P18" i="1"/>
  <c r="P42" i="1" s="1"/>
  <c r="J18" i="1"/>
  <c r="J42" i="1" s="1"/>
  <c r="P17" i="1"/>
  <c r="P41" i="1" s="1"/>
  <c r="J17" i="1"/>
  <c r="J41" i="1" s="1"/>
  <c r="P16" i="1"/>
  <c r="P40" i="1" s="1"/>
  <c r="J16" i="1"/>
  <c r="J40" i="1" s="1"/>
  <c r="P15" i="1"/>
  <c r="P39" i="1" s="1"/>
  <c r="J15" i="1"/>
  <c r="J39" i="1" s="1"/>
  <c r="P14" i="1"/>
  <c r="P38" i="1" s="1"/>
  <c r="M13" i="1"/>
  <c r="M37" i="1" s="1"/>
  <c r="U12" i="1"/>
  <c r="U36" i="1" s="1"/>
  <c r="M11" i="1"/>
  <c r="M35" i="1" s="1"/>
  <c r="V52" i="12"/>
  <c r="U27" i="12"/>
  <c r="H119" i="1"/>
  <c r="O119" i="1"/>
  <c r="N119" i="1"/>
  <c r="N173" i="1"/>
  <c r="L27" i="12"/>
  <c r="M119" i="1"/>
  <c r="Q27" i="12"/>
  <c r="N27" i="12"/>
  <c r="H27" i="12"/>
  <c r="K27" i="12"/>
  <c r="O173" i="1"/>
  <c r="I27" i="12"/>
  <c r="T27" i="12"/>
  <c r="M27" i="12"/>
  <c r="V27" i="12"/>
  <c r="P27" i="12"/>
  <c r="S27" i="12"/>
  <c r="U173" i="1"/>
  <c r="O27" i="12"/>
  <c r="G27" i="12"/>
  <c r="J27" i="12"/>
  <c r="P173" i="1"/>
  <c r="R27" i="12"/>
  <c r="U19" i="1"/>
  <c r="U43" i="1" s="1"/>
  <c r="S19" i="1"/>
  <c r="S43" i="1" s="1"/>
  <c r="Q19" i="1"/>
  <c r="Q43" i="1" s="1"/>
  <c r="O19" i="1"/>
  <c r="O43" i="1" s="1"/>
  <c r="M19" i="1"/>
  <c r="M43" i="1" s="1"/>
  <c r="K19" i="1"/>
  <c r="K43" i="1" s="1"/>
  <c r="I19" i="1"/>
  <c r="I43" i="1" s="1"/>
  <c r="S65" i="1"/>
  <c r="Q65" i="1"/>
  <c r="O65" i="1"/>
  <c r="O68" i="1" s="1"/>
  <c r="K65" i="1"/>
  <c r="I65" i="1"/>
  <c r="U60" i="1"/>
  <c r="S60" i="1"/>
  <c r="Q60" i="1"/>
  <c r="Q68" i="1" s="1"/>
  <c r="O60" i="1"/>
  <c r="M60" i="1"/>
  <c r="K60" i="1"/>
  <c r="I60" i="1"/>
  <c r="I68" i="1" s="1"/>
  <c r="S98" i="1"/>
  <c r="S149" i="1" s="1"/>
  <c r="Q98" i="1"/>
  <c r="Q156" i="1" s="1"/>
  <c r="O98" i="1"/>
  <c r="O149" i="1" s="1"/>
  <c r="K98" i="1"/>
  <c r="K149" i="1" s="1"/>
  <c r="I98" i="1"/>
  <c r="I156" i="1" s="1"/>
  <c r="U93" i="1"/>
  <c r="U135" i="1" s="1"/>
  <c r="U140" i="1" s="1"/>
  <c r="S93" i="1"/>
  <c r="S135" i="1" s="1"/>
  <c r="S140" i="1" s="1"/>
  <c r="Q93" i="1"/>
  <c r="Q135" i="1" s="1"/>
  <c r="Q140" i="1" s="1"/>
  <c r="O93" i="1"/>
  <c r="O135" i="1" s="1"/>
  <c r="O140" i="1" s="1"/>
  <c r="M93" i="1"/>
  <c r="M135" i="1" s="1"/>
  <c r="M140" i="1" s="1"/>
  <c r="K93" i="1"/>
  <c r="K135" i="1" s="1"/>
  <c r="K140" i="1" s="1"/>
  <c r="I93" i="1"/>
  <c r="I135" i="1" s="1"/>
  <c r="I140" i="1" s="1"/>
  <c r="T19" i="1"/>
  <c r="T43" i="1" s="1"/>
  <c r="R19" i="1"/>
  <c r="R43" i="1" s="1"/>
  <c r="N19" i="1"/>
  <c r="N43" i="1" s="1"/>
  <c r="L19" i="1"/>
  <c r="L43" i="1" s="1"/>
  <c r="J19" i="1"/>
  <c r="J43" i="1" s="1"/>
  <c r="H19" i="1"/>
  <c r="H43" i="1" s="1"/>
  <c r="T65" i="1"/>
  <c r="R65" i="1"/>
  <c r="N65" i="1"/>
  <c r="L65" i="1"/>
  <c r="H65" i="1"/>
  <c r="T60" i="1"/>
  <c r="R60" i="1"/>
  <c r="R68" i="1" s="1"/>
  <c r="N60" i="1"/>
  <c r="N68" i="1" s="1"/>
  <c r="L60" i="1"/>
  <c r="J60" i="1"/>
  <c r="H60" i="1"/>
  <c r="T98" i="1"/>
  <c r="T141" i="1" s="1"/>
  <c r="R98" i="1"/>
  <c r="R141" i="1" s="1"/>
  <c r="P98" i="1"/>
  <c r="P141" i="1" s="1"/>
  <c r="N98" i="1"/>
  <c r="N149" i="1" s="1"/>
  <c r="L98" i="1"/>
  <c r="L141" i="1" s="1"/>
  <c r="H98" i="1"/>
  <c r="H141" i="1" s="1"/>
  <c r="R142" i="1"/>
  <c r="T93" i="1"/>
  <c r="R93" i="1"/>
  <c r="R135" i="1" s="1"/>
  <c r="R140" i="1" s="1"/>
  <c r="N93" i="1"/>
  <c r="N135" i="1" s="1"/>
  <c r="N140" i="1" s="1"/>
  <c r="L93" i="1"/>
  <c r="J93" i="1"/>
  <c r="J135" i="1" s="1"/>
  <c r="J140" i="1" s="1"/>
  <c r="H93" i="1"/>
  <c r="J68" i="1" l="1"/>
  <c r="M68" i="1"/>
  <c r="P19" i="1"/>
  <c r="P43" i="1" s="1"/>
  <c r="J179" i="1"/>
  <c r="J175" i="1"/>
  <c r="P131" i="1"/>
  <c r="P127" i="1"/>
  <c r="P174" i="1"/>
  <c r="M132" i="1"/>
  <c r="M128" i="1"/>
  <c r="M124" i="1"/>
  <c r="M120" i="1"/>
  <c r="M179" i="1"/>
  <c r="M175" i="1"/>
  <c r="U128" i="1"/>
  <c r="U124" i="1"/>
  <c r="U120" i="1"/>
  <c r="U179" i="1"/>
  <c r="U175" i="1"/>
  <c r="U68" i="1"/>
  <c r="J178" i="1"/>
  <c r="J174" i="1"/>
  <c r="M178" i="1"/>
  <c r="M174" i="1"/>
  <c r="U178" i="1"/>
  <c r="U174" i="1"/>
  <c r="R144" i="1"/>
  <c r="J177" i="1"/>
  <c r="P133" i="1"/>
  <c r="P129" i="1"/>
  <c r="M177" i="1"/>
  <c r="U177" i="1"/>
  <c r="H68" i="1"/>
  <c r="L68" i="1"/>
  <c r="P68" i="1"/>
  <c r="T68" i="1"/>
  <c r="K68" i="1"/>
  <c r="S68" i="1"/>
  <c r="J173" i="1"/>
  <c r="P125" i="1"/>
  <c r="P123" i="1"/>
  <c r="P121" i="1"/>
  <c r="P119" i="1"/>
  <c r="M173" i="1"/>
  <c r="J119" i="1"/>
  <c r="R146" i="1"/>
  <c r="R143" i="1"/>
  <c r="R145" i="1"/>
  <c r="R147" i="1"/>
  <c r="J142" i="1"/>
  <c r="J143" i="1"/>
  <c r="J144" i="1"/>
  <c r="J145" i="1"/>
  <c r="J146" i="1"/>
  <c r="J147" i="1"/>
  <c r="N148" i="1"/>
  <c r="O141" i="1"/>
  <c r="O142" i="1"/>
  <c r="O143" i="1"/>
  <c r="O144" i="1"/>
  <c r="O145" i="1"/>
  <c r="O146" i="1"/>
  <c r="O147" i="1"/>
  <c r="O148" i="1"/>
  <c r="N142" i="1"/>
  <c r="N143" i="1"/>
  <c r="N144" i="1"/>
  <c r="N145" i="1"/>
  <c r="N146" i="1"/>
  <c r="N147" i="1"/>
  <c r="R148" i="1"/>
  <c r="K141" i="1"/>
  <c r="S141" i="1"/>
  <c r="K142" i="1"/>
  <c r="S142" i="1"/>
  <c r="K143" i="1"/>
  <c r="S143" i="1"/>
  <c r="K144" i="1"/>
  <c r="S144" i="1"/>
  <c r="K145" i="1"/>
  <c r="S145" i="1"/>
  <c r="K146" i="1"/>
  <c r="S146" i="1"/>
  <c r="K147" i="1"/>
  <c r="S147" i="1"/>
  <c r="K148" i="1"/>
  <c r="S148" i="1"/>
  <c r="N136" i="1"/>
  <c r="J148" i="1"/>
  <c r="J150" i="1"/>
  <c r="N150" i="1"/>
  <c r="R150" i="1"/>
  <c r="N137" i="1"/>
  <c r="N138" i="1"/>
  <c r="N139" i="1"/>
  <c r="N141" i="1"/>
  <c r="J151" i="1"/>
  <c r="N151" i="1"/>
  <c r="R151" i="1"/>
  <c r="J152" i="1"/>
  <c r="N152" i="1"/>
  <c r="R152" i="1"/>
  <c r="J153" i="1"/>
  <c r="N153" i="1"/>
  <c r="R153" i="1"/>
  <c r="J154" i="1"/>
  <c r="N154" i="1"/>
  <c r="R154" i="1"/>
  <c r="J155" i="1"/>
  <c r="N155" i="1"/>
  <c r="R155" i="1"/>
  <c r="J156" i="1"/>
  <c r="N156" i="1"/>
  <c r="R156" i="1"/>
  <c r="K137" i="1"/>
  <c r="O137" i="1"/>
  <c r="S137" i="1"/>
  <c r="K138" i="1"/>
  <c r="O138" i="1"/>
  <c r="S138" i="1"/>
  <c r="K139" i="1"/>
  <c r="O139" i="1"/>
  <c r="S139" i="1"/>
  <c r="K150" i="1"/>
  <c r="O150" i="1"/>
  <c r="S150" i="1"/>
  <c r="K151" i="1"/>
  <c r="O151" i="1"/>
  <c r="S151" i="1"/>
  <c r="K152" i="1"/>
  <c r="O152" i="1"/>
  <c r="S152" i="1"/>
  <c r="K153" i="1"/>
  <c r="O153" i="1"/>
  <c r="S153" i="1"/>
  <c r="K154" i="1"/>
  <c r="O154" i="1"/>
  <c r="S154" i="1"/>
  <c r="K155" i="1"/>
  <c r="O155" i="1"/>
  <c r="S155" i="1"/>
  <c r="K156" i="1"/>
  <c r="O156" i="1"/>
  <c r="S156" i="1"/>
  <c r="J136" i="1"/>
  <c r="R136" i="1"/>
  <c r="H135" i="1"/>
  <c r="H140" i="1" s="1"/>
  <c r="H136" i="1"/>
  <c r="H137" i="1"/>
  <c r="H138" i="1"/>
  <c r="H139" i="1"/>
  <c r="L135" i="1"/>
  <c r="L140" i="1" s="1"/>
  <c r="L136" i="1"/>
  <c r="L137" i="1"/>
  <c r="L138" i="1"/>
  <c r="L139" i="1"/>
  <c r="P135" i="1"/>
  <c r="P140" i="1" s="1"/>
  <c r="P136" i="1"/>
  <c r="P137" i="1"/>
  <c r="P138" i="1"/>
  <c r="P139" i="1"/>
  <c r="T135" i="1"/>
  <c r="T140" i="1" s="1"/>
  <c r="T136" i="1"/>
  <c r="T137" i="1"/>
  <c r="T138" i="1"/>
  <c r="T139" i="1"/>
  <c r="H142" i="1"/>
  <c r="L142" i="1"/>
  <c r="P142" i="1"/>
  <c r="T142" i="1"/>
  <c r="H143" i="1"/>
  <c r="L143" i="1"/>
  <c r="P143" i="1"/>
  <c r="T143" i="1"/>
  <c r="H144" i="1"/>
  <c r="L144" i="1"/>
  <c r="P144" i="1"/>
  <c r="T144" i="1"/>
  <c r="H145" i="1"/>
  <c r="L145" i="1"/>
  <c r="P145" i="1"/>
  <c r="T145" i="1"/>
  <c r="H146" i="1"/>
  <c r="L146" i="1"/>
  <c r="P146" i="1"/>
  <c r="T146" i="1"/>
  <c r="H147" i="1"/>
  <c r="L147" i="1"/>
  <c r="P147" i="1"/>
  <c r="T147" i="1"/>
  <c r="H148" i="1"/>
  <c r="L148" i="1"/>
  <c r="P148" i="1"/>
  <c r="T148" i="1"/>
  <c r="H149" i="1"/>
  <c r="J149" i="1"/>
  <c r="L149" i="1"/>
  <c r="P149" i="1"/>
  <c r="R149" i="1"/>
  <c r="T149" i="1"/>
  <c r="H150" i="1"/>
  <c r="L150" i="1"/>
  <c r="P150" i="1"/>
  <c r="J137" i="1"/>
  <c r="R137" i="1"/>
  <c r="J138" i="1"/>
  <c r="R138" i="1"/>
  <c r="J139" i="1"/>
  <c r="R139" i="1"/>
  <c r="T150" i="1"/>
  <c r="H151" i="1"/>
  <c r="L151" i="1"/>
  <c r="P151" i="1"/>
  <c r="T151" i="1"/>
  <c r="H152" i="1"/>
  <c r="L152" i="1"/>
  <c r="P152" i="1"/>
  <c r="T152" i="1"/>
  <c r="H153" i="1"/>
  <c r="L153" i="1"/>
  <c r="P153" i="1"/>
  <c r="T153" i="1"/>
  <c r="H154" i="1"/>
  <c r="L154" i="1"/>
  <c r="P154" i="1"/>
  <c r="T154" i="1"/>
  <c r="H155" i="1"/>
  <c r="L155" i="1"/>
  <c r="P155" i="1"/>
  <c r="T155" i="1"/>
  <c r="H156" i="1"/>
  <c r="L156" i="1"/>
  <c r="P156" i="1"/>
  <c r="T156" i="1"/>
  <c r="I136" i="1"/>
  <c r="K136" i="1"/>
  <c r="M136" i="1"/>
  <c r="O136" i="1"/>
  <c r="Q136" i="1"/>
  <c r="S136" i="1"/>
  <c r="U136" i="1"/>
  <c r="I137" i="1"/>
  <c r="M137" i="1"/>
  <c r="Q137" i="1"/>
  <c r="U137" i="1"/>
  <c r="I138" i="1"/>
  <c r="M138" i="1"/>
  <c r="Q138" i="1"/>
  <c r="U138" i="1"/>
  <c r="I139" i="1"/>
  <c r="M139" i="1"/>
  <c r="Q139" i="1"/>
  <c r="U139" i="1"/>
  <c r="I141" i="1"/>
  <c r="M141" i="1"/>
  <c r="Q141" i="1"/>
  <c r="U141" i="1"/>
  <c r="I142" i="1"/>
  <c r="M142" i="1"/>
  <c r="Q142" i="1"/>
  <c r="U142" i="1"/>
  <c r="I143" i="1"/>
  <c r="M143" i="1"/>
  <c r="Q143" i="1"/>
  <c r="U143" i="1"/>
  <c r="I144" i="1"/>
  <c r="M144" i="1"/>
  <c r="Q144" i="1"/>
  <c r="U144" i="1"/>
  <c r="I145" i="1"/>
  <c r="M145" i="1"/>
  <c r="Q145" i="1"/>
  <c r="U145" i="1"/>
  <c r="I146" i="1"/>
  <c r="M146" i="1"/>
  <c r="Q146" i="1"/>
  <c r="U146" i="1"/>
  <c r="I147" i="1"/>
  <c r="M147" i="1"/>
  <c r="Q147" i="1"/>
  <c r="U147" i="1"/>
  <c r="I148" i="1"/>
  <c r="M148" i="1"/>
  <c r="Q148" i="1"/>
  <c r="U148" i="1"/>
  <c r="I149" i="1"/>
  <c r="M149" i="1"/>
  <c r="Q149" i="1"/>
  <c r="U149" i="1"/>
  <c r="I150" i="1"/>
  <c r="M150" i="1"/>
  <c r="Q150" i="1"/>
  <c r="U150" i="1"/>
  <c r="I151" i="1"/>
  <c r="M151" i="1"/>
  <c r="Q151" i="1"/>
  <c r="U151" i="1"/>
  <c r="I152" i="1"/>
  <c r="M152" i="1"/>
  <c r="Q152" i="1"/>
  <c r="U152" i="1"/>
  <c r="I153" i="1"/>
  <c r="M153" i="1"/>
  <c r="Q153" i="1"/>
  <c r="U153" i="1"/>
  <c r="I154" i="1"/>
  <c r="M154" i="1"/>
  <c r="Q154" i="1"/>
  <c r="U154" i="1"/>
  <c r="I155" i="1"/>
  <c r="M155" i="1"/>
  <c r="Q155" i="1"/>
  <c r="U155" i="1"/>
  <c r="O63" i="11"/>
  <c r="N63" i="11"/>
  <c r="M63" i="11"/>
  <c r="L63" i="11"/>
  <c r="O62" i="11"/>
  <c r="M62" i="11"/>
  <c r="L62" i="11"/>
  <c r="O61" i="11"/>
  <c r="N61" i="11"/>
  <c r="M61" i="11"/>
  <c r="L61" i="11"/>
  <c r="O59" i="11"/>
  <c r="N59" i="11"/>
  <c r="M59" i="11"/>
  <c r="L59" i="11"/>
  <c r="O58" i="11"/>
  <c r="N58" i="11"/>
  <c r="M58" i="11"/>
  <c r="L58" i="11"/>
  <c r="O56" i="11"/>
  <c r="N56" i="11"/>
  <c r="M56" i="11"/>
  <c r="O55" i="11"/>
  <c r="N55" i="11"/>
  <c r="M55" i="11"/>
  <c r="L55" i="11"/>
  <c r="O51" i="11"/>
  <c r="N51" i="11"/>
  <c r="M51" i="11"/>
  <c r="L51" i="11"/>
  <c r="O50" i="11"/>
  <c r="M50" i="11"/>
  <c r="L50" i="11"/>
  <c r="O49" i="11"/>
  <c r="N49" i="11"/>
  <c r="M49" i="11"/>
  <c r="L49" i="11"/>
  <c r="O47" i="11"/>
  <c r="N47" i="11"/>
  <c r="M47" i="11"/>
  <c r="L47" i="11"/>
  <c r="O46" i="11"/>
  <c r="N46" i="11"/>
  <c r="M46" i="11"/>
  <c r="L46" i="11"/>
  <c r="O44" i="11"/>
  <c r="N44" i="11"/>
  <c r="M44" i="11"/>
  <c r="O43" i="11"/>
  <c r="N43" i="11"/>
  <c r="M43" i="11"/>
  <c r="L43" i="11"/>
  <c r="O38" i="11"/>
  <c r="N38" i="11"/>
  <c r="M38" i="11"/>
  <c r="L38" i="11"/>
  <c r="O37" i="11"/>
  <c r="M37" i="11"/>
  <c r="L37" i="11"/>
  <c r="O36" i="11"/>
  <c r="N36" i="11"/>
  <c r="M36" i="11"/>
  <c r="L36" i="11"/>
  <c r="O34" i="11"/>
  <c r="N34" i="11"/>
  <c r="M34" i="11"/>
  <c r="L34" i="11"/>
  <c r="O33" i="11"/>
  <c r="N33" i="11"/>
  <c r="M33" i="11"/>
  <c r="L33" i="11"/>
  <c r="O31" i="11"/>
  <c r="N31" i="11"/>
  <c r="M31" i="11"/>
  <c r="O30" i="11"/>
  <c r="N30" i="11"/>
  <c r="M30" i="11"/>
  <c r="L30" i="11"/>
  <c r="O26" i="11"/>
  <c r="N26" i="11"/>
  <c r="M26" i="11"/>
  <c r="L26" i="11"/>
  <c r="O25" i="11"/>
  <c r="M25" i="11"/>
  <c r="L25" i="11"/>
  <c r="O24" i="11"/>
  <c r="N24" i="11"/>
  <c r="M24" i="11"/>
  <c r="L24" i="11"/>
  <c r="O22" i="11"/>
  <c r="N22" i="11"/>
  <c r="M22" i="11"/>
  <c r="L22" i="11"/>
  <c r="O21" i="11"/>
  <c r="N21" i="11"/>
  <c r="M21" i="11"/>
  <c r="L21" i="11"/>
  <c r="O19" i="11"/>
  <c r="N19" i="11"/>
  <c r="M19" i="11"/>
  <c r="O18" i="11"/>
  <c r="N18" i="11"/>
  <c r="M18" i="11"/>
  <c r="L18" i="11"/>
  <c r="O14" i="11"/>
  <c r="N14" i="11"/>
  <c r="M14" i="11"/>
  <c r="L14" i="11"/>
  <c r="O13" i="11"/>
  <c r="M13" i="11"/>
  <c r="L13" i="11"/>
  <c r="O12" i="11"/>
  <c r="N12" i="11"/>
  <c r="M12" i="11"/>
  <c r="L12" i="11"/>
  <c r="O10" i="11"/>
  <c r="N10" i="11"/>
  <c r="M10" i="11"/>
  <c r="L10" i="11"/>
  <c r="O9" i="11"/>
  <c r="N9" i="11"/>
  <c r="M9" i="11"/>
  <c r="L9" i="11"/>
  <c r="O7" i="11"/>
  <c r="N7" i="11"/>
  <c r="M7" i="11"/>
  <c r="O6" i="11"/>
  <c r="N6" i="11"/>
  <c r="M6" i="11"/>
  <c r="L6" i="11"/>
  <c r="AH15" i="3" l="1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R51" i="14" l="1"/>
  <c r="P44" i="11" s="1"/>
  <c r="P39" i="14"/>
  <c r="N35" i="11" s="1"/>
  <c r="P84" i="14"/>
  <c r="N57" i="11" s="1"/>
  <c r="Q87" i="14"/>
  <c r="O8" i="14"/>
  <c r="M8" i="11" s="1"/>
  <c r="O11" i="14"/>
  <c r="M11" i="11" s="1"/>
  <c r="P52" i="14"/>
  <c r="N45" i="11" s="1"/>
  <c r="Q55" i="14"/>
  <c r="R90" i="14"/>
  <c r="P63" i="11" s="1"/>
  <c r="O84" i="14"/>
  <c r="M57" i="11" s="1"/>
  <c r="P8" i="14"/>
  <c r="N8" i="11" s="1"/>
  <c r="R14" i="14"/>
  <c r="P14" i="11" s="1"/>
  <c r="R83" i="14"/>
  <c r="P56" i="11" s="1"/>
  <c r="R27" i="14"/>
  <c r="P25" i="11" s="1"/>
  <c r="O52" i="14"/>
  <c r="M45" i="11" s="1"/>
  <c r="P36" i="14"/>
  <c r="N32" i="11" s="1"/>
  <c r="N55" i="14"/>
  <c r="L48" i="11" s="1"/>
  <c r="R85" i="14"/>
  <c r="P58" i="11" s="1"/>
  <c r="R86" i="14"/>
  <c r="P59" i="11" s="1"/>
  <c r="R10" i="14"/>
  <c r="P10" i="11" s="1"/>
  <c r="R13" i="14"/>
  <c r="P13" i="11" s="1"/>
  <c r="P43" i="14"/>
  <c r="P44" i="14" s="1"/>
  <c r="N39" i="14"/>
  <c r="R41" i="14"/>
  <c r="P37" i="11" s="1"/>
  <c r="R54" i="14"/>
  <c r="P47" i="11" s="1"/>
  <c r="R56" i="14"/>
  <c r="P49" i="11" s="1"/>
  <c r="R57" i="14"/>
  <c r="P50" i="11" s="1"/>
  <c r="R88" i="14"/>
  <c r="P61" i="11" s="1"/>
  <c r="P87" i="14"/>
  <c r="R12" i="14"/>
  <c r="P12" i="11" s="1"/>
  <c r="P11" i="14"/>
  <c r="Q25" i="14"/>
  <c r="O25" i="14"/>
  <c r="R53" i="14"/>
  <c r="P46" i="11" s="1"/>
  <c r="R37" i="14"/>
  <c r="P33" i="11" s="1"/>
  <c r="R23" i="14"/>
  <c r="P21" i="11" s="1"/>
  <c r="Q11" i="14"/>
  <c r="P22" i="14"/>
  <c r="N20" i="11" s="1"/>
  <c r="N25" i="14"/>
  <c r="O36" i="14"/>
  <c r="M32" i="11" s="1"/>
  <c r="O39" i="14"/>
  <c r="O55" i="14"/>
  <c r="P55" i="14"/>
  <c r="N87" i="14"/>
  <c r="R89" i="14"/>
  <c r="P62" i="11" s="1"/>
  <c r="O87" i="14"/>
  <c r="O22" i="14"/>
  <c r="M20" i="11" s="1"/>
  <c r="R20" i="14"/>
  <c r="P18" i="11" s="1"/>
  <c r="R21" i="14"/>
  <c r="P19" i="11" s="1"/>
  <c r="R26" i="14"/>
  <c r="P25" i="14"/>
  <c r="R40" i="14"/>
  <c r="R35" i="14"/>
  <c r="P31" i="11" s="1"/>
  <c r="R38" i="14"/>
  <c r="P34" i="11" s="1"/>
  <c r="Q39" i="14"/>
  <c r="R42" i="14"/>
  <c r="P38" i="11" s="1"/>
  <c r="R58" i="14"/>
  <c r="P51" i="11" s="1"/>
  <c r="O15" i="14"/>
  <c r="O16" i="14" s="1"/>
  <c r="R82" i="14"/>
  <c r="P55" i="11" s="1"/>
  <c r="Q84" i="14"/>
  <c r="O57" i="11" s="1"/>
  <c r="N59" i="14"/>
  <c r="N60" i="14" s="1"/>
  <c r="Q52" i="14"/>
  <c r="O45" i="11" s="1"/>
  <c r="R50" i="14"/>
  <c r="P43" i="11" s="1"/>
  <c r="Q36" i="14"/>
  <c r="O32" i="11" s="1"/>
  <c r="R34" i="14"/>
  <c r="P30" i="11" s="1"/>
  <c r="R28" i="14"/>
  <c r="P26" i="11" s="1"/>
  <c r="R24" i="14"/>
  <c r="P22" i="11" s="1"/>
  <c r="Q22" i="14"/>
  <c r="O20" i="11" s="1"/>
  <c r="R9" i="14"/>
  <c r="P9" i="11" s="1"/>
  <c r="N11" i="14"/>
  <c r="L11" i="11" s="1"/>
  <c r="R7" i="14"/>
  <c r="P7" i="11" s="1"/>
  <c r="Q8" i="14"/>
  <c r="O8" i="11" s="1"/>
  <c r="R6" i="14"/>
  <c r="P6" i="11" s="1"/>
  <c r="M15" i="11" l="1"/>
  <c r="S40" i="14"/>
  <c r="P36" i="11"/>
  <c r="S26" i="14"/>
  <c r="P24" i="11"/>
  <c r="O91" i="14"/>
  <c r="O92" i="14" s="1"/>
  <c r="M60" i="11"/>
  <c r="N91" i="14"/>
  <c r="N92" i="14" s="1"/>
  <c r="L60" i="11"/>
  <c r="O59" i="14"/>
  <c r="O60" i="14" s="1"/>
  <c r="M48" i="11"/>
  <c r="Q29" i="14"/>
  <c r="Q30" i="14" s="1"/>
  <c r="O23" i="11"/>
  <c r="N39" i="11"/>
  <c r="Q59" i="14"/>
  <c r="Q60" i="14" s="1"/>
  <c r="O48" i="11"/>
  <c r="Q91" i="14"/>
  <c r="Q92" i="14" s="1"/>
  <c r="O60" i="11"/>
  <c r="L52" i="11"/>
  <c r="Q43" i="14"/>
  <c r="Q44" i="14" s="1"/>
  <c r="O35" i="11"/>
  <c r="P29" i="14"/>
  <c r="P30" i="14" s="1"/>
  <c r="N23" i="11"/>
  <c r="P59" i="14"/>
  <c r="N48" i="11"/>
  <c r="O43" i="14"/>
  <c r="O44" i="14" s="1"/>
  <c r="M35" i="11"/>
  <c r="N29" i="14"/>
  <c r="L23" i="11"/>
  <c r="Q15" i="14"/>
  <c r="Q16" i="14" s="1"/>
  <c r="O11" i="11"/>
  <c r="O29" i="14"/>
  <c r="O30" i="14" s="1"/>
  <c r="M23" i="11"/>
  <c r="P15" i="14"/>
  <c r="P16" i="14" s="1"/>
  <c r="N11" i="11"/>
  <c r="P91" i="14"/>
  <c r="P92" i="14" s="1"/>
  <c r="N60" i="11"/>
  <c r="N43" i="14"/>
  <c r="N44" i="14" s="1"/>
  <c r="L35" i="11"/>
  <c r="S56" i="14"/>
  <c r="R52" i="14"/>
  <c r="P45" i="11" s="1"/>
  <c r="R8" i="14"/>
  <c r="P8" i="11" s="1"/>
  <c r="R11" i="14"/>
  <c r="P11" i="11" s="1"/>
  <c r="R36" i="14"/>
  <c r="P32" i="11" s="1"/>
  <c r="R84" i="14"/>
  <c r="P57" i="11" s="1"/>
  <c r="R22" i="14"/>
  <c r="P20" i="11" s="1"/>
  <c r="R39" i="14"/>
  <c r="P35" i="11" s="1"/>
  <c r="R25" i="14"/>
  <c r="P23" i="11" s="1"/>
  <c r="R87" i="14"/>
  <c r="P60" i="11" s="1"/>
  <c r="R55" i="14"/>
  <c r="P48" i="11" s="1"/>
  <c r="N15" i="14"/>
  <c r="N16" i="14" s="1"/>
  <c r="R91" i="14"/>
  <c r="P64" i="11" s="1"/>
  <c r="R29" i="14" l="1"/>
  <c r="P27" i="11" s="1"/>
  <c r="N30" i="14"/>
  <c r="R59" i="14"/>
  <c r="P52" i="11" s="1"/>
  <c r="P60" i="14"/>
  <c r="R43" i="14"/>
  <c r="P39" i="11" s="1"/>
  <c r="N64" i="11"/>
  <c r="O15" i="11"/>
  <c r="M39" i="11"/>
  <c r="N27" i="11"/>
  <c r="L15" i="11"/>
  <c r="L39" i="11"/>
  <c r="N15" i="11"/>
  <c r="M27" i="11"/>
  <c r="L27" i="11"/>
  <c r="N52" i="11"/>
  <c r="O39" i="11"/>
  <c r="O64" i="11"/>
  <c r="O52" i="11"/>
  <c r="O27" i="11"/>
  <c r="M52" i="11"/>
  <c r="L64" i="11"/>
  <c r="M64" i="11"/>
  <c r="R15" i="14"/>
  <c r="P15" i="11" s="1"/>
  <c r="X90" i="14" l="1"/>
  <c r="X89" i="14"/>
  <c r="X88" i="14"/>
  <c r="X86" i="14"/>
  <c r="X85" i="14"/>
  <c r="X83" i="14"/>
  <c r="X82" i="14"/>
  <c r="X58" i="14"/>
  <c r="X57" i="14"/>
  <c r="X56" i="14"/>
  <c r="X54" i="14"/>
  <c r="X53" i="14"/>
  <c r="X51" i="14"/>
  <c r="X50" i="14"/>
  <c r="X42" i="14"/>
  <c r="X41" i="14"/>
  <c r="X40" i="14"/>
  <c r="X38" i="14"/>
  <c r="X37" i="14"/>
  <c r="X35" i="14"/>
  <c r="X34" i="14"/>
  <c r="X28" i="14"/>
  <c r="X27" i="14"/>
  <c r="X26" i="14"/>
  <c r="X24" i="14"/>
  <c r="X23" i="14"/>
  <c r="X21" i="14"/>
  <c r="X20" i="14"/>
  <c r="X14" i="14"/>
  <c r="X13" i="14"/>
  <c r="X12" i="14"/>
  <c r="X10" i="14"/>
  <c r="X9" i="14"/>
  <c r="X6" i="14"/>
  <c r="X55" i="14" l="1"/>
  <c r="X59" i="14" s="1"/>
  <c r="X52" i="14"/>
  <c r="X11" i="14"/>
  <c r="X25" i="14"/>
  <c r="X29" i="14" s="1"/>
  <c r="X39" i="14"/>
  <c r="X43" i="14" s="1"/>
  <c r="X87" i="14"/>
  <c r="X91" i="14" s="1"/>
  <c r="X15" i="14"/>
  <c r="X22" i="14"/>
  <c r="X8" i="14"/>
  <c r="X36" i="14"/>
  <c r="X84" i="14"/>
  <c r="V20" i="14" l="1"/>
  <c r="W20" i="14"/>
  <c r="V21" i="14"/>
  <c r="V22" i="14" s="1"/>
  <c r="W21" i="14"/>
  <c r="U23" i="14"/>
  <c r="V23" i="14"/>
  <c r="W23" i="14"/>
  <c r="V24" i="14"/>
  <c r="W24" i="14"/>
  <c r="U26" i="14"/>
  <c r="V26" i="14"/>
  <c r="W26" i="14"/>
  <c r="U27" i="14"/>
  <c r="V27" i="14"/>
  <c r="U28" i="14"/>
  <c r="V28" i="14"/>
  <c r="W28" i="14"/>
  <c r="V34" i="14"/>
  <c r="W34" i="14"/>
  <c r="V35" i="14"/>
  <c r="W35" i="14"/>
  <c r="U37" i="14"/>
  <c r="V37" i="14"/>
  <c r="W37" i="14"/>
  <c r="V38" i="14"/>
  <c r="W38" i="14"/>
  <c r="U40" i="14"/>
  <c r="V40" i="14"/>
  <c r="W40" i="14"/>
  <c r="U41" i="14"/>
  <c r="V41" i="14"/>
  <c r="U42" i="14"/>
  <c r="V42" i="14"/>
  <c r="W42" i="14"/>
  <c r="U50" i="14"/>
  <c r="V50" i="14"/>
  <c r="W50" i="14"/>
  <c r="V51" i="14"/>
  <c r="W51" i="14"/>
  <c r="U53" i="14"/>
  <c r="V53" i="14"/>
  <c r="W53" i="14"/>
  <c r="U54" i="14"/>
  <c r="V54" i="14"/>
  <c r="W54" i="14"/>
  <c r="U56" i="14"/>
  <c r="V56" i="14"/>
  <c r="W56" i="14"/>
  <c r="U57" i="14"/>
  <c r="V57" i="14"/>
  <c r="U58" i="14"/>
  <c r="V58" i="14"/>
  <c r="W58" i="14"/>
  <c r="U82" i="14"/>
  <c r="V82" i="14"/>
  <c r="W82" i="14"/>
  <c r="V83" i="14"/>
  <c r="W83" i="14"/>
  <c r="U85" i="14"/>
  <c r="V85" i="14"/>
  <c r="W85" i="14"/>
  <c r="U86" i="14"/>
  <c r="V86" i="14"/>
  <c r="W86" i="14"/>
  <c r="U88" i="14"/>
  <c r="V88" i="14"/>
  <c r="W88" i="14"/>
  <c r="U89" i="14"/>
  <c r="V89" i="14"/>
  <c r="U90" i="14"/>
  <c r="V90" i="14"/>
  <c r="W90" i="14"/>
  <c r="W55" i="14" l="1"/>
  <c r="Y38" i="14"/>
  <c r="W22" i="14"/>
  <c r="Y22" i="14" s="1"/>
  <c r="Y83" i="14"/>
  <c r="Y28" i="14"/>
  <c r="Y85" i="14"/>
  <c r="W84" i="14"/>
  <c r="W25" i="14"/>
  <c r="W29" i="14" s="1"/>
  <c r="Y20" i="14"/>
  <c r="Y41" i="14"/>
  <c r="U55" i="14"/>
  <c r="U59" i="14" s="1"/>
  <c r="V52" i="14"/>
  <c r="W87" i="14"/>
  <c r="W91" i="14" s="1"/>
  <c r="Y86" i="14"/>
  <c r="V55" i="14"/>
  <c r="Y55" i="14" s="1"/>
  <c r="Y57" i="14"/>
  <c r="W59" i="14"/>
  <c r="Y35" i="14"/>
  <c r="Y50" i="14"/>
  <c r="Y27" i="14"/>
  <c r="Y40" i="14"/>
  <c r="Y58" i="14"/>
  <c r="V87" i="14"/>
  <c r="V91" i="14" s="1"/>
  <c r="Y89" i="14"/>
  <c r="V84" i="14"/>
  <c r="Y84" i="14" s="1"/>
  <c r="V25" i="14"/>
  <c r="V29" i="14" s="1"/>
  <c r="Y82" i="14"/>
  <c r="U39" i="14"/>
  <c r="Y34" i="14"/>
  <c r="W36" i="14"/>
  <c r="U25" i="14"/>
  <c r="Y88" i="14"/>
  <c r="Y42" i="14"/>
  <c r="V36" i="14"/>
  <c r="Y23" i="14"/>
  <c r="V39" i="14"/>
  <c r="V43" i="14" s="1"/>
  <c r="Y56" i="14"/>
  <c r="Y26" i="14"/>
  <c r="Y24" i="14"/>
  <c r="Y21" i="14"/>
  <c r="Y90" i="14"/>
  <c r="Y53" i="14"/>
  <c r="Y37" i="14"/>
  <c r="U87" i="14"/>
  <c r="Y54" i="14"/>
  <c r="Y51" i="14"/>
  <c r="W52" i="14"/>
  <c r="W39" i="14"/>
  <c r="W43" i="14" s="1"/>
  <c r="C81" i="10"/>
  <c r="T60" i="11" s="1"/>
  <c r="C83" i="10"/>
  <c r="T62" i="11" s="1"/>
  <c r="C84" i="10"/>
  <c r="T63" i="11" s="1"/>
  <c r="E5" i="12"/>
  <c r="E84" i="10"/>
  <c r="V63" i="11" s="1"/>
  <c r="F83" i="10"/>
  <c r="W62" i="11" s="1"/>
  <c r="E83" i="10"/>
  <c r="V62" i="11" s="1"/>
  <c r="B83" i="10"/>
  <c r="S62" i="11" s="1"/>
  <c r="E81" i="10"/>
  <c r="V60" i="11" s="1"/>
  <c r="B81" i="10"/>
  <c r="S60" i="11" s="1"/>
  <c r="B80" i="10"/>
  <c r="S59" i="11" s="1"/>
  <c r="E79" i="10"/>
  <c r="V58" i="11" s="1"/>
  <c r="C79" i="10"/>
  <c r="T58" i="11" s="1"/>
  <c r="B78" i="10"/>
  <c r="S57" i="11" s="1"/>
  <c r="E54" i="10"/>
  <c r="V51" i="11" s="1"/>
  <c r="C54" i="10"/>
  <c r="T51" i="11" s="1"/>
  <c r="F53" i="10"/>
  <c r="W50" i="11" s="1"/>
  <c r="E53" i="10"/>
  <c r="V50" i="11" s="1"/>
  <c r="C53" i="10"/>
  <c r="T50" i="11" s="1"/>
  <c r="B53" i="10"/>
  <c r="E51" i="10"/>
  <c r="V48" i="11" s="1"/>
  <c r="C51" i="10"/>
  <c r="T48" i="11" s="1"/>
  <c r="B51" i="10"/>
  <c r="S48" i="11" s="1"/>
  <c r="B50" i="10"/>
  <c r="S47" i="11" s="1"/>
  <c r="E49" i="10"/>
  <c r="V46" i="11" s="1"/>
  <c r="C49" i="10"/>
  <c r="T46" i="11" s="1"/>
  <c r="W14" i="11"/>
  <c r="E13" i="10"/>
  <c r="C13" i="10"/>
  <c r="T14" i="11" s="1"/>
  <c r="S14" i="11"/>
  <c r="F12" i="10"/>
  <c r="F11" i="10" s="1"/>
  <c r="E12" i="10"/>
  <c r="V13" i="11" s="1"/>
  <c r="C12" i="10"/>
  <c r="T13" i="11" s="1"/>
  <c r="B12" i="10"/>
  <c r="B11" i="10" s="1"/>
  <c r="W11" i="11"/>
  <c r="E10" i="10"/>
  <c r="V11" i="11" s="1"/>
  <c r="C10" i="10"/>
  <c r="T11" i="11" s="1"/>
  <c r="B10" i="10"/>
  <c r="S11" i="11" s="1"/>
  <c r="W10" i="11"/>
  <c r="B9" i="10"/>
  <c r="S10" i="11" s="1"/>
  <c r="W9" i="11"/>
  <c r="E8" i="10"/>
  <c r="V9" i="11" s="1"/>
  <c r="C8" i="10"/>
  <c r="T9" i="11" s="1"/>
  <c r="S9" i="11"/>
  <c r="W8" i="11"/>
  <c r="S8" i="11"/>
  <c r="G16" i="10"/>
  <c r="F15" i="10"/>
  <c r="E15" i="10"/>
  <c r="D15" i="10"/>
  <c r="C15" i="10"/>
  <c r="B15" i="10"/>
  <c r="I12" i="10"/>
  <c r="I11" i="10" s="1"/>
  <c r="I15" i="10" s="1"/>
  <c r="I16" i="10" s="1"/>
  <c r="C68" i="10"/>
  <c r="C38" i="10"/>
  <c r="T37" i="11" s="1"/>
  <c r="C25" i="10"/>
  <c r="T25" i="11" s="1"/>
  <c r="J116" i="16"/>
  <c r="J117" i="16"/>
  <c r="J118" i="16"/>
  <c r="B116" i="16"/>
  <c r="B117" i="16"/>
  <c r="B118" i="16"/>
  <c r="O102" i="16"/>
  <c r="J137" i="16"/>
  <c r="J103" i="16" s="1"/>
  <c r="B137" i="16"/>
  <c r="B103" i="16" s="1"/>
  <c r="O103" i="16"/>
  <c r="J125" i="16"/>
  <c r="J104" i="16" s="1"/>
  <c r="B125" i="16"/>
  <c r="B104" i="16" s="1"/>
  <c r="O104" i="16"/>
  <c r="J121" i="16"/>
  <c r="J111" i="16" s="1"/>
  <c r="B121" i="16"/>
  <c r="B111" i="16" s="1"/>
  <c r="O111" i="16"/>
  <c r="J134" i="16"/>
  <c r="J135" i="16"/>
  <c r="J136" i="16"/>
  <c r="J138" i="16"/>
  <c r="J140" i="16"/>
  <c r="J142" i="16"/>
  <c r="J144" i="16"/>
  <c r="B134" i="16"/>
  <c r="B135" i="16"/>
  <c r="B136" i="16"/>
  <c r="B138" i="16"/>
  <c r="B140" i="16"/>
  <c r="B142" i="16"/>
  <c r="B144" i="16"/>
  <c r="O112" i="16"/>
  <c r="J141" i="16"/>
  <c r="J106" i="16" s="1"/>
  <c r="B141" i="16"/>
  <c r="B106" i="16" s="1"/>
  <c r="O106" i="16"/>
  <c r="J127" i="16"/>
  <c r="J128" i="16"/>
  <c r="J129" i="16"/>
  <c r="J130" i="16"/>
  <c r="J131" i="16"/>
  <c r="J132" i="16"/>
  <c r="B127" i="16"/>
  <c r="B128" i="16"/>
  <c r="B129" i="16"/>
  <c r="B130" i="16"/>
  <c r="B131" i="16"/>
  <c r="B132" i="16"/>
  <c r="O107" i="16"/>
  <c r="J143" i="16"/>
  <c r="J109" i="16" s="1"/>
  <c r="B143" i="16"/>
  <c r="B109" i="16" s="1"/>
  <c r="O109" i="16"/>
  <c r="J120" i="16"/>
  <c r="J110" i="16" s="1"/>
  <c r="K110" i="16" s="1"/>
  <c r="B120" i="16"/>
  <c r="B110" i="16" s="1"/>
  <c r="O110" i="16"/>
  <c r="L107" i="16"/>
  <c r="M107" i="16" s="1"/>
  <c r="O105" i="16"/>
  <c r="J122" i="16"/>
  <c r="J123" i="16"/>
  <c r="J124" i="16"/>
  <c r="B122" i="16"/>
  <c r="B123" i="16"/>
  <c r="B124" i="16"/>
  <c r="L102" i="16"/>
  <c r="L111" i="16"/>
  <c r="M111" i="16" s="1"/>
  <c r="L109" i="16"/>
  <c r="M109" i="16" s="1"/>
  <c r="L106" i="16"/>
  <c r="M106" i="16" s="1"/>
  <c r="L105" i="16"/>
  <c r="M105" i="16" s="1"/>
  <c r="M110" i="16"/>
  <c r="M104" i="16"/>
  <c r="L103" i="16"/>
  <c r="M103" i="16" s="1"/>
  <c r="C116" i="16"/>
  <c r="C117" i="16"/>
  <c r="C118" i="16"/>
  <c r="D116" i="16"/>
  <c r="D117" i="16"/>
  <c r="D118" i="16"/>
  <c r="E116" i="16"/>
  <c r="E117" i="16"/>
  <c r="E118" i="16"/>
  <c r="F116" i="16"/>
  <c r="F117" i="16"/>
  <c r="F118" i="16"/>
  <c r="G116" i="16"/>
  <c r="G117" i="16"/>
  <c r="G118" i="16"/>
  <c r="H116" i="16"/>
  <c r="H117" i="16"/>
  <c r="H118" i="16"/>
  <c r="I116" i="16"/>
  <c r="I117" i="16"/>
  <c r="I118" i="16"/>
  <c r="C137" i="16"/>
  <c r="C103" i="16" s="1"/>
  <c r="D137" i="16"/>
  <c r="D103" i="16" s="1"/>
  <c r="E137" i="16"/>
  <c r="E103" i="16" s="1"/>
  <c r="F137" i="16"/>
  <c r="F103" i="16" s="1"/>
  <c r="G137" i="16"/>
  <c r="G103" i="16" s="1"/>
  <c r="H137" i="16"/>
  <c r="H103" i="16" s="1"/>
  <c r="I137" i="16"/>
  <c r="I103" i="16" s="1"/>
  <c r="C125" i="16"/>
  <c r="C104" i="16" s="1"/>
  <c r="D125" i="16"/>
  <c r="D104" i="16" s="1"/>
  <c r="E125" i="16"/>
  <c r="E104" i="16" s="1"/>
  <c r="F125" i="16"/>
  <c r="F104" i="16" s="1"/>
  <c r="G125" i="16"/>
  <c r="G104" i="16" s="1"/>
  <c r="H125" i="16"/>
  <c r="H104" i="16" s="1"/>
  <c r="I125" i="16"/>
  <c r="I104" i="16" s="1"/>
  <c r="C122" i="16"/>
  <c r="C123" i="16"/>
  <c r="C124" i="16"/>
  <c r="D122" i="16"/>
  <c r="D123" i="16"/>
  <c r="D124" i="16"/>
  <c r="E122" i="16"/>
  <c r="E123" i="16"/>
  <c r="E124" i="16"/>
  <c r="F122" i="16"/>
  <c r="F123" i="16"/>
  <c r="F124" i="16"/>
  <c r="G122" i="16"/>
  <c r="G123" i="16"/>
  <c r="G124" i="16"/>
  <c r="H122" i="16"/>
  <c r="H123" i="16"/>
  <c r="H124" i="16"/>
  <c r="I122" i="16"/>
  <c r="I123" i="16"/>
  <c r="I124" i="16"/>
  <c r="C141" i="16"/>
  <c r="C106" i="16" s="1"/>
  <c r="D141" i="16"/>
  <c r="D106" i="16" s="1"/>
  <c r="E141" i="16"/>
  <c r="E106" i="16" s="1"/>
  <c r="F141" i="16"/>
  <c r="F106" i="16" s="1"/>
  <c r="G141" i="16"/>
  <c r="G106" i="16" s="1"/>
  <c r="H141" i="16"/>
  <c r="H106" i="16" s="1"/>
  <c r="I141" i="16"/>
  <c r="I106" i="16" s="1"/>
  <c r="C127" i="16"/>
  <c r="C128" i="16"/>
  <c r="C129" i="16"/>
  <c r="C130" i="16"/>
  <c r="C131" i="16"/>
  <c r="C132" i="16"/>
  <c r="D127" i="16"/>
  <c r="D128" i="16"/>
  <c r="D129" i="16"/>
  <c r="D130" i="16"/>
  <c r="D131" i="16"/>
  <c r="D132" i="16"/>
  <c r="E127" i="16"/>
  <c r="E128" i="16"/>
  <c r="E129" i="16"/>
  <c r="E130" i="16"/>
  <c r="E131" i="16"/>
  <c r="E132" i="16"/>
  <c r="F127" i="16"/>
  <c r="F128" i="16"/>
  <c r="F129" i="16"/>
  <c r="F130" i="16"/>
  <c r="F131" i="16"/>
  <c r="F132" i="16"/>
  <c r="G127" i="16"/>
  <c r="G128" i="16"/>
  <c r="G129" i="16"/>
  <c r="G130" i="16"/>
  <c r="G131" i="16"/>
  <c r="G132" i="16"/>
  <c r="H127" i="16"/>
  <c r="H128" i="16"/>
  <c r="H129" i="16"/>
  <c r="H130" i="16"/>
  <c r="H131" i="16"/>
  <c r="H132" i="16"/>
  <c r="I127" i="16"/>
  <c r="I128" i="16"/>
  <c r="I129" i="16"/>
  <c r="I130" i="16"/>
  <c r="I131" i="16"/>
  <c r="I132" i="16"/>
  <c r="C143" i="16"/>
  <c r="C109" i="16" s="1"/>
  <c r="D143" i="16"/>
  <c r="D109" i="16" s="1"/>
  <c r="E143" i="16"/>
  <c r="E109" i="16" s="1"/>
  <c r="F143" i="16"/>
  <c r="F109" i="16" s="1"/>
  <c r="G143" i="16"/>
  <c r="G109" i="16" s="1"/>
  <c r="H143" i="16"/>
  <c r="H109" i="16" s="1"/>
  <c r="I143" i="16"/>
  <c r="I109" i="16" s="1"/>
  <c r="C120" i="16"/>
  <c r="C110" i="16" s="1"/>
  <c r="D120" i="16"/>
  <c r="D110" i="16" s="1"/>
  <c r="E120" i="16"/>
  <c r="E110" i="16" s="1"/>
  <c r="F120" i="16"/>
  <c r="F110" i="16" s="1"/>
  <c r="G120" i="16"/>
  <c r="G110" i="16" s="1"/>
  <c r="H120" i="16"/>
  <c r="H110" i="16" s="1"/>
  <c r="I120" i="16"/>
  <c r="I110" i="16" s="1"/>
  <c r="C121" i="16"/>
  <c r="C111" i="16" s="1"/>
  <c r="D121" i="16"/>
  <c r="D111" i="16" s="1"/>
  <c r="E121" i="16"/>
  <c r="E111" i="16" s="1"/>
  <c r="F121" i="16"/>
  <c r="F111" i="16" s="1"/>
  <c r="G121" i="16"/>
  <c r="G111" i="16" s="1"/>
  <c r="H121" i="16"/>
  <c r="H111" i="16" s="1"/>
  <c r="I121" i="16"/>
  <c r="I111" i="16" s="1"/>
  <c r="C134" i="16"/>
  <c r="C135" i="16"/>
  <c r="C136" i="16"/>
  <c r="C138" i="16"/>
  <c r="C140" i="16"/>
  <c r="C142" i="16"/>
  <c r="C144" i="16"/>
  <c r="D134" i="16"/>
  <c r="D135" i="16"/>
  <c r="D136" i="16"/>
  <c r="D138" i="16"/>
  <c r="D140" i="16"/>
  <c r="D142" i="16"/>
  <c r="D144" i="16"/>
  <c r="E134" i="16"/>
  <c r="E135" i="16"/>
  <c r="E136" i="16"/>
  <c r="E138" i="16"/>
  <c r="E140" i="16"/>
  <c r="E142" i="16"/>
  <c r="E144" i="16"/>
  <c r="F134" i="16"/>
  <c r="F135" i="16"/>
  <c r="F136" i="16"/>
  <c r="F138" i="16"/>
  <c r="F140" i="16"/>
  <c r="F142" i="16"/>
  <c r="F144" i="16"/>
  <c r="G134" i="16"/>
  <c r="G135" i="16"/>
  <c r="G136" i="16"/>
  <c r="G138" i="16"/>
  <c r="G140" i="16"/>
  <c r="G142" i="16"/>
  <c r="G144" i="16"/>
  <c r="H134" i="16"/>
  <c r="H135" i="16"/>
  <c r="H136" i="16"/>
  <c r="H138" i="16"/>
  <c r="H140" i="16"/>
  <c r="H142" i="16"/>
  <c r="H144" i="16"/>
  <c r="I134" i="16"/>
  <c r="I135" i="16"/>
  <c r="I136" i="16"/>
  <c r="I138" i="16"/>
  <c r="I140" i="16"/>
  <c r="I142" i="16"/>
  <c r="I144" i="16"/>
  <c r="C149" i="16"/>
  <c r="D149" i="16"/>
  <c r="E149" i="16"/>
  <c r="F149" i="16"/>
  <c r="G149" i="16"/>
  <c r="H149" i="16"/>
  <c r="I149" i="16"/>
  <c r="J149" i="16"/>
  <c r="B149" i="16"/>
  <c r="B119" i="16"/>
  <c r="C119" i="16"/>
  <c r="D119" i="16"/>
  <c r="E119" i="16"/>
  <c r="F119" i="16"/>
  <c r="G119" i="16"/>
  <c r="H119" i="16"/>
  <c r="I119" i="16"/>
  <c r="B126" i="16"/>
  <c r="C126" i="16"/>
  <c r="D126" i="16"/>
  <c r="E126" i="16"/>
  <c r="F126" i="16"/>
  <c r="G126" i="16"/>
  <c r="H126" i="16"/>
  <c r="I126" i="16"/>
  <c r="B133" i="16"/>
  <c r="C133" i="16"/>
  <c r="D133" i="16"/>
  <c r="E133" i="16"/>
  <c r="F133" i="16"/>
  <c r="G133" i="16"/>
  <c r="H133" i="16"/>
  <c r="I133" i="16"/>
  <c r="B139" i="16"/>
  <c r="C139" i="16"/>
  <c r="D139" i="16"/>
  <c r="E139" i="16"/>
  <c r="F139" i="16"/>
  <c r="G139" i="16"/>
  <c r="H139" i="16"/>
  <c r="I139" i="16"/>
  <c r="B145" i="16"/>
  <c r="C145" i="16"/>
  <c r="D145" i="16"/>
  <c r="E145" i="16"/>
  <c r="F145" i="16"/>
  <c r="G145" i="16"/>
  <c r="H145" i="16"/>
  <c r="I145" i="16"/>
  <c r="B146" i="16"/>
  <c r="C146" i="16"/>
  <c r="D146" i="16"/>
  <c r="E146" i="16"/>
  <c r="F146" i="16"/>
  <c r="G146" i="16"/>
  <c r="H146" i="16"/>
  <c r="I146" i="16"/>
  <c r="J119" i="16"/>
  <c r="J126" i="16"/>
  <c r="J133" i="16"/>
  <c r="J139" i="16"/>
  <c r="J145" i="16"/>
  <c r="J146" i="16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L16" i="3"/>
  <c r="AL14" i="3"/>
  <c r="AL13" i="3"/>
  <c r="AL12" i="3"/>
  <c r="AL11" i="3"/>
  <c r="AL10" i="3"/>
  <c r="AL9" i="3"/>
  <c r="AL8" i="3"/>
  <c r="AL7" i="3"/>
  <c r="AL6" i="3"/>
  <c r="AL5" i="3"/>
  <c r="AL4" i="3"/>
  <c r="AL3" i="3"/>
  <c r="AV16" i="3"/>
  <c r="AV14" i="3"/>
  <c r="AV13" i="3"/>
  <c r="AV12" i="3"/>
  <c r="AV11" i="3"/>
  <c r="AV10" i="3"/>
  <c r="AV9" i="3"/>
  <c r="AV8" i="3"/>
  <c r="AV7" i="3"/>
  <c r="AV6" i="3"/>
  <c r="AV5" i="3"/>
  <c r="AV4" i="3"/>
  <c r="AV3" i="3"/>
  <c r="G87" i="10"/>
  <c r="F86" i="10"/>
  <c r="E86" i="10"/>
  <c r="D86" i="10"/>
  <c r="C86" i="10"/>
  <c r="B86" i="10"/>
  <c r="G72" i="10"/>
  <c r="F71" i="10"/>
  <c r="E71" i="10"/>
  <c r="D71" i="10"/>
  <c r="C71" i="10"/>
  <c r="B71" i="10"/>
  <c r="E69" i="10"/>
  <c r="C69" i="10"/>
  <c r="F68" i="10"/>
  <c r="F67" i="10" s="1"/>
  <c r="E68" i="10"/>
  <c r="B68" i="10"/>
  <c r="B67" i="10" s="1"/>
  <c r="E66" i="10"/>
  <c r="C66" i="10"/>
  <c r="B66" i="10"/>
  <c r="B65" i="10"/>
  <c r="E64" i="10"/>
  <c r="C64" i="10"/>
  <c r="G57" i="10"/>
  <c r="F56" i="10"/>
  <c r="E56" i="10"/>
  <c r="D56" i="10"/>
  <c r="C56" i="10"/>
  <c r="B56" i="10"/>
  <c r="G42" i="10"/>
  <c r="F41" i="10"/>
  <c r="E41" i="10"/>
  <c r="D41" i="10"/>
  <c r="C41" i="10"/>
  <c r="B41" i="10"/>
  <c r="E39" i="10"/>
  <c r="V38" i="11" s="1"/>
  <c r="C39" i="10"/>
  <c r="T38" i="11" s="1"/>
  <c r="F38" i="10"/>
  <c r="E38" i="10"/>
  <c r="V37" i="11" s="1"/>
  <c r="B38" i="10"/>
  <c r="E36" i="10"/>
  <c r="V35" i="11" s="1"/>
  <c r="C36" i="10"/>
  <c r="T35" i="11" s="1"/>
  <c r="B36" i="10"/>
  <c r="S35" i="11" s="1"/>
  <c r="B35" i="10"/>
  <c r="S34" i="11" s="1"/>
  <c r="E34" i="10"/>
  <c r="V33" i="11" s="1"/>
  <c r="C34" i="10"/>
  <c r="T33" i="11" s="1"/>
  <c r="G29" i="10"/>
  <c r="F28" i="10"/>
  <c r="E28" i="10"/>
  <c r="D28" i="10"/>
  <c r="C28" i="10"/>
  <c r="B28" i="10"/>
  <c r="E26" i="10"/>
  <c r="V26" i="11" s="1"/>
  <c r="C26" i="10"/>
  <c r="T26" i="11" s="1"/>
  <c r="F25" i="10"/>
  <c r="E25" i="10"/>
  <c r="V25" i="11" s="1"/>
  <c r="B25" i="10"/>
  <c r="E23" i="10"/>
  <c r="V23" i="11" s="1"/>
  <c r="C23" i="10"/>
  <c r="T23" i="11" s="1"/>
  <c r="B23" i="10"/>
  <c r="S23" i="11" s="1"/>
  <c r="B22" i="10"/>
  <c r="S22" i="11" s="1"/>
  <c r="E21" i="10"/>
  <c r="V21" i="11" s="1"/>
  <c r="C21" i="10"/>
  <c r="T21" i="11" s="1"/>
  <c r="AH3" i="3"/>
  <c r="AI3" i="3"/>
  <c r="AJ3" i="3"/>
  <c r="AK3" i="3"/>
  <c r="AM3" i="3"/>
  <c r="AN3" i="3"/>
  <c r="AO3" i="3"/>
  <c r="AP3" i="3"/>
  <c r="AQ3" i="3"/>
  <c r="AR3" i="3"/>
  <c r="AS3" i="3"/>
  <c r="AT3" i="3"/>
  <c r="AU3" i="3"/>
  <c r="AH4" i="3"/>
  <c r="AI4" i="3"/>
  <c r="AJ4" i="3"/>
  <c r="AK4" i="3"/>
  <c r="AM4" i="3"/>
  <c r="AN4" i="3"/>
  <c r="AO4" i="3"/>
  <c r="AP4" i="3"/>
  <c r="AQ4" i="3"/>
  <c r="AR4" i="3"/>
  <c r="AS4" i="3"/>
  <c r="AT4" i="3"/>
  <c r="AU4" i="3"/>
  <c r="AH5" i="3"/>
  <c r="AI5" i="3"/>
  <c r="AJ5" i="3"/>
  <c r="AK5" i="3"/>
  <c r="AM5" i="3"/>
  <c r="AN5" i="3"/>
  <c r="AO5" i="3"/>
  <c r="AP5" i="3"/>
  <c r="AQ5" i="3"/>
  <c r="AR5" i="3"/>
  <c r="AS5" i="3"/>
  <c r="AT5" i="3"/>
  <c r="AU5" i="3"/>
  <c r="AH6" i="3"/>
  <c r="AI6" i="3"/>
  <c r="AJ6" i="3"/>
  <c r="AK6" i="3"/>
  <c r="AM6" i="3"/>
  <c r="AN6" i="3"/>
  <c r="AO6" i="3"/>
  <c r="AP6" i="3"/>
  <c r="AQ6" i="3"/>
  <c r="AR6" i="3"/>
  <c r="AS6" i="3"/>
  <c r="AT6" i="3"/>
  <c r="AU6" i="3"/>
  <c r="AH7" i="3"/>
  <c r="AI7" i="3"/>
  <c r="AJ7" i="3"/>
  <c r="AK7" i="3"/>
  <c r="AM7" i="3"/>
  <c r="AN7" i="3"/>
  <c r="AO7" i="3"/>
  <c r="AP7" i="3"/>
  <c r="AQ7" i="3"/>
  <c r="AR7" i="3"/>
  <c r="AS7" i="3"/>
  <c r="AT7" i="3"/>
  <c r="AU7" i="3"/>
  <c r="AH8" i="3"/>
  <c r="AI8" i="3"/>
  <c r="AJ8" i="3"/>
  <c r="AK8" i="3"/>
  <c r="AM8" i="3"/>
  <c r="AN8" i="3"/>
  <c r="AO8" i="3"/>
  <c r="AP8" i="3"/>
  <c r="AQ8" i="3"/>
  <c r="AR8" i="3"/>
  <c r="AS8" i="3"/>
  <c r="AT8" i="3"/>
  <c r="AU8" i="3"/>
  <c r="AH9" i="3"/>
  <c r="AI9" i="3"/>
  <c r="AJ9" i="3"/>
  <c r="AK9" i="3"/>
  <c r="AM9" i="3"/>
  <c r="AN9" i="3"/>
  <c r="AO9" i="3"/>
  <c r="AP9" i="3"/>
  <c r="AQ9" i="3"/>
  <c r="AR9" i="3"/>
  <c r="AS9" i="3"/>
  <c r="AT9" i="3"/>
  <c r="AU9" i="3"/>
  <c r="AH10" i="3"/>
  <c r="AI10" i="3"/>
  <c r="AJ10" i="3"/>
  <c r="AK10" i="3"/>
  <c r="AM10" i="3"/>
  <c r="AN10" i="3"/>
  <c r="AO10" i="3"/>
  <c r="AP10" i="3"/>
  <c r="AQ10" i="3"/>
  <c r="AR10" i="3"/>
  <c r="AS10" i="3"/>
  <c r="AT10" i="3"/>
  <c r="AU10" i="3"/>
  <c r="AH11" i="3"/>
  <c r="AI11" i="3"/>
  <c r="AJ11" i="3"/>
  <c r="AK11" i="3"/>
  <c r="AM11" i="3"/>
  <c r="AN11" i="3"/>
  <c r="AO11" i="3"/>
  <c r="AP11" i="3"/>
  <c r="AQ11" i="3"/>
  <c r="AR11" i="3"/>
  <c r="AS11" i="3"/>
  <c r="AT11" i="3"/>
  <c r="AU11" i="3"/>
  <c r="AH12" i="3"/>
  <c r="AI12" i="3"/>
  <c r="AJ12" i="3"/>
  <c r="AK12" i="3"/>
  <c r="AM12" i="3"/>
  <c r="AN12" i="3"/>
  <c r="AO12" i="3"/>
  <c r="AP12" i="3"/>
  <c r="AQ12" i="3"/>
  <c r="AR12" i="3"/>
  <c r="AS12" i="3"/>
  <c r="AT12" i="3"/>
  <c r="AU12" i="3"/>
  <c r="AH13" i="3"/>
  <c r="AI13" i="3"/>
  <c r="AJ13" i="3"/>
  <c r="AK13" i="3"/>
  <c r="AM13" i="3"/>
  <c r="AN13" i="3"/>
  <c r="AO13" i="3"/>
  <c r="AP13" i="3"/>
  <c r="AQ13" i="3"/>
  <c r="AR13" i="3"/>
  <c r="AS13" i="3"/>
  <c r="AT13" i="3"/>
  <c r="AU13" i="3"/>
  <c r="AH14" i="3"/>
  <c r="AI14" i="3"/>
  <c r="AJ14" i="3"/>
  <c r="AK14" i="3"/>
  <c r="AM14" i="3"/>
  <c r="AN14" i="3"/>
  <c r="AO14" i="3"/>
  <c r="AP14" i="3"/>
  <c r="AQ14" i="3"/>
  <c r="AR14" i="3"/>
  <c r="AS14" i="3"/>
  <c r="AT14" i="3"/>
  <c r="AU14" i="3"/>
  <c r="AH16" i="3"/>
  <c r="AI16" i="3"/>
  <c r="AJ16" i="3"/>
  <c r="AK16" i="3"/>
  <c r="AM16" i="3"/>
  <c r="AN16" i="3"/>
  <c r="AO16" i="3"/>
  <c r="AP16" i="3"/>
  <c r="AQ16" i="3"/>
  <c r="AR16" i="3"/>
  <c r="AS16" i="3"/>
  <c r="AT16" i="3"/>
  <c r="AU16" i="3"/>
  <c r="B19" i="10"/>
  <c r="S19" i="11" s="1"/>
  <c r="B6" i="10"/>
  <c r="S7" i="11" s="1"/>
  <c r="V69" i="11"/>
  <c r="T84" i="11"/>
  <c r="F6" i="10"/>
  <c r="W7" i="11" s="1"/>
  <c r="F19" i="10"/>
  <c r="W19" i="11" s="1"/>
  <c r="B32" i="10"/>
  <c r="S31" i="11" s="1"/>
  <c r="F32" i="10"/>
  <c r="W31" i="11" s="1"/>
  <c r="B47" i="10"/>
  <c r="S44" i="11" s="1"/>
  <c r="F47" i="10"/>
  <c r="W44" i="11" s="1"/>
  <c r="B62" i="10"/>
  <c r="F62" i="10"/>
  <c r="F77" i="10"/>
  <c r="W56" i="11" s="1"/>
  <c r="C117" i="10"/>
  <c r="D3" i="3"/>
  <c r="E3" i="3"/>
  <c r="F3" i="3"/>
  <c r="G3" i="3"/>
  <c r="H3" i="3"/>
  <c r="I3" i="3"/>
  <c r="J3" i="3"/>
  <c r="K3" i="3"/>
  <c r="L3" i="3"/>
  <c r="M3" i="3"/>
  <c r="N3" i="3"/>
  <c r="P3" i="3"/>
  <c r="Q3" i="3"/>
  <c r="S3" i="3"/>
  <c r="T3" i="3"/>
  <c r="U3" i="3"/>
  <c r="V3" i="3"/>
  <c r="X3" i="3"/>
  <c r="Y3" i="3"/>
  <c r="Z3" i="3"/>
  <c r="AA3" i="3"/>
  <c r="AC3" i="3"/>
  <c r="AD3" i="3"/>
  <c r="AE3" i="3"/>
  <c r="AF3" i="3"/>
  <c r="D4" i="3"/>
  <c r="E4" i="3"/>
  <c r="F4" i="3"/>
  <c r="G4" i="3"/>
  <c r="H4" i="3"/>
  <c r="I4" i="3"/>
  <c r="J4" i="3"/>
  <c r="K4" i="3"/>
  <c r="L4" i="3"/>
  <c r="M4" i="3"/>
  <c r="N4" i="3"/>
  <c r="P4" i="3"/>
  <c r="Q4" i="3"/>
  <c r="S4" i="3"/>
  <c r="T4" i="3"/>
  <c r="U4" i="3"/>
  <c r="V4" i="3"/>
  <c r="X4" i="3"/>
  <c r="Y4" i="3"/>
  <c r="Z4" i="3"/>
  <c r="AA4" i="3"/>
  <c r="AC4" i="3"/>
  <c r="AD4" i="3"/>
  <c r="AE4" i="3"/>
  <c r="AF4" i="3"/>
  <c r="D5" i="3"/>
  <c r="E5" i="3"/>
  <c r="F5" i="3"/>
  <c r="G5" i="3"/>
  <c r="H5" i="3"/>
  <c r="I5" i="3"/>
  <c r="J5" i="3"/>
  <c r="K5" i="3"/>
  <c r="L5" i="3"/>
  <c r="M5" i="3"/>
  <c r="N5" i="3"/>
  <c r="P5" i="3"/>
  <c r="Q5" i="3"/>
  <c r="S5" i="3"/>
  <c r="T5" i="3"/>
  <c r="U5" i="3"/>
  <c r="V5" i="3"/>
  <c r="X5" i="3"/>
  <c r="Y5" i="3"/>
  <c r="Z5" i="3"/>
  <c r="AA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P6" i="3"/>
  <c r="Q6" i="3"/>
  <c r="S6" i="3"/>
  <c r="T6" i="3"/>
  <c r="U6" i="3"/>
  <c r="V6" i="3"/>
  <c r="X6" i="3"/>
  <c r="Y6" i="3"/>
  <c r="Z6" i="3"/>
  <c r="AA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P7" i="3"/>
  <c r="Q7" i="3"/>
  <c r="S7" i="3"/>
  <c r="T7" i="3"/>
  <c r="U7" i="3"/>
  <c r="V7" i="3"/>
  <c r="X7" i="3"/>
  <c r="Y7" i="3"/>
  <c r="Z7" i="3"/>
  <c r="AA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P8" i="3"/>
  <c r="Q8" i="3"/>
  <c r="S8" i="3"/>
  <c r="T8" i="3"/>
  <c r="U8" i="3"/>
  <c r="V8" i="3"/>
  <c r="X8" i="3"/>
  <c r="Y8" i="3"/>
  <c r="Z8" i="3"/>
  <c r="AA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P9" i="3"/>
  <c r="Q9" i="3"/>
  <c r="S9" i="3"/>
  <c r="T9" i="3"/>
  <c r="U9" i="3"/>
  <c r="V9" i="3"/>
  <c r="X9" i="3"/>
  <c r="Y9" i="3"/>
  <c r="Z9" i="3"/>
  <c r="AA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P10" i="3"/>
  <c r="Q10" i="3"/>
  <c r="S10" i="3"/>
  <c r="T10" i="3"/>
  <c r="U10" i="3"/>
  <c r="V10" i="3"/>
  <c r="X10" i="3"/>
  <c r="Y10" i="3"/>
  <c r="Z10" i="3"/>
  <c r="AA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P11" i="3"/>
  <c r="Q11" i="3"/>
  <c r="S11" i="3"/>
  <c r="T11" i="3"/>
  <c r="U11" i="3"/>
  <c r="V11" i="3"/>
  <c r="X11" i="3"/>
  <c r="Y11" i="3"/>
  <c r="Z11" i="3"/>
  <c r="AA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P12" i="3"/>
  <c r="Q12" i="3"/>
  <c r="S12" i="3"/>
  <c r="T12" i="3"/>
  <c r="U12" i="3"/>
  <c r="V12" i="3"/>
  <c r="X12" i="3"/>
  <c r="Y12" i="3"/>
  <c r="Z12" i="3"/>
  <c r="AA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P13" i="3"/>
  <c r="Q13" i="3"/>
  <c r="S13" i="3"/>
  <c r="T13" i="3"/>
  <c r="U13" i="3"/>
  <c r="V13" i="3"/>
  <c r="X13" i="3"/>
  <c r="Y13" i="3"/>
  <c r="Z13" i="3"/>
  <c r="AA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P14" i="3"/>
  <c r="Q14" i="3"/>
  <c r="S14" i="3"/>
  <c r="T14" i="3"/>
  <c r="U14" i="3"/>
  <c r="V14" i="3"/>
  <c r="X14" i="3"/>
  <c r="Y14" i="3"/>
  <c r="Z14" i="3"/>
  <c r="AA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S15" i="3"/>
  <c r="T15" i="3"/>
  <c r="U15" i="3"/>
  <c r="V15" i="3"/>
  <c r="X15" i="3"/>
  <c r="Y15" i="3"/>
  <c r="Z15" i="3"/>
  <c r="AA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P16" i="3"/>
  <c r="Q16" i="3"/>
  <c r="S16" i="3"/>
  <c r="T16" i="3"/>
  <c r="U16" i="3"/>
  <c r="V16" i="3"/>
  <c r="X16" i="3"/>
  <c r="Y16" i="3"/>
  <c r="Z16" i="3"/>
  <c r="AA16" i="3"/>
  <c r="AC16" i="3"/>
  <c r="AD16" i="3"/>
  <c r="AE16" i="3"/>
  <c r="AF16" i="3"/>
  <c r="AX76" i="1"/>
  <c r="AW76" i="1"/>
  <c r="AV76" i="1"/>
  <c r="AU76" i="1"/>
  <c r="AT76" i="1"/>
  <c r="AS76" i="1"/>
  <c r="AR76" i="1"/>
  <c r="AQ76" i="1"/>
  <c r="AP76" i="1"/>
  <c r="AO76" i="1"/>
  <c r="O17" i="3"/>
  <c r="AN17" i="3"/>
  <c r="J17" i="3"/>
  <c r="AG17" i="3"/>
  <c r="D17" i="3"/>
  <c r="AE17" i="3"/>
  <c r="AM17" i="3"/>
  <c r="W17" i="3"/>
  <c r="Q17" i="3"/>
  <c r="G17" i="3"/>
  <c r="Z17" i="3"/>
  <c r="X17" i="3"/>
  <c r="Y17" i="3"/>
  <c r="S17" i="3"/>
  <c r="E17" i="3"/>
  <c r="AS17" i="3"/>
  <c r="AP17" i="3"/>
  <c r="K17" i="3"/>
  <c r="AA17" i="3"/>
  <c r="AI17" i="3"/>
  <c r="AK17" i="3"/>
  <c r="AT17" i="3"/>
  <c r="AR17" i="3"/>
  <c r="AO17" i="3"/>
  <c r="AB17" i="3"/>
  <c r="V17" i="3"/>
  <c r="H17" i="3"/>
  <c r="F17" i="3"/>
  <c r="R17" i="3"/>
  <c r="AH17" i="3"/>
  <c r="P17" i="3"/>
  <c r="AJ17" i="3"/>
  <c r="M17" i="3"/>
  <c r="U17" i="3"/>
  <c r="AC17" i="3"/>
  <c r="L17" i="3"/>
  <c r="I17" i="3"/>
  <c r="AV17" i="3"/>
  <c r="AF17" i="3"/>
  <c r="AQ17" i="3"/>
  <c r="AU17" i="3"/>
  <c r="N17" i="3"/>
  <c r="AD17" i="3"/>
  <c r="AL17" i="3"/>
  <c r="T17" i="3"/>
  <c r="B37" i="10" l="1"/>
  <c r="S36" i="11" s="1"/>
  <c r="S37" i="11"/>
  <c r="B24" i="10"/>
  <c r="S24" i="11" s="1"/>
  <c r="S25" i="11"/>
  <c r="B52" i="10"/>
  <c r="S49" i="11" s="1"/>
  <c r="S50" i="11"/>
  <c r="F24" i="10"/>
  <c r="W24" i="11" s="1"/>
  <c r="W25" i="11"/>
  <c r="E5" i="1"/>
  <c r="E51" i="12"/>
  <c r="E45" i="12"/>
  <c r="E39" i="12"/>
  <c r="E48" i="12"/>
  <c r="E41" i="12"/>
  <c r="E21" i="12"/>
  <c r="E25" i="12"/>
  <c r="E50" i="12"/>
  <c r="E47" i="12"/>
  <c r="E38" i="12"/>
  <c r="E12" i="12"/>
  <c r="E16" i="12"/>
  <c r="E43" i="12"/>
  <c r="E46" i="12"/>
  <c r="E40" i="12"/>
  <c r="E49" i="12"/>
  <c r="E34" i="12"/>
  <c r="E8" i="12"/>
  <c r="E17" i="12"/>
  <c r="E26" i="12"/>
  <c r="E11" i="12"/>
  <c r="E42" i="12"/>
  <c r="E37" i="12"/>
  <c r="E22" i="12"/>
  <c r="E33" i="12"/>
  <c r="E32" i="12" s="1"/>
  <c r="E9" i="12"/>
  <c r="E18" i="12"/>
  <c r="E36" i="12"/>
  <c r="E20" i="12"/>
  <c r="E13" i="12"/>
  <c r="E14" i="12"/>
  <c r="E23" i="12"/>
  <c r="E15" i="12"/>
  <c r="E24" i="12"/>
  <c r="F37" i="10"/>
  <c r="W36" i="11" s="1"/>
  <c r="W37" i="11"/>
  <c r="B77" i="10"/>
  <c r="S56" i="11" s="1"/>
  <c r="V59" i="14"/>
  <c r="Y59" i="14" s="1"/>
  <c r="Y87" i="14"/>
  <c r="Y36" i="14"/>
  <c r="Y25" i="14"/>
  <c r="U29" i="14"/>
  <c r="Y29" i="14" s="1"/>
  <c r="U43" i="14"/>
  <c r="Y43" i="14" s="1"/>
  <c r="Y39" i="14"/>
  <c r="U91" i="14"/>
  <c r="Y91" i="14" s="1"/>
  <c r="Y52" i="14"/>
  <c r="L112" i="16"/>
  <c r="M112" i="16" s="1"/>
  <c r="M102" i="16"/>
  <c r="N104" i="16"/>
  <c r="N103" i="16"/>
  <c r="B102" i="16"/>
  <c r="H102" i="16"/>
  <c r="D102" i="16"/>
  <c r="B107" i="16"/>
  <c r="F107" i="16"/>
  <c r="C107" i="16"/>
  <c r="I105" i="16"/>
  <c r="E105" i="16"/>
  <c r="J102" i="16"/>
  <c r="K102" i="16" s="1"/>
  <c r="N111" i="16"/>
  <c r="K111" i="16"/>
  <c r="N106" i="16"/>
  <c r="K106" i="16"/>
  <c r="G112" i="16"/>
  <c r="C112" i="16"/>
  <c r="H107" i="16"/>
  <c r="B105" i="16"/>
  <c r="H112" i="16"/>
  <c r="D112" i="16"/>
  <c r="D107" i="16"/>
  <c r="F105" i="16"/>
  <c r="I102" i="16"/>
  <c r="E102" i="16"/>
  <c r="N110" i="16"/>
  <c r="J107" i="16"/>
  <c r="K107" i="16" s="1"/>
  <c r="J112" i="16"/>
  <c r="K112" i="16" s="1"/>
  <c r="I112" i="16"/>
  <c r="E112" i="16"/>
  <c r="I107" i="16"/>
  <c r="G105" i="16"/>
  <c r="C105" i="16"/>
  <c r="F102" i="16"/>
  <c r="N109" i="16"/>
  <c r="B112" i="16"/>
  <c r="N112" i="16" s="1"/>
  <c r="F112" i="16"/>
  <c r="G107" i="16"/>
  <c r="E107" i="16"/>
  <c r="H105" i="16"/>
  <c r="D105" i="16"/>
  <c r="G102" i="16"/>
  <c r="C102" i="16"/>
  <c r="J105" i="16"/>
  <c r="K104" i="16"/>
  <c r="K109" i="16"/>
  <c r="K103" i="16"/>
  <c r="F14" i="10"/>
  <c r="C11" i="10"/>
  <c r="F70" i="10"/>
  <c r="E20" i="1"/>
  <c r="E21" i="1"/>
  <c r="E22" i="1"/>
  <c r="E23" i="1"/>
  <c r="E24" i="1"/>
  <c r="E25" i="1"/>
  <c r="F52" i="10"/>
  <c r="C82" i="10"/>
  <c r="T61" i="11" s="1"/>
  <c r="E8" i="1"/>
  <c r="E9" i="1"/>
  <c r="E162" i="1"/>
  <c r="B40" i="10"/>
  <c r="S39" i="11" s="1"/>
  <c r="E37" i="10"/>
  <c r="V36" i="11" s="1"/>
  <c r="E97" i="1"/>
  <c r="E99" i="1"/>
  <c r="E96" i="1"/>
  <c r="E84" i="1"/>
  <c r="E107" i="1"/>
  <c r="E61" i="1"/>
  <c r="E19" i="1"/>
  <c r="E18" i="1"/>
  <c r="E17" i="1"/>
  <c r="E16" i="1"/>
  <c r="E15" i="1"/>
  <c r="E14" i="1"/>
  <c r="E13" i="1"/>
  <c r="E12" i="1"/>
  <c r="E11" i="1"/>
  <c r="E10" i="1"/>
  <c r="E7" i="1"/>
  <c r="E89" i="1"/>
  <c r="E64" i="1"/>
  <c r="E79" i="1"/>
  <c r="E102" i="1"/>
  <c r="F5" i="12"/>
  <c r="C67" i="10"/>
  <c r="E164" i="1"/>
  <c r="E82" i="10"/>
  <c r="V61" i="11" s="1"/>
  <c r="F82" i="10"/>
  <c r="E101" i="1"/>
  <c r="E110" i="1"/>
  <c r="E92" i="1"/>
  <c r="C37" i="10"/>
  <c r="T36" i="11" s="1"/>
  <c r="B70" i="10"/>
  <c r="S13" i="11"/>
  <c r="S12" i="11" s="1"/>
  <c r="F5" i="1"/>
  <c r="E67" i="1"/>
  <c r="E114" i="1"/>
  <c r="E167" i="1"/>
  <c r="E106" i="1"/>
  <c r="E88" i="1"/>
  <c r="E82" i="1"/>
  <c r="B82" i="10"/>
  <c r="S61" i="11" s="1"/>
  <c r="B27" i="10"/>
  <c r="S27" i="11" s="1"/>
  <c r="E24" i="10"/>
  <c r="V24" i="11" s="1"/>
  <c r="G28" i="10"/>
  <c r="E67" i="10"/>
  <c r="G71" i="10"/>
  <c r="C24" i="10"/>
  <c r="T24" i="11" s="1"/>
  <c r="T12" i="11"/>
  <c r="E63" i="1"/>
  <c r="E66" i="1"/>
  <c r="E163" i="1"/>
  <c r="B55" i="10"/>
  <c r="S52" i="11" s="1"/>
  <c r="E105" i="1"/>
  <c r="E111" i="1"/>
  <c r="E91" i="1"/>
  <c r="E76" i="1"/>
  <c r="W13" i="11"/>
  <c r="W12" i="11" s="1"/>
  <c r="W15" i="11" s="1"/>
  <c r="C52" i="10"/>
  <c r="T49" i="11" s="1"/>
  <c r="V14" i="11"/>
  <c r="V12" i="11" s="1"/>
  <c r="E11" i="10"/>
  <c r="E52" i="10"/>
  <c r="V49" i="11" s="1"/>
  <c r="G41" i="10"/>
  <c r="G56" i="10"/>
  <c r="G86" i="10"/>
  <c r="G15" i="10"/>
  <c r="B14" i="10"/>
  <c r="E94" i="1"/>
  <c r="E118" i="1"/>
  <c r="E81" i="1"/>
  <c r="E78" i="1"/>
  <c r="E90" i="1"/>
  <c r="E87" i="1"/>
  <c r="E113" i="1"/>
  <c r="E109" i="1"/>
  <c r="E100" i="1"/>
  <c r="E104" i="1"/>
  <c r="E165" i="1"/>
  <c r="E161" i="1"/>
  <c r="E62" i="1"/>
  <c r="E27" i="1"/>
  <c r="E26" i="1"/>
  <c r="E95" i="1"/>
  <c r="E77" i="1"/>
  <c r="E83" i="1"/>
  <c r="E80" i="1"/>
  <c r="E86" i="1"/>
  <c r="E112" i="1"/>
  <c r="E108" i="1"/>
  <c r="E103" i="1"/>
  <c r="E85" i="1"/>
  <c r="E168" i="1"/>
  <c r="F48" i="12" l="1"/>
  <c r="F36" i="12"/>
  <c r="F33" i="12"/>
  <c r="F9" i="12"/>
  <c r="F14" i="12"/>
  <c r="F18" i="12"/>
  <c r="F23" i="12"/>
  <c r="F50" i="12"/>
  <c r="F47" i="12"/>
  <c r="F38" i="12"/>
  <c r="F11" i="12"/>
  <c r="F15" i="12"/>
  <c r="F20" i="12"/>
  <c r="F24" i="12"/>
  <c r="F37" i="12"/>
  <c r="F34" i="12"/>
  <c r="F43" i="12"/>
  <c r="F46" i="12"/>
  <c r="F40" i="12"/>
  <c r="F12" i="12"/>
  <c r="F16" i="12"/>
  <c r="F21" i="12"/>
  <c r="F25" i="12"/>
  <c r="F49" i="12"/>
  <c r="F42" i="12"/>
  <c r="F51" i="12"/>
  <c r="F8" i="12"/>
  <c r="F17" i="12"/>
  <c r="F26" i="12"/>
  <c r="F45" i="12"/>
  <c r="F44" i="12" s="1"/>
  <c r="F41" i="12"/>
  <c r="F13" i="12"/>
  <c r="F39" i="12"/>
  <c r="F22" i="12"/>
  <c r="E10" i="12"/>
  <c r="E7" i="12"/>
  <c r="E44" i="12"/>
  <c r="E19" i="12"/>
  <c r="F85" i="10"/>
  <c r="W64" i="11" s="1"/>
  <c r="W61" i="11"/>
  <c r="E35" i="12"/>
  <c r="F55" i="10"/>
  <c r="W52" i="11" s="1"/>
  <c r="W49" i="11"/>
  <c r="F27" i="10"/>
  <c r="W27" i="11" s="1"/>
  <c r="F100" i="1"/>
  <c r="F49" i="1"/>
  <c r="F40" i="1"/>
  <c r="F36" i="1"/>
  <c r="F32" i="1"/>
  <c r="F44" i="1"/>
  <c r="F48" i="1"/>
  <c r="F39" i="1"/>
  <c r="F35" i="1"/>
  <c r="F31" i="1"/>
  <c r="F51" i="1"/>
  <c r="F47" i="1"/>
  <c r="F42" i="1"/>
  <c r="F38" i="1"/>
  <c r="F34" i="1"/>
  <c r="F50" i="1"/>
  <c r="F46" i="1"/>
  <c r="F37" i="1"/>
  <c r="F45" i="1"/>
  <c r="F41" i="1"/>
  <c r="F33" i="1"/>
  <c r="F40" i="10"/>
  <c r="W39" i="11" s="1"/>
  <c r="E166" i="1"/>
  <c r="E50" i="1"/>
  <c r="E49" i="1"/>
  <c r="E45" i="1"/>
  <c r="E40" i="1"/>
  <c r="E36" i="1"/>
  <c r="E32" i="1"/>
  <c r="E48" i="1"/>
  <c r="E44" i="1"/>
  <c r="E43" i="1"/>
  <c r="E39" i="1"/>
  <c r="E35" i="1"/>
  <c r="E31" i="1"/>
  <c r="E51" i="1"/>
  <c r="E47" i="1"/>
  <c r="E42" i="1"/>
  <c r="E38" i="1"/>
  <c r="E34" i="1"/>
  <c r="E46" i="1"/>
  <c r="E41" i="1"/>
  <c r="E37" i="1"/>
  <c r="E33" i="1"/>
  <c r="S15" i="11"/>
  <c r="B85" i="10"/>
  <c r="S64" i="11" s="1"/>
  <c r="N105" i="16"/>
  <c r="N102" i="16"/>
  <c r="N107" i="16"/>
  <c r="I7" i="14"/>
  <c r="G7" i="11" s="1"/>
  <c r="K8" i="14"/>
  <c r="I8" i="11" s="1"/>
  <c r="I9" i="14"/>
  <c r="G9" i="11" s="1"/>
  <c r="J10" i="14"/>
  <c r="H10" i="11" s="1"/>
  <c r="H12" i="14"/>
  <c r="F12" i="11" s="1"/>
  <c r="H13" i="14"/>
  <c r="F13" i="11" s="1"/>
  <c r="I14" i="14"/>
  <c r="G14" i="11" s="1"/>
  <c r="I12" i="14"/>
  <c r="G12" i="11" s="1"/>
  <c r="J14" i="14"/>
  <c r="H14" i="11" s="1"/>
  <c r="H7" i="14"/>
  <c r="F7" i="11" s="1"/>
  <c r="J8" i="14"/>
  <c r="H8" i="11" s="1"/>
  <c r="H9" i="14"/>
  <c r="F9" i="11" s="1"/>
  <c r="I10" i="14"/>
  <c r="G10" i="11" s="1"/>
  <c r="K12" i="14"/>
  <c r="I12" i="11" s="1"/>
  <c r="K13" i="14"/>
  <c r="I13" i="11" s="1"/>
  <c r="H14" i="14"/>
  <c r="F14" i="11" s="1"/>
  <c r="J7" i="14"/>
  <c r="H7" i="11" s="1"/>
  <c r="H8" i="14"/>
  <c r="F8" i="11" s="1"/>
  <c r="J9" i="14"/>
  <c r="H9" i="11" s="1"/>
  <c r="K10" i="14"/>
  <c r="I10" i="11" s="1"/>
  <c r="I13" i="14"/>
  <c r="G13" i="11" s="1"/>
  <c r="J12" i="14"/>
  <c r="H12" i="11" s="1"/>
  <c r="K9" i="14"/>
  <c r="I9" i="11" s="1"/>
  <c r="H10" i="14"/>
  <c r="F10" i="11" s="1"/>
  <c r="J13" i="14"/>
  <c r="H13" i="11" s="1"/>
  <c r="K14" i="14"/>
  <c r="I14" i="11" s="1"/>
  <c r="I8" i="14"/>
  <c r="G8" i="11" s="1"/>
  <c r="K7" i="14"/>
  <c r="I7" i="11" s="1"/>
  <c r="K105" i="16"/>
  <c r="J13" i="4"/>
  <c r="H8" i="4"/>
  <c r="J12" i="4"/>
  <c r="K7" i="4"/>
  <c r="E7" i="10" s="1"/>
  <c r="I13" i="4"/>
  <c r="J10" i="4"/>
  <c r="I10" i="4"/>
  <c r="K12" i="4"/>
  <c r="J7" i="4"/>
  <c r="E60" i="1"/>
  <c r="I9" i="4"/>
  <c r="H10" i="4"/>
  <c r="I12" i="4"/>
  <c r="K9" i="4"/>
  <c r="E9" i="10" s="1"/>
  <c r="V10" i="11" s="1"/>
  <c r="J9" i="4"/>
  <c r="K8" i="4"/>
  <c r="E98" i="1"/>
  <c r="E141" i="1" s="1"/>
  <c r="F167" i="1"/>
  <c r="I7" i="4"/>
  <c r="I8" i="4"/>
  <c r="E125" i="1"/>
  <c r="F118" i="1"/>
  <c r="F27" i="1"/>
  <c r="E129" i="1"/>
  <c r="F24" i="1"/>
  <c r="F22" i="1"/>
  <c r="F82" i="1"/>
  <c r="F21" i="1"/>
  <c r="E121" i="1"/>
  <c r="F164" i="1"/>
  <c r="F78" i="1"/>
  <c r="E65" i="1"/>
  <c r="F162" i="1"/>
  <c r="F20" i="1"/>
  <c r="F80" i="1"/>
  <c r="H9" i="4"/>
  <c r="K13" i="4"/>
  <c r="H7" i="4"/>
  <c r="H13" i="4"/>
  <c r="F14" i="1"/>
  <c r="F94" i="1"/>
  <c r="F7" i="1"/>
  <c r="F103" i="1"/>
  <c r="F114" i="1"/>
  <c r="F18" i="1"/>
  <c r="F61" i="1"/>
  <c r="F83" i="1"/>
  <c r="F76" i="1"/>
  <c r="F90" i="1"/>
  <c r="F79" i="1"/>
  <c r="F102" i="1"/>
  <c r="F97" i="1"/>
  <c r="F81" i="1"/>
  <c r="F104" i="1"/>
  <c r="F62" i="1"/>
  <c r="F77" i="1"/>
  <c r="F26" i="1"/>
  <c r="F112" i="1"/>
  <c r="H12" i="4"/>
  <c r="J8" i="4"/>
  <c r="K10" i="4"/>
  <c r="E127" i="1"/>
  <c r="E128" i="1"/>
  <c r="E120" i="1"/>
  <c r="F63" i="1"/>
  <c r="F101" i="1"/>
  <c r="F15" i="1"/>
  <c r="F113" i="1"/>
  <c r="F95" i="1"/>
  <c r="F64" i="1"/>
  <c r="F17" i="1"/>
  <c r="F105" i="1"/>
  <c r="F16" i="1"/>
  <c r="F67" i="1"/>
  <c r="F86" i="1"/>
  <c r="F110" i="1"/>
  <c r="F84" i="1"/>
  <c r="F96" i="1"/>
  <c r="F168" i="1"/>
  <c r="F108" i="1"/>
  <c r="F109" i="1"/>
  <c r="F25" i="1"/>
  <c r="F87" i="1"/>
  <c r="F10" i="1"/>
  <c r="F107" i="1"/>
  <c r="F161" i="1"/>
  <c r="F172" i="1" s="1"/>
  <c r="F163" i="1"/>
  <c r="F88" i="1"/>
  <c r="F13" i="1"/>
  <c r="F165" i="1"/>
  <c r="F11" i="1"/>
  <c r="F91" i="1"/>
  <c r="F8" i="1"/>
  <c r="F99" i="1"/>
  <c r="F12" i="1"/>
  <c r="F9" i="1"/>
  <c r="F111" i="1"/>
  <c r="F106" i="1"/>
  <c r="F166" i="1"/>
  <c r="F66" i="1"/>
  <c r="F92" i="1"/>
  <c r="F89" i="1"/>
  <c r="G5" i="1"/>
  <c r="E124" i="1"/>
  <c r="F85" i="1"/>
  <c r="F23" i="1"/>
  <c r="E131" i="1"/>
  <c r="E126" i="1"/>
  <c r="E179" i="1"/>
  <c r="E119" i="1"/>
  <c r="E132" i="1"/>
  <c r="E133" i="1"/>
  <c r="E134" i="1"/>
  <c r="E130" i="1"/>
  <c r="E122" i="1"/>
  <c r="E176" i="1"/>
  <c r="E123" i="1"/>
  <c r="E93" i="1"/>
  <c r="E136" i="1" s="1"/>
  <c r="E173" i="1"/>
  <c r="E172" i="1"/>
  <c r="E178" i="1"/>
  <c r="E177" i="1"/>
  <c r="E174" i="1"/>
  <c r="E175" i="1"/>
  <c r="E27" i="12" l="1"/>
  <c r="E52" i="12"/>
  <c r="F43" i="1"/>
  <c r="F7" i="12"/>
  <c r="F10" i="12"/>
  <c r="F32" i="12"/>
  <c r="F35" i="12"/>
  <c r="F19" i="12"/>
  <c r="G94" i="1"/>
  <c r="G168" i="1"/>
  <c r="G166" i="1"/>
  <c r="G164" i="1"/>
  <c r="G162" i="1"/>
  <c r="G167" i="1"/>
  <c r="G165" i="1"/>
  <c r="G163" i="1"/>
  <c r="G161" i="1"/>
  <c r="G172" i="1" s="1"/>
  <c r="L8" i="14"/>
  <c r="J8" i="11" s="1"/>
  <c r="K11" i="14"/>
  <c r="I11" i="11" s="1"/>
  <c r="L14" i="14"/>
  <c r="J14" i="11" s="1"/>
  <c r="L9" i="14"/>
  <c r="J9" i="11" s="1"/>
  <c r="I11" i="14"/>
  <c r="G11" i="11" s="1"/>
  <c r="L10" i="14"/>
  <c r="J10" i="11" s="1"/>
  <c r="J11" i="14"/>
  <c r="H11" i="11" s="1"/>
  <c r="H6" i="14"/>
  <c r="F6" i="11" s="1"/>
  <c r="L7" i="14"/>
  <c r="J7" i="11" s="1"/>
  <c r="H11" i="14"/>
  <c r="F11" i="11" s="1"/>
  <c r="L13" i="14"/>
  <c r="J13" i="11" s="1"/>
  <c r="K6" i="14"/>
  <c r="I6" i="11" s="1"/>
  <c r="J6" i="14"/>
  <c r="H6" i="11" s="1"/>
  <c r="L12" i="14"/>
  <c r="J12" i="11" s="1"/>
  <c r="I6" i="14"/>
  <c r="G6" i="11" s="1"/>
  <c r="E68" i="1"/>
  <c r="J11" i="4"/>
  <c r="E154" i="1"/>
  <c r="I11" i="4"/>
  <c r="C9" i="10"/>
  <c r="T10" i="11" s="1"/>
  <c r="K11" i="4"/>
  <c r="C7" i="10"/>
  <c r="T8" i="11" s="1"/>
  <c r="E147" i="1"/>
  <c r="E155" i="1"/>
  <c r="E143" i="1"/>
  <c r="E151" i="1"/>
  <c r="E144" i="1"/>
  <c r="E145" i="1"/>
  <c r="E148" i="1"/>
  <c r="K6" i="4"/>
  <c r="G109" i="1"/>
  <c r="F126" i="1"/>
  <c r="L10" i="4"/>
  <c r="E149" i="1"/>
  <c r="E153" i="1"/>
  <c r="E146" i="1"/>
  <c r="L12" i="4"/>
  <c r="E142" i="1"/>
  <c r="E152" i="1"/>
  <c r="E150" i="1"/>
  <c r="E156" i="1"/>
  <c r="L9" i="4"/>
  <c r="G91" i="1"/>
  <c r="F124" i="1"/>
  <c r="F134" i="1"/>
  <c r="F130" i="1"/>
  <c r="F133" i="1"/>
  <c r="H6" i="4"/>
  <c r="G66" i="1"/>
  <c r="F131" i="1"/>
  <c r="F176" i="1"/>
  <c r="F132" i="1"/>
  <c r="F65" i="1"/>
  <c r="F19" i="1"/>
  <c r="F177" i="1"/>
  <c r="F174" i="1"/>
  <c r="F129" i="1"/>
  <c r="F123" i="1"/>
  <c r="F125" i="1"/>
  <c r="F120" i="1"/>
  <c r="F93" i="1"/>
  <c r="F135" i="1" s="1"/>
  <c r="F140" i="1" s="1"/>
  <c r="I6" i="4"/>
  <c r="F127" i="1"/>
  <c r="F128" i="1"/>
  <c r="F119" i="1"/>
  <c r="F121" i="1"/>
  <c r="F60" i="1"/>
  <c r="F122" i="1"/>
  <c r="L7" i="4"/>
  <c r="G84" i="1"/>
  <c r="G25" i="1"/>
  <c r="G49" i="1" s="1"/>
  <c r="F179" i="1"/>
  <c r="G102" i="1"/>
  <c r="G21" i="1"/>
  <c r="G46" i="1" s="1"/>
  <c r="G114" i="1"/>
  <c r="G63" i="1"/>
  <c r="G90" i="1"/>
  <c r="J6" i="4"/>
  <c r="L13" i="4"/>
  <c r="G61" i="1"/>
  <c r="G11" i="1"/>
  <c r="G35" i="1" s="1"/>
  <c r="G15" i="1"/>
  <c r="G39" i="1" s="1"/>
  <c r="G118" i="1"/>
  <c r="G103" i="1"/>
  <c r="G80" i="1"/>
  <c r="G100" i="1"/>
  <c r="G20" i="1"/>
  <c r="G44" i="1" s="1"/>
  <c r="G78" i="1"/>
  <c r="L8" i="4"/>
  <c r="H11" i="4"/>
  <c r="K23" i="14"/>
  <c r="I21" i="11" s="1"/>
  <c r="G10" i="1"/>
  <c r="G34" i="1" s="1"/>
  <c r="G89" i="1"/>
  <c r="G12" i="1"/>
  <c r="G36" i="1" s="1"/>
  <c r="G88" i="1"/>
  <c r="G104" i="1"/>
  <c r="G79" i="1"/>
  <c r="G97" i="1"/>
  <c r="G64" i="1"/>
  <c r="G18" i="1"/>
  <c r="G42" i="1" s="1"/>
  <c r="G92" i="1"/>
  <c r="G83" i="1"/>
  <c r="G17" i="1"/>
  <c r="G41" i="1" s="1"/>
  <c r="G67" i="1"/>
  <c r="F98" i="1"/>
  <c r="F147" i="1" s="1"/>
  <c r="F173" i="1"/>
  <c r="F175" i="1"/>
  <c r="G9" i="1"/>
  <c r="G33" i="1" s="1"/>
  <c r="G7" i="1"/>
  <c r="G31" i="1" s="1"/>
  <c r="G87" i="1"/>
  <c r="G26" i="1"/>
  <c r="G50" i="1" s="1"/>
  <c r="G82" i="1"/>
  <c r="G111" i="1"/>
  <c r="G81" i="1"/>
  <c r="G86" i="1"/>
  <c r="G76" i="1"/>
  <c r="G95" i="1"/>
  <c r="G22" i="1"/>
  <c r="G45" i="1" s="1"/>
  <c r="G8" i="1"/>
  <c r="G32" i="1" s="1"/>
  <c r="G14" i="1"/>
  <c r="G38" i="1" s="1"/>
  <c r="G106" i="1"/>
  <c r="G96" i="1"/>
  <c r="G77" i="1"/>
  <c r="G13" i="1"/>
  <c r="G37" i="1" s="1"/>
  <c r="G107" i="1"/>
  <c r="G27" i="1"/>
  <c r="G51" i="1" s="1"/>
  <c r="G101" i="1"/>
  <c r="G62" i="1"/>
  <c r="G85" i="1"/>
  <c r="G105" i="1"/>
  <c r="G110" i="1"/>
  <c r="G16" i="1"/>
  <c r="G40" i="1" s="1"/>
  <c r="G23" i="1"/>
  <c r="G47" i="1" s="1"/>
  <c r="G99" i="1"/>
  <c r="G24" i="1"/>
  <c r="G48" i="1" s="1"/>
  <c r="G113" i="1"/>
  <c r="G108" i="1"/>
  <c r="G112" i="1"/>
  <c r="F178" i="1"/>
  <c r="E137" i="1"/>
  <c r="E6" i="10"/>
  <c r="V8" i="11"/>
  <c r="E135" i="1"/>
  <c r="E140" i="1" s="1"/>
  <c r="E138" i="1"/>
  <c r="E139" i="1"/>
  <c r="F52" i="12" l="1"/>
  <c r="F27" i="12"/>
  <c r="G174" i="1"/>
  <c r="G178" i="1"/>
  <c r="G175" i="1"/>
  <c r="G179" i="1"/>
  <c r="E14" i="10"/>
  <c r="V7" i="11"/>
  <c r="V15" i="11" s="1"/>
  <c r="G176" i="1"/>
  <c r="G173" i="1"/>
  <c r="G177" i="1"/>
  <c r="K15" i="14"/>
  <c r="I15" i="11" s="1"/>
  <c r="I15" i="14"/>
  <c r="G15" i="11" s="1"/>
  <c r="L6" i="14"/>
  <c r="J6" i="11" s="1"/>
  <c r="H15" i="14"/>
  <c r="F15" i="11" s="1"/>
  <c r="J15" i="14"/>
  <c r="H15" i="11" s="1"/>
  <c r="L11" i="14"/>
  <c r="J11" i="11" s="1"/>
  <c r="I21" i="14"/>
  <c r="G19" i="11" s="1"/>
  <c r="K22" i="14"/>
  <c r="I20" i="11" s="1"/>
  <c r="H23" i="14"/>
  <c r="F21" i="11" s="1"/>
  <c r="K24" i="14"/>
  <c r="I22" i="11" s="1"/>
  <c r="K26" i="14"/>
  <c r="I24" i="11" s="1"/>
  <c r="K27" i="14"/>
  <c r="I25" i="11" s="1"/>
  <c r="I28" i="14"/>
  <c r="G26" i="11" s="1"/>
  <c r="J21" i="14"/>
  <c r="H19" i="11" s="1"/>
  <c r="I23" i="14"/>
  <c r="G21" i="11" s="1"/>
  <c r="H27" i="14"/>
  <c r="F25" i="11" s="1"/>
  <c r="H21" i="14"/>
  <c r="F19" i="11" s="1"/>
  <c r="J22" i="14"/>
  <c r="H20" i="11" s="1"/>
  <c r="J24" i="14"/>
  <c r="H22" i="11" s="1"/>
  <c r="J26" i="14"/>
  <c r="H24" i="11" s="1"/>
  <c r="J27" i="14"/>
  <c r="H25" i="11" s="1"/>
  <c r="H28" i="14"/>
  <c r="F26" i="11" s="1"/>
  <c r="H22" i="14"/>
  <c r="F20" i="11" s="1"/>
  <c r="H24" i="14"/>
  <c r="F22" i="11" s="1"/>
  <c r="H26" i="14"/>
  <c r="F24" i="11" s="1"/>
  <c r="J28" i="14"/>
  <c r="H26" i="11" s="1"/>
  <c r="I24" i="14"/>
  <c r="G22" i="11" s="1"/>
  <c r="I26" i="14"/>
  <c r="G24" i="11" s="1"/>
  <c r="K28" i="14"/>
  <c r="I26" i="11" s="1"/>
  <c r="I27" i="14"/>
  <c r="G25" i="11" s="1"/>
  <c r="K21" i="14"/>
  <c r="I19" i="11" s="1"/>
  <c r="I22" i="14"/>
  <c r="G20" i="11" s="1"/>
  <c r="J23" i="14"/>
  <c r="H21" i="11" s="1"/>
  <c r="J14" i="4"/>
  <c r="D12" i="10" s="1"/>
  <c r="F137" i="1"/>
  <c r="F136" i="1"/>
  <c r="L11" i="4"/>
  <c r="K14" i="4"/>
  <c r="G133" i="1"/>
  <c r="F153" i="1"/>
  <c r="F146" i="1"/>
  <c r="C6" i="10"/>
  <c r="G126" i="1"/>
  <c r="H14" i="4"/>
  <c r="I14" i="4"/>
  <c r="G122" i="1"/>
  <c r="F149" i="1"/>
  <c r="G127" i="1"/>
  <c r="G65" i="1"/>
  <c r="F68" i="1"/>
  <c r="F138" i="1"/>
  <c r="G121" i="1"/>
  <c r="F139" i="1"/>
  <c r="G125" i="1"/>
  <c r="G120" i="1"/>
  <c r="L6" i="4"/>
  <c r="F143" i="1"/>
  <c r="F148" i="1"/>
  <c r="F150" i="1"/>
  <c r="F154" i="1"/>
  <c r="G60" i="1"/>
  <c r="G132" i="1"/>
  <c r="G131" i="1"/>
  <c r="G134" i="1"/>
  <c r="G130" i="1"/>
  <c r="K20" i="4"/>
  <c r="H23" i="4"/>
  <c r="H21" i="4"/>
  <c r="H20" i="4"/>
  <c r="H26" i="4"/>
  <c r="K26" i="4"/>
  <c r="H22" i="4"/>
  <c r="K21" i="4"/>
  <c r="G19" i="1"/>
  <c r="G43" i="1" s="1"/>
  <c r="G123" i="1"/>
  <c r="H40" i="14"/>
  <c r="F36" i="11" s="1"/>
  <c r="J23" i="4"/>
  <c r="I21" i="4"/>
  <c r="J25" i="4"/>
  <c r="K25" i="4"/>
  <c r="J20" i="4"/>
  <c r="J26" i="4"/>
  <c r="H25" i="4"/>
  <c r="I23" i="4"/>
  <c r="K23" i="4"/>
  <c r="K22" i="4"/>
  <c r="I25" i="4"/>
  <c r="J22" i="4"/>
  <c r="J21" i="4"/>
  <c r="I20" i="4"/>
  <c r="I26" i="4"/>
  <c r="I22" i="4"/>
  <c r="G119" i="1"/>
  <c r="G129" i="1"/>
  <c r="F145" i="1"/>
  <c r="F152" i="1"/>
  <c r="F155" i="1"/>
  <c r="F141" i="1"/>
  <c r="F142" i="1"/>
  <c r="G93" i="1"/>
  <c r="G135" i="1" s="1"/>
  <c r="G140" i="1" s="1"/>
  <c r="F156" i="1"/>
  <c r="F151" i="1"/>
  <c r="F144" i="1"/>
  <c r="G98" i="1"/>
  <c r="G147" i="1" s="1"/>
  <c r="G128" i="1"/>
  <c r="G124" i="1"/>
  <c r="V5" i="1"/>
  <c r="V161" i="1" l="1"/>
  <c r="V172" i="1" s="1"/>
  <c r="V162" i="1"/>
  <c r="V163" i="1"/>
  <c r="V164" i="1"/>
  <c r="V175" i="1" s="1"/>
  <c r="V165" i="1"/>
  <c r="V176" i="1" s="1"/>
  <c r="V166" i="1"/>
  <c r="V177" i="1" s="1"/>
  <c r="V167" i="1"/>
  <c r="V168" i="1"/>
  <c r="V179" i="1" s="1"/>
  <c r="V118" i="1"/>
  <c r="V76" i="1"/>
  <c r="V77" i="1"/>
  <c r="V78" i="1"/>
  <c r="V79" i="1"/>
  <c r="V80" i="1"/>
  <c r="V122" i="1" s="1"/>
  <c r="V81" i="1"/>
  <c r="V82" i="1"/>
  <c r="V83" i="1"/>
  <c r="V84" i="1"/>
  <c r="V126" i="1" s="1"/>
  <c r="V85" i="1"/>
  <c r="V86" i="1"/>
  <c r="V87" i="1"/>
  <c r="V88" i="1"/>
  <c r="V130" i="1" s="1"/>
  <c r="V89" i="1"/>
  <c r="V90" i="1"/>
  <c r="V91" i="1"/>
  <c r="V92" i="1"/>
  <c r="V134" i="1" s="1"/>
  <c r="V94" i="1"/>
  <c r="V95" i="1"/>
  <c r="V96" i="1"/>
  <c r="V97" i="1"/>
  <c r="V99" i="1"/>
  <c r="V100" i="1"/>
  <c r="V101" i="1"/>
  <c r="V102" i="1"/>
  <c r="V103" i="1"/>
  <c r="V104" i="1"/>
  <c r="V105" i="1"/>
  <c r="V106" i="1"/>
  <c r="V107" i="1"/>
  <c r="V98" i="1" s="1"/>
  <c r="V149" i="1" s="1"/>
  <c r="V108" i="1"/>
  <c r="V109" i="1"/>
  <c r="V151" i="1" s="1"/>
  <c r="V110" i="1"/>
  <c r="V111" i="1"/>
  <c r="V153" i="1" s="1"/>
  <c r="V112" i="1"/>
  <c r="V154" i="1" s="1"/>
  <c r="V113" i="1"/>
  <c r="V155" i="1" s="1"/>
  <c r="V114" i="1"/>
  <c r="V156" i="1" s="1"/>
  <c r="V61" i="1"/>
  <c r="V62" i="1"/>
  <c r="V63" i="1"/>
  <c r="V64" i="1"/>
  <c r="V66" i="1"/>
  <c r="V67" i="1"/>
  <c r="V7" i="1"/>
  <c r="V31" i="1" s="1"/>
  <c r="V8" i="1"/>
  <c r="V32" i="1" s="1"/>
  <c r="V9" i="1"/>
  <c r="V33" i="1" s="1"/>
  <c r="V10" i="1"/>
  <c r="V34" i="1" s="1"/>
  <c r="V11" i="1"/>
  <c r="V35" i="1" s="1"/>
  <c r="V12" i="1"/>
  <c r="V36" i="1" s="1"/>
  <c r="V13" i="1"/>
  <c r="V37" i="1" s="1"/>
  <c r="V14" i="1"/>
  <c r="V38" i="1" s="1"/>
  <c r="V15" i="1"/>
  <c r="V39" i="1" s="1"/>
  <c r="V16" i="1"/>
  <c r="V40" i="1" s="1"/>
  <c r="V17" i="1"/>
  <c r="V41" i="1" s="1"/>
  <c r="V18" i="1"/>
  <c r="V42" i="1" s="1"/>
  <c r="V20" i="1"/>
  <c r="V21" i="1"/>
  <c r="V46" i="1" s="1"/>
  <c r="V22" i="1"/>
  <c r="V45" i="1" s="1"/>
  <c r="V23" i="1"/>
  <c r="V47" i="1" s="1"/>
  <c r="V24" i="1"/>
  <c r="V48" i="1" s="1"/>
  <c r="V25" i="1"/>
  <c r="V49" i="1" s="1"/>
  <c r="V26" i="1"/>
  <c r="V50" i="1" s="1"/>
  <c r="V27" i="1"/>
  <c r="V51" i="1" s="1"/>
  <c r="C14" i="10"/>
  <c r="T7" i="11"/>
  <c r="T15" i="11" s="1"/>
  <c r="K20" i="14"/>
  <c r="I18" i="11" s="1"/>
  <c r="L27" i="14"/>
  <c r="J25" i="11" s="1"/>
  <c r="L22" i="14"/>
  <c r="J20" i="11" s="1"/>
  <c r="L15" i="14"/>
  <c r="J15" i="11" s="1"/>
  <c r="I25" i="14"/>
  <c r="G23" i="11" s="1"/>
  <c r="L24" i="14"/>
  <c r="J22" i="11" s="1"/>
  <c r="J25" i="14"/>
  <c r="H23" i="11" s="1"/>
  <c r="H20" i="14"/>
  <c r="F18" i="11" s="1"/>
  <c r="L21" i="14"/>
  <c r="J19" i="11" s="1"/>
  <c r="L28" i="14"/>
  <c r="J26" i="11" s="1"/>
  <c r="L23" i="14"/>
  <c r="J21" i="11" s="1"/>
  <c r="K25" i="14"/>
  <c r="I20" i="14"/>
  <c r="G18" i="11" s="1"/>
  <c r="H25" i="14"/>
  <c r="F23" i="11" s="1"/>
  <c r="L26" i="14"/>
  <c r="J24" i="11" s="1"/>
  <c r="J20" i="14"/>
  <c r="H18" i="11" s="1"/>
  <c r="D8" i="10"/>
  <c r="U9" i="11" s="1"/>
  <c r="X9" i="11" s="1"/>
  <c r="D13" i="10"/>
  <c r="U14" i="11" s="1"/>
  <c r="X14" i="11" s="1"/>
  <c r="D7" i="10"/>
  <c r="U8" i="11" s="1"/>
  <c r="D9" i="10"/>
  <c r="U10" i="11" s="1"/>
  <c r="X10" i="11" s="1"/>
  <c r="D10" i="10"/>
  <c r="G10" i="10" s="1"/>
  <c r="C16" i="10"/>
  <c r="D16" i="10"/>
  <c r="E16" i="10"/>
  <c r="L14" i="4"/>
  <c r="G68" i="1"/>
  <c r="G156" i="1"/>
  <c r="G138" i="1"/>
  <c r="G143" i="1"/>
  <c r="G155" i="1"/>
  <c r="G151" i="1"/>
  <c r="G152" i="1"/>
  <c r="K24" i="4"/>
  <c r="L23" i="4"/>
  <c r="K38" i="14"/>
  <c r="I34" i="11" s="1"/>
  <c r="L22" i="4"/>
  <c r="L26" i="4"/>
  <c r="B16" i="10"/>
  <c r="L20" i="4"/>
  <c r="H19" i="4"/>
  <c r="G139" i="1"/>
  <c r="E20" i="10"/>
  <c r="K19" i="4"/>
  <c r="G137" i="1"/>
  <c r="I24" i="4"/>
  <c r="L21" i="4"/>
  <c r="J19" i="4"/>
  <c r="E22" i="10"/>
  <c r="V22" i="11" s="1"/>
  <c r="H24" i="4"/>
  <c r="L25" i="4"/>
  <c r="I19" i="4"/>
  <c r="C20" i="10"/>
  <c r="G142" i="1"/>
  <c r="G136" i="1"/>
  <c r="G150" i="1"/>
  <c r="J24" i="4"/>
  <c r="G145" i="1"/>
  <c r="G149" i="1"/>
  <c r="C22" i="10"/>
  <c r="T22" i="11" s="1"/>
  <c r="G154" i="1"/>
  <c r="G141" i="1"/>
  <c r="G148" i="1"/>
  <c r="G144" i="1"/>
  <c r="G153" i="1"/>
  <c r="G146" i="1"/>
  <c r="W5" i="1"/>
  <c r="U13" i="11"/>
  <c r="G12" i="10"/>
  <c r="V132" i="1" l="1"/>
  <c r="V128" i="1"/>
  <c r="V124" i="1"/>
  <c r="V120" i="1"/>
  <c r="V178" i="1"/>
  <c r="V174" i="1"/>
  <c r="V65" i="1"/>
  <c r="V60" i="1"/>
  <c r="V68" i="1" s="1"/>
  <c r="V133" i="1"/>
  <c r="V131" i="1"/>
  <c r="V129" i="1"/>
  <c r="V127" i="1"/>
  <c r="V125" i="1"/>
  <c r="V123" i="1"/>
  <c r="V121" i="1"/>
  <c r="V119" i="1"/>
  <c r="W161" i="1"/>
  <c r="W172" i="1" s="1"/>
  <c r="W162" i="1"/>
  <c r="W173" i="1" s="1"/>
  <c r="W163" i="1"/>
  <c r="W174" i="1" s="1"/>
  <c r="W164" i="1"/>
  <c r="W175" i="1" s="1"/>
  <c r="W165" i="1"/>
  <c r="W176" i="1" s="1"/>
  <c r="W166" i="1"/>
  <c r="W177" i="1" s="1"/>
  <c r="W167" i="1"/>
  <c r="W178" i="1" s="1"/>
  <c r="W168" i="1"/>
  <c r="W179" i="1" s="1"/>
  <c r="W118" i="1"/>
  <c r="W76" i="1"/>
  <c r="W77" i="1"/>
  <c r="W78" i="1"/>
  <c r="W120" i="1" s="1"/>
  <c r="W79" i="1"/>
  <c r="W80" i="1"/>
  <c r="W122" i="1" s="1"/>
  <c r="W81" i="1"/>
  <c r="W82" i="1"/>
  <c r="W124" i="1" s="1"/>
  <c r="W83" i="1"/>
  <c r="W84" i="1"/>
  <c r="W126" i="1" s="1"/>
  <c r="W85" i="1"/>
  <c r="W86" i="1"/>
  <c r="W128" i="1" s="1"/>
  <c r="W87" i="1"/>
  <c r="W88" i="1"/>
  <c r="W130" i="1" s="1"/>
  <c r="W89" i="1"/>
  <c r="W90" i="1"/>
  <c r="W132" i="1" s="1"/>
  <c r="W91" i="1"/>
  <c r="W92" i="1"/>
  <c r="W134" i="1" s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98" i="1" s="1"/>
  <c r="W149" i="1" s="1"/>
  <c r="W108" i="1"/>
  <c r="W109" i="1"/>
  <c r="W110" i="1"/>
  <c r="W111" i="1"/>
  <c r="W112" i="1"/>
  <c r="W154" i="1" s="1"/>
  <c r="W113" i="1"/>
  <c r="W114" i="1"/>
  <c r="W61" i="1"/>
  <c r="W62" i="1"/>
  <c r="W63" i="1"/>
  <c r="W64" i="1"/>
  <c r="W66" i="1"/>
  <c r="W67" i="1"/>
  <c r="W7" i="1"/>
  <c r="W31" i="1" s="1"/>
  <c r="W8" i="1"/>
  <c r="W32" i="1" s="1"/>
  <c r="W9" i="1"/>
  <c r="W33" i="1" s="1"/>
  <c r="W10" i="1"/>
  <c r="W34" i="1" s="1"/>
  <c r="W11" i="1"/>
  <c r="W35" i="1" s="1"/>
  <c r="W13" i="1"/>
  <c r="W37" i="1" s="1"/>
  <c r="W12" i="1"/>
  <c r="W36" i="1" s="1"/>
  <c r="W14" i="1"/>
  <c r="W38" i="1" s="1"/>
  <c r="W15" i="1"/>
  <c r="W39" i="1" s="1"/>
  <c r="W16" i="1"/>
  <c r="W40" i="1" s="1"/>
  <c r="W17" i="1"/>
  <c r="W41" i="1" s="1"/>
  <c r="W18" i="1"/>
  <c r="W42" i="1" s="1"/>
  <c r="W20" i="1"/>
  <c r="W21" i="1"/>
  <c r="W46" i="1" s="1"/>
  <c r="W22" i="1"/>
  <c r="W45" i="1" s="1"/>
  <c r="W23" i="1"/>
  <c r="W47" i="1" s="1"/>
  <c r="W24" i="1"/>
  <c r="W48" i="1" s="1"/>
  <c r="W25" i="1"/>
  <c r="W49" i="1" s="1"/>
  <c r="W26" i="1"/>
  <c r="W50" i="1" s="1"/>
  <c r="W27" i="1"/>
  <c r="W51" i="1" s="1"/>
  <c r="V152" i="1"/>
  <c r="V150" i="1"/>
  <c r="V148" i="1"/>
  <c r="V146" i="1"/>
  <c r="V144" i="1"/>
  <c r="V142" i="1"/>
  <c r="V173" i="1"/>
  <c r="V44" i="1"/>
  <c r="V19" i="1"/>
  <c r="V43" i="1" s="1"/>
  <c r="V147" i="1"/>
  <c r="V145" i="1"/>
  <c r="V143" i="1"/>
  <c r="V141" i="1"/>
  <c r="V93" i="1"/>
  <c r="V135" i="1" s="1"/>
  <c r="V140" i="1" s="1"/>
  <c r="V136" i="1"/>
  <c r="K29" i="14"/>
  <c r="I27" i="11" s="1"/>
  <c r="I23" i="11"/>
  <c r="E19" i="10"/>
  <c r="V19" i="11" s="1"/>
  <c r="V20" i="11"/>
  <c r="C19" i="10"/>
  <c r="T19" i="11" s="1"/>
  <c r="T20" i="11"/>
  <c r="I29" i="14"/>
  <c r="G27" i="11" s="1"/>
  <c r="M26" i="14"/>
  <c r="G8" i="10"/>
  <c r="J29" i="14"/>
  <c r="H27" i="11" s="1"/>
  <c r="H29" i="14"/>
  <c r="F27" i="11" s="1"/>
  <c r="L20" i="14"/>
  <c r="J18" i="11" s="1"/>
  <c r="H35" i="14"/>
  <c r="F31" i="11" s="1"/>
  <c r="J36" i="14"/>
  <c r="H32" i="11" s="1"/>
  <c r="I37" i="14"/>
  <c r="G33" i="11" s="1"/>
  <c r="H38" i="14"/>
  <c r="F34" i="11" s="1"/>
  <c r="H41" i="14"/>
  <c r="F37" i="11" s="1"/>
  <c r="J42" i="14"/>
  <c r="H38" i="11" s="1"/>
  <c r="K42" i="14"/>
  <c r="I38" i="11" s="1"/>
  <c r="K35" i="14"/>
  <c r="I31" i="11" s="1"/>
  <c r="I36" i="14"/>
  <c r="G32" i="11" s="1"/>
  <c r="H37" i="14"/>
  <c r="F33" i="11" s="1"/>
  <c r="K40" i="14"/>
  <c r="I36" i="11" s="1"/>
  <c r="K41" i="14"/>
  <c r="I37" i="11" s="1"/>
  <c r="I42" i="14"/>
  <c r="G38" i="11" s="1"/>
  <c r="I35" i="14"/>
  <c r="G31" i="11" s="1"/>
  <c r="K36" i="14"/>
  <c r="I32" i="11" s="1"/>
  <c r="J37" i="14"/>
  <c r="H33" i="11" s="1"/>
  <c r="I38" i="14"/>
  <c r="G34" i="11" s="1"/>
  <c r="I40" i="14"/>
  <c r="G36" i="11" s="1"/>
  <c r="I41" i="14"/>
  <c r="G37" i="11" s="1"/>
  <c r="H36" i="14"/>
  <c r="F32" i="11" s="1"/>
  <c r="J41" i="14"/>
  <c r="H37" i="11" s="1"/>
  <c r="J35" i="14"/>
  <c r="H31" i="11" s="1"/>
  <c r="K37" i="14"/>
  <c r="I33" i="11" s="1"/>
  <c r="J38" i="14"/>
  <c r="H34" i="11" s="1"/>
  <c r="J40" i="14"/>
  <c r="H36" i="11" s="1"/>
  <c r="H42" i="14"/>
  <c r="F38" i="11" s="1"/>
  <c r="L25" i="14"/>
  <c r="J23" i="11" s="1"/>
  <c r="D11" i="10"/>
  <c r="G11" i="10" s="1"/>
  <c r="J35" i="4"/>
  <c r="G13" i="10"/>
  <c r="G9" i="10"/>
  <c r="U11" i="11"/>
  <c r="X11" i="11" s="1"/>
  <c r="D6" i="10"/>
  <c r="U7" i="11" s="1"/>
  <c r="G7" i="10"/>
  <c r="E27" i="10"/>
  <c r="V27" i="11" s="1"/>
  <c r="K27" i="4"/>
  <c r="L24" i="4"/>
  <c r="L19" i="4"/>
  <c r="H27" i="4"/>
  <c r="I27" i="4"/>
  <c r="K33" i="4"/>
  <c r="H33" i="4"/>
  <c r="I36" i="4"/>
  <c r="J36" i="4"/>
  <c r="H36" i="4"/>
  <c r="K39" i="4"/>
  <c r="I33" i="4"/>
  <c r="I39" i="4"/>
  <c r="K35" i="4"/>
  <c r="K36" i="4"/>
  <c r="H34" i="4"/>
  <c r="I34" i="4"/>
  <c r="H35" i="4"/>
  <c r="J33" i="4"/>
  <c r="K38" i="4"/>
  <c r="I38" i="4"/>
  <c r="H38" i="4"/>
  <c r="H39" i="4"/>
  <c r="J39" i="4"/>
  <c r="I35" i="4"/>
  <c r="J34" i="4"/>
  <c r="K34" i="4"/>
  <c r="J38" i="4"/>
  <c r="F16" i="10"/>
  <c r="J27" i="4"/>
  <c r="X8" i="11"/>
  <c r="X13" i="11"/>
  <c r="U12" i="11"/>
  <c r="X12" i="11" s="1"/>
  <c r="W156" i="1" l="1"/>
  <c r="W153" i="1"/>
  <c r="W155" i="1"/>
  <c r="W151" i="1"/>
  <c r="W65" i="1"/>
  <c r="W60" i="1"/>
  <c r="W133" i="1"/>
  <c r="W131" i="1"/>
  <c r="W129" i="1"/>
  <c r="W127" i="1"/>
  <c r="W125" i="1"/>
  <c r="W123" i="1"/>
  <c r="W121" i="1"/>
  <c r="W119" i="1"/>
  <c r="V137" i="1"/>
  <c r="W152" i="1"/>
  <c r="W150" i="1"/>
  <c r="W148" i="1"/>
  <c r="W146" i="1"/>
  <c r="W144" i="1"/>
  <c r="W142" i="1"/>
  <c r="V138" i="1"/>
  <c r="V139" i="1"/>
  <c r="W44" i="1"/>
  <c r="W19" i="1"/>
  <c r="W43" i="1" s="1"/>
  <c r="W68" i="1"/>
  <c r="W147" i="1"/>
  <c r="W145" i="1"/>
  <c r="W143" i="1"/>
  <c r="W141" i="1"/>
  <c r="W93" i="1"/>
  <c r="W135" i="1" s="1"/>
  <c r="W140" i="1" s="1"/>
  <c r="C27" i="10"/>
  <c r="T27" i="11" s="1"/>
  <c r="L29" i="14"/>
  <c r="J27" i="11" s="1"/>
  <c r="D14" i="10"/>
  <c r="G14" i="10" s="1"/>
  <c r="J34" i="14"/>
  <c r="H30" i="11" s="1"/>
  <c r="L42" i="14"/>
  <c r="J38" i="11" s="1"/>
  <c r="I34" i="14"/>
  <c r="G30" i="11" s="1"/>
  <c r="J39" i="14"/>
  <c r="H35" i="11" s="1"/>
  <c r="K39" i="14"/>
  <c r="I35" i="11" s="1"/>
  <c r="K51" i="14"/>
  <c r="I44" i="11" s="1"/>
  <c r="J54" i="14"/>
  <c r="H47" i="11" s="1"/>
  <c r="I57" i="14"/>
  <c r="G50" i="11" s="1"/>
  <c r="J51" i="14"/>
  <c r="H44" i="11" s="1"/>
  <c r="H52" i="14"/>
  <c r="F45" i="11" s="1"/>
  <c r="I53" i="14"/>
  <c r="G46" i="11" s="1"/>
  <c r="I54" i="14"/>
  <c r="G47" i="11" s="1"/>
  <c r="H56" i="14"/>
  <c r="F49" i="11" s="1"/>
  <c r="H57" i="14"/>
  <c r="F50" i="11" s="1"/>
  <c r="H58" i="14"/>
  <c r="F51" i="11" s="1"/>
  <c r="I52" i="14"/>
  <c r="G45" i="11" s="1"/>
  <c r="J53" i="14"/>
  <c r="H46" i="11" s="1"/>
  <c r="I56" i="14"/>
  <c r="G49" i="11" s="1"/>
  <c r="I58" i="14"/>
  <c r="G51" i="11" s="1"/>
  <c r="H51" i="14"/>
  <c r="F44" i="11" s="1"/>
  <c r="K53" i="14"/>
  <c r="I46" i="11" s="1"/>
  <c r="J57" i="14"/>
  <c r="H50" i="11" s="1"/>
  <c r="H54" i="14"/>
  <c r="F47" i="11" s="1"/>
  <c r="K57" i="14"/>
  <c r="I50" i="11" s="1"/>
  <c r="J56" i="14"/>
  <c r="H49" i="11" s="1"/>
  <c r="I51" i="14"/>
  <c r="G44" i="11" s="1"/>
  <c r="K52" i="14"/>
  <c r="I45" i="11" s="1"/>
  <c r="H53" i="14"/>
  <c r="F46" i="11" s="1"/>
  <c r="K56" i="14"/>
  <c r="I49" i="11" s="1"/>
  <c r="K58" i="14"/>
  <c r="I51" i="11" s="1"/>
  <c r="J52" i="14"/>
  <c r="H45" i="11" s="1"/>
  <c r="K54" i="14"/>
  <c r="I47" i="11" s="1"/>
  <c r="J58" i="14"/>
  <c r="H51" i="11" s="1"/>
  <c r="L40" i="14"/>
  <c r="J36" i="11" s="1"/>
  <c r="H39" i="14"/>
  <c r="F35" i="11" s="1"/>
  <c r="H34" i="14"/>
  <c r="F30" i="11" s="1"/>
  <c r="L36" i="14"/>
  <c r="J32" i="11" s="1"/>
  <c r="L41" i="14"/>
  <c r="J37" i="11" s="1"/>
  <c r="K34" i="14"/>
  <c r="I30" i="11" s="1"/>
  <c r="L35" i="14"/>
  <c r="J31" i="11" s="1"/>
  <c r="I39" i="14"/>
  <c r="G35" i="11" s="1"/>
  <c r="L38" i="14"/>
  <c r="J34" i="11" s="1"/>
  <c r="L37" i="14"/>
  <c r="J33" i="11" s="1"/>
  <c r="G6" i="10"/>
  <c r="X7" i="11" s="1"/>
  <c r="J37" i="4"/>
  <c r="L35" i="4"/>
  <c r="L27" i="4"/>
  <c r="I37" i="4"/>
  <c r="L36" i="4"/>
  <c r="E33" i="10"/>
  <c r="K32" i="4"/>
  <c r="C35" i="10"/>
  <c r="T34" i="11" s="1"/>
  <c r="L39" i="4"/>
  <c r="K37" i="4"/>
  <c r="L34" i="4"/>
  <c r="C33" i="10"/>
  <c r="I32" i="4"/>
  <c r="L33" i="4"/>
  <c r="H32" i="4"/>
  <c r="L38" i="4"/>
  <c r="H37" i="4"/>
  <c r="J32" i="4"/>
  <c r="E35" i="10"/>
  <c r="V34" i="11" s="1"/>
  <c r="J48" i="4"/>
  <c r="J53" i="4"/>
  <c r="J51" i="4"/>
  <c r="K50" i="4"/>
  <c r="J50" i="4"/>
  <c r="I49" i="4"/>
  <c r="H54" i="4"/>
  <c r="K53" i="4"/>
  <c r="H49" i="4"/>
  <c r="H51" i="4"/>
  <c r="K48" i="4"/>
  <c r="I48" i="4"/>
  <c r="K54" i="4"/>
  <c r="I53" i="4"/>
  <c r="I51" i="4"/>
  <c r="J49" i="4"/>
  <c r="I50" i="4"/>
  <c r="K51" i="4"/>
  <c r="H50" i="4"/>
  <c r="H48" i="4"/>
  <c r="J54" i="4"/>
  <c r="H53" i="4"/>
  <c r="K49" i="4"/>
  <c r="I54" i="4"/>
  <c r="D22" i="10"/>
  <c r="D26" i="10"/>
  <c r="D25" i="10"/>
  <c r="U25" i="11" s="1"/>
  <c r="D23" i="10"/>
  <c r="D21" i="10"/>
  <c r="D20" i="10"/>
  <c r="U20" i="11" s="1"/>
  <c r="X9" i="1"/>
  <c r="U15" i="11"/>
  <c r="X15" i="11" s="1"/>
  <c r="W136" i="1" l="1"/>
  <c r="W138" i="1"/>
  <c r="W139" i="1"/>
  <c r="W137" i="1"/>
  <c r="G21" i="10"/>
  <c r="X21" i="11" s="1"/>
  <c r="U21" i="11"/>
  <c r="G22" i="10"/>
  <c r="X22" i="11" s="1"/>
  <c r="U22" i="11"/>
  <c r="C32" i="10"/>
  <c r="T31" i="11" s="1"/>
  <c r="T32" i="11"/>
  <c r="G23" i="10"/>
  <c r="X23" i="11" s="1"/>
  <c r="U23" i="11"/>
  <c r="G26" i="10"/>
  <c r="X26" i="11" s="1"/>
  <c r="U26" i="11"/>
  <c r="E32" i="10"/>
  <c r="V31" i="11" s="1"/>
  <c r="V32" i="11"/>
  <c r="J50" i="14"/>
  <c r="H43" i="11" s="1"/>
  <c r="M40" i="14"/>
  <c r="I43" i="14"/>
  <c r="G39" i="11" s="1"/>
  <c r="J43" i="14"/>
  <c r="H39" i="11" s="1"/>
  <c r="K43" i="14"/>
  <c r="I39" i="11" s="1"/>
  <c r="L39" i="14"/>
  <c r="J35" i="11" s="1"/>
  <c r="L53" i="14"/>
  <c r="J46" i="11" s="1"/>
  <c r="L52" i="14"/>
  <c r="J45" i="11" s="1"/>
  <c r="H43" i="14"/>
  <c r="F39" i="11" s="1"/>
  <c r="L34" i="14"/>
  <c r="J30" i="11" s="1"/>
  <c r="K55" i="14"/>
  <c r="I48" i="11" s="1"/>
  <c r="J55" i="14"/>
  <c r="H48" i="11" s="1"/>
  <c r="H55" i="14"/>
  <c r="F48" i="11" s="1"/>
  <c r="L56" i="14"/>
  <c r="J49" i="11" s="1"/>
  <c r="H50" i="14"/>
  <c r="F43" i="11" s="1"/>
  <c r="L51" i="14"/>
  <c r="J44" i="11" s="1"/>
  <c r="J67" i="14"/>
  <c r="I68" i="14"/>
  <c r="I69" i="14"/>
  <c r="I70" i="14"/>
  <c r="H72" i="14"/>
  <c r="H73" i="14"/>
  <c r="H74" i="14"/>
  <c r="K67" i="14"/>
  <c r="J68" i="14"/>
  <c r="J69" i="14"/>
  <c r="J70" i="14"/>
  <c r="I72" i="14"/>
  <c r="I73" i="14"/>
  <c r="I74" i="14"/>
  <c r="H68" i="14"/>
  <c r="H70" i="14"/>
  <c r="K72" i="14"/>
  <c r="K74" i="14"/>
  <c r="H67" i="14"/>
  <c r="K68" i="14"/>
  <c r="K70" i="14"/>
  <c r="K69" i="14"/>
  <c r="J72" i="14"/>
  <c r="J74" i="14"/>
  <c r="J73" i="14"/>
  <c r="I67" i="14"/>
  <c r="I66" i="14" s="1"/>
  <c r="H69" i="14"/>
  <c r="K73" i="14"/>
  <c r="L58" i="14"/>
  <c r="J51" i="11" s="1"/>
  <c r="L54" i="14"/>
  <c r="J47" i="11" s="1"/>
  <c r="I50" i="14"/>
  <c r="G43" i="11" s="1"/>
  <c r="I55" i="14"/>
  <c r="G48" i="11" s="1"/>
  <c r="L57" i="14"/>
  <c r="J50" i="11" s="1"/>
  <c r="K50" i="14"/>
  <c r="I43" i="11" s="1"/>
  <c r="J40" i="4"/>
  <c r="D34" i="10" s="1"/>
  <c r="L37" i="4"/>
  <c r="K40" i="4"/>
  <c r="K52" i="4"/>
  <c r="L54" i="4"/>
  <c r="J47" i="4"/>
  <c r="L32" i="4"/>
  <c r="H40" i="4"/>
  <c r="L50" i="4"/>
  <c r="E48" i="10"/>
  <c r="V45" i="11" s="1"/>
  <c r="K47" i="4"/>
  <c r="L53" i="4"/>
  <c r="H52" i="4"/>
  <c r="J68" i="4"/>
  <c r="I66" i="4"/>
  <c r="H64" i="4"/>
  <c r="K69" i="4"/>
  <c r="J63" i="4"/>
  <c r="J64" i="4"/>
  <c r="W5" i="12"/>
  <c r="J66" i="4"/>
  <c r="H65" i="4"/>
  <c r="I64" i="4"/>
  <c r="J65" i="4"/>
  <c r="H63" i="4"/>
  <c r="H69" i="4"/>
  <c r="K65" i="4"/>
  <c r="J69" i="4"/>
  <c r="H66" i="4"/>
  <c r="I69" i="4"/>
  <c r="H68" i="4"/>
  <c r="K64" i="4"/>
  <c r="K66" i="4"/>
  <c r="I63" i="4"/>
  <c r="K68" i="4"/>
  <c r="K63" i="4"/>
  <c r="I68" i="4"/>
  <c r="I65" i="4"/>
  <c r="L51" i="4"/>
  <c r="C50" i="10"/>
  <c r="T47" i="11" s="1"/>
  <c r="C48" i="10"/>
  <c r="T45" i="11" s="1"/>
  <c r="I47" i="4"/>
  <c r="L49" i="4"/>
  <c r="E50" i="10"/>
  <c r="V47" i="11" s="1"/>
  <c r="H47" i="4"/>
  <c r="L48" i="4"/>
  <c r="I52" i="4"/>
  <c r="J52" i="4"/>
  <c r="I40" i="4"/>
  <c r="G20" i="10"/>
  <c r="X20" i="11" s="1"/>
  <c r="D19" i="10"/>
  <c r="D24" i="10"/>
  <c r="U24" i="11" s="1"/>
  <c r="G25" i="10"/>
  <c r="X25" i="11" s="1"/>
  <c r="J84" i="14" l="1"/>
  <c r="H57" i="11" s="1"/>
  <c r="W51" i="12"/>
  <c r="W49" i="12"/>
  <c r="W45" i="12"/>
  <c r="W40" i="12"/>
  <c r="W50" i="12"/>
  <c r="W48" i="12"/>
  <c r="W43" i="12"/>
  <c r="W41" i="12"/>
  <c r="W39" i="12"/>
  <c r="W37" i="12"/>
  <c r="W33" i="12"/>
  <c r="W42" i="12"/>
  <c r="W38" i="12"/>
  <c r="W36" i="12"/>
  <c r="W34" i="12"/>
  <c r="C40" i="10"/>
  <c r="T39" i="11" s="1"/>
  <c r="E40" i="10"/>
  <c r="V39" i="11" s="1"/>
  <c r="G19" i="10"/>
  <c r="X19" i="11" s="1"/>
  <c r="U19" i="11"/>
  <c r="G34" i="10"/>
  <c r="X33" i="11" s="1"/>
  <c r="U33" i="11"/>
  <c r="M56" i="14"/>
  <c r="L43" i="14"/>
  <c r="J39" i="11" s="1"/>
  <c r="L74" i="14"/>
  <c r="L73" i="14"/>
  <c r="J59" i="14"/>
  <c r="H52" i="11" s="1"/>
  <c r="K59" i="14"/>
  <c r="I52" i="11" s="1"/>
  <c r="I59" i="14"/>
  <c r="G52" i="11" s="1"/>
  <c r="J66" i="14"/>
  <c r="L69" i="14"/>
  <c r="J71" i="14"/>
  <c r="H66" i="14"/>
  <c r="L67" i="14"/>
  <c r="L68" i="14"/>
  <c r="L50" i="14"/>
  <c r="J43" i="11" s="1"/>
  <c r="H59" i="14"/>
  <c r="F52" i="11" s="1"/>
  <c r="K71" i="14"/>
  <c r="H71" i="14"/>
  <c r="L72" i="14"/>
  <c r="H83" i="14"/>
  <c r="F56" i="11" s="1"/>
  <c r="H84" i="14"/>
  <c r="F57" i="11" s="1"/>
  <c r="I85" i="14"/>
  <c r="G58" i="11" s="1"/>
  <c r="H86" i="14"/>
  <c r="F59" i="11" s="1"/>
  <c r="H88" i="14"/>
  <c r="F61" i="11" s="1"/>
  <c r="K89" i="14"/>
  <c r="I62" i="11" s="1"/>
  <c r="I90" i="14"/>
  <c r="G63" i="11" s="1"/>
  <c r="I83" i="14"/>
  <c r="G56" i="11" s="1"/>
  <c r="I84" i="14"/>
  <c r="G57" i="11" s="1"/>
  <c r="J85" i="14"/>
  <c r="H58" i="11" s="1"/>
  <c r="I86" i="14"/>
  <c r="G59" i="11" s="1"/>
  <c r="I88" i="14"/>
  <c r="G61" i="11" s="1"/>
  <c r="H89" i="14"/>
  <c r="F62" i="11" s="1"/>
  <c r="J90" i="14"/>
  <c r="H63" i="11" s="1"/>
  <c r="K84" i="14"/>
  <c r="I57" i="11" s="1"/>
  <c r="H85" i="14"/>
  <c r="F58" i="11" s="1"/>
  <c r="K86" i="14"/>
  <c r="I59" i="11" s="1"/>
  <c r="K88" i="14"/>
  <c r="I61" i="11" s="1"/>
  <c r="J83" i="14"/>
  <c r="H56" i="11" s="1"/>
  <c r="K85" i="14"/>
  <c r="I58" i="11" s="1"/>
  <c r="K83" i="14"/>
  <c r="I56" i="11" s="1"/>
  <c r="I89" i="14"/>
  <c r="G62" i="11" s="1"/>
  <c r="J86" i="14"/>
  <c r="H59" i="11" s="1"/>
  <c r="J88" i="14"/>
  <c r="H61" i="11" s="1"/>
  <c r="J89" i="14"/>
  <c r="H62" i="11" s="1"/>
  <c r="K90" i="14"/>
  <c r="I63" i="11" s="1"/>
  <c r="H90" i="14"/>
  <c r="F63" i="11" s="1"/>
  <c r="I71" i="14"/>
  <c r="I75" i="14" s="1"/>
  <c r="K66" i="14"/>
  <c r="L70" i="14"/>
  <c r="L55" i="14"/>
  <c r="J48" i="11" s="1"/>
  <c r="D35" i="10"/>
  <c r="D36" i="10"/>
  <c r="D39" i="10"/>
  <c r="D33" i="10"/>
  <c r="U32" i="11" s="1"/>
  <c r="D38" i="10"/>
  <c r="U37" i="11" s="1"/>
  <c r="K67" i="4"/>
  <c r="L64" i="4"/>
  <c r="C65" i="10"/>
  <c r="L68" i="4"/>
  <c r="H67" i="4"/>
  <c r="L69" i="4"/>
  <c r="C63" i="10"/>
  <c r="C62" i="10" s="1"/>
  <c r="I62" i="4"/>
  <c r="L65" i="4"/>
  <c r="K55" i="4"/>
  <c r="L47" i="4"/>
  <c r="H55" i="4"/>
  <c r="C47" i="10"/>
  <c r="E63" i="10"/>
  <c r="E62" i="10" s="1"/>
  <c r="K62" i="4"/>
  <c r="E65" i="10"/>
  <c r="J79" i="4"/>
  <c r="J84" i="4"/>
  <c r="J78" i="4"/>
  <c r="W8" i="12"/>
  <c r="I81" i="4"/>
  <c r="W17" i="12"/>
  <c r="K84" i="4"/>
  <c r="W15" i="12"/>
  <c r="K79" i="4"/>
  <c r="W22" i="12"/>
  <c r="W46" i="12" s="1"/>
  <c r="H80" i="4"/>
  <c r="H78" i="4"/>
  <c r="I78" i="4"/>
  <c r="I79" i="4"/>
  <c r="H83" i="4"/>
  <c r="H79" i="4"/>
  <c r="K81" i="4"/>
  <c r="W24" i="12"/>
  <c r="K80" i="4"/>
  <c r="I80" i="4"/>
  <c r="H81" i="4"/>
  <c r="W26" i="12"/>
  <c r="W16" i="12"/>
  <c r="W9" i="12"/>
  <c r="I84" i="4"/>
  <c r="J83" i="4"/>
  <c r="J80" i="4"/>
  <c r="K78" i="4"/>
  <c r="W20" i="12"/>
  <c r="W14" i="12"/>
  <c r="W11" i="12"/>
  <c r="W25" i="12"/>
  <c r="W12" i="12"/>
  <c r="J81" i="4"/>
  <c r="W23" i="12"/>
  <c r="K83" i="4"/>
  <c r="W21" i="12"/>
  <c r="W47" i="12" s="1"/>
  <c r="W18" i="12"/>
  <c r="I83" i="4"/>
  <c r="W13" i="12"/>
  <c r="H84" i="4"/>
  <c r="E47" i="10"/>
  <c r="J55" i="4"/>
  <c r="J67" i="4"/>
  <c r="L52" i="4"/>
  <c r="I55" i="4"/>
  <c r="I67" i="4"/>
  <c r="L66" i="4"/>
  <c r="L63" i="4"/>
  <c r="H62" i="4"/>
  <c r="J62" i="4"/>
  <c r="L40" i="4"/>
  <c r="G24" i="10"/>
  <c r="X24" i="11" s="1"/>
  <c r="D27" i="10"/>
  <c r="Y46" i="12" l="1"/>
  <c r="W44" i="12"/>
  <c r="W32" i="12"/>
  <c r="W35" i="12"/>
  <c r="Y42" i="12" s="1"/>
  <c r="E55" i="10"/>
  <c r="V52" i="11" s="1"/>
  <c r="V44" i="11"/>
  <c r="C55" i="10"/>
  <c r="T52" i="11" s="1"/>
  <c r="T44" i="11"/>
  <c r="G39" i="10"/>
  <c r="X38" i="11" s="1"/>
  <c r="U38" i="11"/>
  <c r="G35" i="10"/>
  <c r="X34" i="11" s="1"/>
  <c r="U34" i="11"/>
  <c r="G27" i="10"/>
  <c r="X27" i="11" s="1"/>
  <c r="U27" i="11"/>
  <c r="G36" i="10"/>
  <c r="X35" i="11" s="1"/>
  <c r="U35" i="11"/>
  <c r="K82" i="14"/>
  <c r="I55" i="11" s="1"/>
  <c r="J75" i="14"/>
  <c r="J87" i="14"/>
  <c r="H60" i="11" s="1"/>
  <c r="L89" i="14"/>
  <c r="J62" i="11" s="1"/>
  <c r="L59" i="14"/>
  <c r="J52" i="11" s="1"/>
  <c r="H87" i="14"/>
  <c r="F60" i="11" s="1"/>
  <c r="L88" i="14"/>
  <c r="J61" i="11" s="1"/>
  <c r="H82" i="14"/>
  <c r="F55" i="11" s="1"/>
  <c r="L83" i="14"/>
  <c r="J56" i="11" s="1"/>
  <c r="K87" i="14"/>
  <c r="I60" i="11" s="1"/>
  <c r="L84" i="14"/>
  <c r="J57" i="11" s="1"/>
  <c r="L71" i="14"/>
  <c r="L85" i="14"/>
  <c r="J58" i="11" s="1"/>
  <c r="I87" i="14"/>
  <c r="G60" i="11" s="1"/>
  <c r="I82" i="14"/>
  <c r="G55" i="11" s="1"/>
  <c r="L86" i="14"/>
  <c r="J59" i="11" s="1"/>
  <c r="K75" i="14"/>
  <c r="J82" i="14"/>
  <c r="H55" i="11" s="1"/>
  <c r="L90" i="14"/>
  <c r="J63" i="11" s="1"/>
  <c r="H75" i="14"/>
  <c r="L66" i="14"/>
  <c r="J70" i="4"/>
  <c r="D65" i="10" s="1"/>
  <c r="G65" i="10" s="1"/>
  <c r="D32" i="10"/>
  <c r="G33" i="10"/>
  <c r="X32" i="11" s="1"/>
  <c r="K70" i="4"/>
  <c r="G38" i="10"/>
  <c r="X37" i="11" s="1"/>
  <c r="D37" i="10"/>
  <c r="U36" i="11" s="1"/>
  <c r="C70" i="10"/>
  <c r="E78" i="10"/>
  <c r="V57" i="11" s="1"/>
  <c r="K77" i="4"/>
  <c r="W7" i="12"/>
  <c r="L84" i="4"/>
  <c r="L79" i="4"/>
  <c r="C78" i="10"/>
  <c r="T57" i="11" s="1"/>
  <c r="I77" i="4"/>
  <c r="J82" i="4"/>
  <c r="L81" i="4"/>
  <c r="J77" i="4"/>
  <c r="E70" i="10"/>
  <c r="H70" i="4"/>
  <c r="L62" i="4"/>
  <c r="E80" i="10"/>
  <c r="V59" i="11" s="1"/>
  <c r="L80" i="4"/>
  <c r="I82" i="4"/>
  <c r="D51" i="10"/>
  <c r="U48" i="11" s="1"/>
  <c r="D54" i="10"/>
  <c r="U51" i="11" s="1"/>
  <c r="D48" i="10"/>
  <c r="U45" i="11" s="1"/>
  <c r="D53" i="10"/>
  <c r="U50" i="11" s="1"/>
  <c r="D50" i="10"/>
  <c r="U47" i="11" s="1"/>
  <c r="D49" i="10"/>
  <c r="U46" i="11" s="1"/>
  <c r="K82" i="4"/>
  <c r="W10" i="12"/>
  <c r="W19" i="12"/>
  <c r="C80" i="10"/>
  <c r="T59" i="11" s="1"/>
  <c r="L83" i="4"/>
  <c r="H82" i="4"/>
  <c r="H77" i="4"/>
  <c r="L78" i="4"/>
  <c r="L55" i="4"/>
  <c r="I70" i="4"/>
  <c r="L67" i="4"/>
  <c r="Y40" i="12" l="1"/>
  <c r="Y41" i="12"/>
  <c r="X41" i="12"/>
  <c r="W52" i="12"/>
  <c r="G32" i="10"/>
  <c r="X31" i="11" s="1"/>
  <c r="U31" i="11"/>
  <c r="K91" i="14"/>
  <c r="I64" i="11" s="1"/>
  <c r="J91" i="14"/>
  <c r="H64" i="11" s="1"/>
  <c r="I91" i="14"/>
  <c r="G64" i="11" s="1"/>
  <c r="L87" i="14"/>
  <c r="J60" i="11" s="1"/>
  <c r="L75" i="14"/>
  <c r="L82" i="14"/>
  <c r="J55" i="11" s="1"/>
  <c r="H91" i="14"/>
  <c r="F64" i="11" s="1"/>
  <c r="D66" i="10"/>
  <c r="G66" i="10" s="1"/>
  <c r="D63" i="10"/>
  <c r="G63" i="10" s="1"/>
  <c r="D64" i="10"/>
  <c r="G64" i="10" s="1"/>
  <c r="D68" i="10"/>
  <c r="G68" i="10" s="1"/>
  <c r="D69" i="10"/>
  <c r="G69" i="10" s="1"/>
  <c r="L70" i="4"/>
  <c r="G37" i="10"/>
  <c r="X36" i="11" s="1"/>
  <c r="D40" i="10"/>
  <c r="W27" i="12"/>
  <c r="J85" i="4"/>
  <c r="I85" i="4"/>
  <c r="L82" i="4"/>
  <c r="D47" i="10"/>
  <c r="G48" i="10"/>
  <c r="X45" i="11" s="1"/>
  <c r="G49" i="10"/>
  <c r="X46" i="11" s="1"/>
  <c r="G54" i="10"/>
  <c r="X51" i="11" s="1"/>
  <c r="E77" i="10"/>
  <c r="G51" i="10"/>
  <c r="X48" i="11" s="1"/>
  <c r="D52" i="10"/>
  <c r="G53" i="10"/>
  <c r="X50" i="11" s="1"/>
  <c r="C77" i="10"/>
  <c r="L77" i="4"/>
  <c r="H85" i="4"/>
  <c r="G50" i="10"/>
  <c r="X47" i="11" s="1"/>
  <c r="K85" i="4"/>
  <c r="C85" i="10" l="1"/>
  <c r="T64" i="11" s="1"/>
  <c r="T56" i="11"/>
  <c r="G52" i="10"/>
  <c r="X49" i="11" s="1"/>
  <c r="U49" i="11"/>
  <c r="E85" i="10"/>
  <c r="V64" i="11" s="1"/>
  <c r="V56" i="11"/>
  <c r="G47" i="10"/>
  <c r="X44" i="11" s="1"/>
  <c r="U44" i="11"/>
  <c r="G40" i="10"/>
  <c r="X39" i="11" s="1"/>
  <c r="U39" i="11"/>
  <c r="L91" i="14"/>
  <c r="J64" i="11" s="1"/>
  <c r="D62" i="10"/>
  <c r="G62" i="10" s="1"/>
  <c r="D67" i="10"/>
  <c r="G67" i="10" s="1"/>
  <c r="D55" i="10"/>
  <c r="D84" i="10"/>
  <c r="U63" i="11" s="1"/>
  <c r="D79" i="10"/>
  <c r="U58" i="11" s="1"/>
  <c r="D78" i="10"/>
  <c r="U57" i="11" s="1"/>
  <c r="D81" i="10"/>
  <c r="U60" i="11" s="1"/>
  <c r="D80" i="10"/>
  <c r="U59" i="11" s="1"/>
  <c r="D83" i="10"/>
  <c r="U62" i="11" s="1"/>
  <c r="L85" i="4"/>
  <c r="G55" i="10" l="1"/>
  <c r="U52" i="11"/>
  <c r="D70" i="10"/>
  <c r="G70" i="10" s="1"/>
  <c r="G79" i="10"/>
  <c r="X58" i="11" s="1"/>
  <c r="G81" i="10"/>
  <c r="X60" i="11" s="1"/>
  <c r="G84" i="10"/>
  <c r="X63" i="11" s="1"/>
  <c r="G80" i="10"/>
  <c r="X59" i="11" s="1"/>
  <c r="G78" i="10"/>
  <c r="X57" i="11" s="1"/>
  <c r="D77" i="10"/>
  <c r="D82" i="10"/>
  <c r="G83" i="10"/>
  <c r="X62" i="11" s="1"/>
  <c r="G82" i="10" l="1"/>
  <c r="X61" i="11" s="1"/>
  <c r="U61" i="11"/>
  <c r="G77" i="10"/>
  <c r="X56" i="11" s="1"/>
  <c r="U56" i="11"/>
  <c r="I55" i="10"/>
  <c r="X52" i="11"/>
  <c r="D85" i="10"/>
  <c r="G85" i="10" l="1"/>
  <c r="X64" i="11" s="1"/>
  <c r="U64" i="11"/>
</calcChain>
</file>

<file path=xl/comments1.xml><?xml version="1.0" encoding="utf-8"?>
<comments xmlns="http://schemas.openxmlformats.org/spreadsheetml/2006/main">
  <authors>
    <author>CANCÉ Raphaël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2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85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19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2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4.xml><?xml version="1.0" encoding="utf-8"?>
<comments xmlns="http://schemas.openxmlformats.org/spreadsheetml/2006/main">
  <authors>
    <author>CANCÉ Raphaël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V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sharedStrings.xml><?xml version="1.0" encoding="utf-8"?>
<sst xmlns="http://schemas.openxmlformats.org/spreadsheetml/2006/main" count="2177" uniqueCount="602">
  <si>
    <t>Final Energy (excluding energy for industrial use and exported energy)</t>
  </si>
  <si>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</si>
  <si>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</si>
  <si>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</si>
  <si>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</si>
  <si>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</si>
  <si>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</si>
  <si>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</si>
  <si>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</si>
  <si>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</si>
  <si>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</si>
  <si>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</si>
  <si>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</si>
  <si>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</si>
  <si>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</si>
  <si>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</si>
  <si>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</si>
  <si>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</si>
  <si>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</si>
  <si>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ThreeME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</si>
  <si>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</si>
  <si>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</si>
  <si>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</si>
  <si>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</si>
  <si>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</si>
  <si>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</si>
  <si>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</si>
  <si>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</si>
  <si>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</si>
  <si>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Automobile</t>
  </si>
  <si>
    <t>stock of vehicle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</si>
  <si>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</si>
  <si>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</si>
  <si>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</si>
  <si>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</si>
  <si>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</si>
  <si>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</si>
  <si>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</si>
  <si>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</si>
  <si>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</si>
  <si>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New vehicle share</t>
  </si>
  <si>
    <t>Final energy by uses</t>
  </si>
  <si>
    <t>Vehicle by energy</t>
  </si>
  <si>
    <t>coal</t>
  </si>
  <si>
    <t>oil</t>
  </si>
  <si>
    <t>elec</t>
  </si>
  <si>
    <t>gas</t>
  </si>
  <si>
    <t>Final energy by uses and energy</t>
  </si>
  <si>
    <t>VERIF</t>
  </si>
  <si>
    <t>stock of building</t>
  </si>
  <si>
    <t>Building</t>
  </si>
  <si>
    <t>Baseline PPE ENRbas ThreeME</t>
  </si>
  <si>
    <t>Scenario Baseline AME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</si>
  <si>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</si>
  <si>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</si>
  <si>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</si>
  <si>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</si>
  <si>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</si>
  <si>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</si>
  <si>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</si>
  <si>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</si>
  <si>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</si>
  <si>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</si>
  <si>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</si>
  <si>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</si>
  <si>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</si>
  <si>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</si>
  <si>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</si>
  <si>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</si>
  <si>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</si>
  <si>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</si>
  <si>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</si>
  <si>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</si>
  <si>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</si>
  <si>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ER_TRANS_PRIVATE_2</t>
  </si>
  <si>
    <t>ER_TRANS_PUBLIC_2</t>
  </si>
  <si>
    <t>ER_RESIDENTIAL_2</t>
  </si>
  <si>
    <t>ER_TERTIARY_2</t>
  </si>
  <si>
    <t>ER_INDUS_2</t>
  </si>
  <si>
    <t>ER_AGRICULTURE_2</t>
  </si>
  <si>
    <t>ER_AUTO_2</t>
  </si>
  <si>
    <t>ER_AUTO_COAL_2</t>
  </si>
  <si>
    <t>ER_AUTO_ELEC_2</t>
  </si>
  <si>
    <t>ER_AUTO_GAS_2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</si>
  <si>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</si>
  <si>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</si>
  <si>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</si>
  <si>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</si>
  <si>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</si>
  <si>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</si>
  <si>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</si>
  <si>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</si>
  <si>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</si>
  <si>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</si>
  <si>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</si>
  <si>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</si>
  <si>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</si>
  <si>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</si>
  <si>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</si>
  <si>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</si>
  <si>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</si>
  <si>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</si>
  <si>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</si>
  <si>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</si>
  <si>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</si>
  <si>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</si>
  <si>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</si>
  <si>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</si>
  <si>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</si>
  <si>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</si>
  <si>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</si>
  <si>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</si>
  <si>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ER_AGRICULTURE_coal_2</t>
  </si>
  <si>
    <t>ER_AGRICULTURE_oil_2</t>
  </si>
  <si>
    <t>ER_AGRICULTURE_elec_2</t>
  </si>
  <si>
    <t>ER_AGRICULTURE_gas_2</t>
  </si>
  <si>
    <t xml:space="preserve">PPE ENR haut final energy 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</si>
  <si>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</si>
  <si>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</si>
  <si>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</si>
  <si>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</si>
  <si>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</si>
  <si>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</si>
  <si>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</si>
  <si>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</si>
  <si>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</si>
  <si>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</si>
  <si>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</si>
  <si>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</si>
  <si>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</si>
  <si>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</si>
  <si>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</si>
  <si>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</si>
  <si>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</si>
  <si>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</si>
  <si>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</si>
  <si>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</si>
  <si>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</si>
  <si>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</si>
  <si>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</si>
  <si>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</si>
  <si>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</si>
  <si>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</si>
  <si>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</si>
  <si>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</si>
  <si>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</si>
  <si>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</si>
  <si>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</si>
  <si>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</si>
  <si>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</si>
  <si>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</si>
  <si>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</si>
  <si>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</si>
  <si>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</si>
  <si>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</si>
  <si>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</si>
  <si>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</si>
  <si>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</si>
  <si>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</si>
  <si>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</si>
  <si>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</si>
  <si>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</si>
  <si>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PGDP_2</t>
  </si>
  <si>
    <t>PGDP_0</t>
  </si>
  <si>
    <t>SNBC AMS2</t>
  </si>
  <si>
    <t>snbc</t>
  </si>
  <si>
    <t>TTCO_VOL_SIGNAL_2</t>
  </si>
  <si>
    <t>TTCO_VOL_SIGNAL_0</t>
  </si>
  <si>
    <t>(GDP_2/GDP_0-1)*100</t>
  </si>
  <si>
    <t>(CH_2/CH_0-1)*100</t>
  </si>
  <si>
    <t>(I_2/I_0-1)*100</t>
  </si>
  <si>
    <t>(X_2/X_0-1)*100</t>
  </si>
  <si>
    <t>(M_2/M_0-1)*100</t>
  </si>
  <si>
    <t>((W_S_2/PCH_2)/(W_S_0/PCH_0)-1)*100</t>
  </si>
  <si>
    <t>INFL_FR_2-INFL_FR_0</t>
  </si>
  <si>
    <t>R_2-R_0</t>
  </si>
  <si>
    <t>EMS_TOT_2/@ELEM(EMS_TOT,"2006")*100</t>
  </si>
  <si>
    <t>Imports</t>
  </si>
  <si>
    <t>Exports</t>
  </si>
  <si>
    <t>(a)</t>
  </si>
  <si>
    <t>(b)</t>
  </si>
  <si>
    <t>(d)</t>
  </si>
  <si>
    <t>(UNR_TOT_2-UNR_TOT_0)*100</t>
  </si>
  <si>
    <t>(L_2/L_0-1)*100</t>
  </si>
  <si>
    <t>(DEBT_G_VAL_2/(PGDP_2*GDP_2)-DEBT_G_VAL_0/(PGDP_0*GDP_0))*100</t>
  </si>
  <si>
    <t>(DP_G_VAL_2-DP_G_VAL_0)*100</t>
  </si>
  <si>
    <t>(DC_VAL_2/(PGDP_2*GDP_2)-DC_VAL_0/(PGDP_0*GDP_0))*100</t>
  </si>
  <si>
    <t>PIB</t>
  </si>
  <si>
    <t xml:space="preserve">Consommation </t>
  </si>
  <si>
    <t>Investissements</t>
  </si>
  <si>
    <t>Taux d'emploi</t>
  </si>
  <si>
    <t>Salaires réels</t>
  </si>
  <si>
    <t>Prix</t>
  </si>
  <si>
    <t>Taux d'intérêt</t>
  </si>
  <si>
    <t>Ratio dette publique/PIB</t>
  </si>
  <si>
    <t>Ratio déficit Public / PIB</t>
  </si>
  <si>
    <t>Indice des émissions de CO2</t>
  </si>
  <si>
    <t>Valeur tutélaire du CO2</t>
  </si>
  <si>
    <t>Taux de chômage</t>
  </si>
  <si>
    <t>Ratio déficit commercial/ PIB</t>
  </si>
  <si>
    <t xml:space="preserve">(d) in 2015 constant euros per ton of CO2, </t>
  </si>
  <si>
    <t xml:space="preserve">(a) in % difference from reference scenario, (b) base 2006, (c) in % of GDP, </t>
  </si>
  <si>
    <t>en MtCO2</t>
  </si>
  <si>
    <t>AME avec taxe carbone</t>
  </si>
  <si>
    <t>EMS_TOT_2</t>
  </si>
  <si>
    <t>decarb</t>
  </si>
  <si>
    <t>Total Final MTEC</t>
  </si>
  <si>
    <t>Emissions TEC (AMS)</t>
  </si>
  <si>
    <t>pétrole</t>
  </si>
  <si>
    <t>Gaz naturel</t>
  </si>
  <si>
    <t>Electricité</t>
  </si>
  <si>
    <t>charbon</t>
  </si>
  <si>
    <t>Processus industriel</t>
  </si>
  <si>
    <t>ménages</t>
  </si>
  <si>
    <t>ménages batiment</t>
  </si>
  <si>
    <t>ménages transport</t>
  </si>
  <si>
    <t>entreprises</t>
  </si>
  <si>
    <t>Industrie ETS</t>
  </si>
  <si>
    <t>Industrie hors ETS</t>
  </si>
  <si>
    <t>Services hors ETS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</si>
  <si>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</si>
  <si>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</si>
  <si>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</si>
  <si>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</si>
  <si>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</si>
  <si>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</si>
  <si>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</si>
  <si>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</si>
  <si>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</si>
  <si>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</si>
  <si>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</si>
  <si>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</si>
  <si>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</si>
  <si>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</si>
  <si>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</si>
  <si>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</si>
  <si>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</si>
  <si>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</si>
  <si>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EMS_HH_21_2+EMS_HH_24_2+EMS_HH_22_2*(@ELEM(PENER_BUIL_H01_22,2006)*ENER_BUIL_H01_22_2)/EXP_22_H01_2</t>
  </si>
  <si>
    <t>EMS_HH_22_2*(EXP_AUTO_H01_22_2/EXP_22_H01_2)</t>
  </si>
  <si>
    <t>Bat</t>
  </si>
  <si>
    <t>T</t>
  </si>
  <si>
    <t>Verif</t>
  </si>
  <si>
    <t>Emissions en MtCO2</t>
  </si>
  <si>
    <t>Consommation d'énergie en MTEP</t>
  </si>
  <si>
    <t>stock of housing and %</t>
  </si>
  <si>
    <t>electric</t>
  </si>
  <si>
    <t>Combustion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</si>
  <si>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</si>
  <si>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</si>
  <si>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</si>
  <si>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</si>
  <si>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</si>
  <si>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</si>
  <si>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</si>
  <si>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</si>
  <si>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</si>
  <si>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</si>
  <si>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</si>
  <si>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</si>
  <si>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</si>
  <si>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</si>
  <si>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ER_AUTO_TH_2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</si>
  <si>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</si>
  <si>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</si>
  <si>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</si>
  <si>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</si>
  <si>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</si>
  <si>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</si>
  <si>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</si>
  <si>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</si>
  <si>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</si>
  <si>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</si>
  <si>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</si>
  <si>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</si>
  <si>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</si>
  <si>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</si>
  <si>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</si>
  <si>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</si>
  <si>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</si>
  <si>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Primary Energy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</si>
  <si>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</si>
  <si>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</si>
  <si>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</si>
  <si>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</si>
  <si>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</si>
  <si>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</si>
  <si>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</si>
  <si>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</si>
  <si>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</si>
  <si>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</si>
  <si>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</si>
  <si>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</si>
  <si>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</si>
  <si>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</si>
  <si>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</si>
  <si>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</si>
  <si>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</si>
  <si>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</si>
  <si>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</si>
  <si>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</si>
  <si>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</si>
  <si>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</si>
  <si>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</si>
  <si>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</si>
  <si>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</si>
  <si>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</si>
  <si>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</si>
  <si>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</si>
  <si>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</si>
  <si>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</si>
  <si>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</si>
  <si>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</si>
  <si>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</si>
  <si>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</si>
  <si>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</si>
  <si>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</si>
  <si>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</si>
  <si>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</si>
  <si>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</si>
  <si>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</si>
  <si>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</si>
  <si>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</si>
  <si>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</si>
  <si>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</si>
  <si>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</si>
  <si>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</si>
  <si>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</si>
  <si>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</si>
  <si>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</si>
  <si>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</si>
  <si>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</si>
  <si>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</si>
  <si>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fuel and biofuel</t>
  </si>
  <si>
    <t>gas biogas biomass</t>
  </si>
  <si>
    <t>Industry non energetic uses</t>
  </si>
  <si>
    <t>Q_Mtep_indus_21_2</t>
  </si>
  <si>
    <t>Q_Mtep_indus_22_2</t>
  </si>
  <si>
    <t>Q_Mtep_indus_23_2</t>
  </si>
  <si>
    <t>Q_Mtep_indus_24_2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</si>
  <si>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</si>
  <si>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</si>
  <si>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</si>
  <si>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</si>
  <si>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</si>
  <si>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</si>
  <si>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</si>
  <si>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</si>
  <si>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</si>
  <si>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</si>
  <si>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</si>
  <si>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</si>
  <si>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</si>
  <si>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</si>
  <si>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</si>
  <si>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Q_MTEP_INDUS_21_2</t>
  </si>
  <si>
    <t>Q_MTEP_INDUS_22_2</t>
  </si>
  <si>
    <t>Q_MTEP_INDUS_23_2</t>
  </si>
  <si>
    <t>Q_MTEP_INDUS_24_2</t>
  </si>
  <si>
    <t>Q_MTEP_SEC_0</t>
  </si>
  <si>
    <t>Q_MTEP_SEC_01_0</t>
  </si>
  <si>
    <t>Q_MTEP_SEC_02_0</t>
  </si>
  <si>
    <t>Q_MTEP_SEC_03_0</t>
  </si>
  <si>
    <t>Q_MTEP_SEC_04_0</t>
  </si>
  <si>
    <t>Q_MTEP_SEC_05_0</t>
  </si>
  <si>
    <t>Q_MTEP_SEC_06_0</t>
  </si>
  <si>
    <t>Q_MTEP_SEC_07_0</t>
  </si>
  <si>
    <t>Q_MTEP_SEC_08_0</t>
  </si>
  <si>
    <t>Q_MTEP_SEC_09_0</t>
  </si>
  <si>
    <t>Q_MTEP_SEC_10_0</t>
  </si>
  <si>
    <t>Q_MTEP_SEC_11_0</t>
  </si>
  <si>
    <t>Q_MTEP_SEC_12_0</t>
  </si>
  <si>
    <t>Q_MTEP_SEC_13_0</t>
  </si>
  <si>
    <t>Q_MTEP_SEC_14_0</t>
  </si>
  <si>
    <t>Q_MTEP_SEC_15_0</t>
  </si>
  <si>
    <t>Q_MTEP_SEC_16_0</t>
  </si>
  <si>
    <t>Q_MTEP_SEC_17_0</t>
  </si>
  <si>
    <t>Q_MTEP_SEC_18_0</t>
  </si>
  <si>
    <t>Q_MTEP_SEC_19_0</t>
  </si>
  <si>
    <t>Q_MTEP_SEC_20_0</t>
  </si>
  <si>
    <t>Q_MTEP_SEC_21_05_0</t>
  </si>
  <si>
    <t>Q_MTEP_SEC_21_06_0</t>
  </si>
  <si>
    <t>Q_MTEP_SEC_21_07_0</t>
  </si>
  <si>
    <t>Q_MTEP_SEC_21_08_0</t>
  </si>
  <si>
    <t>Q_MTEP_SEC_21_10_0</t>
  </si>
  <si>
    <t>Q_MTEP_SEC_21_12_0</t>
  </si>
  <si>
    <t>Q_MTEP_SEC_22_01_0</t>
  </si>
  <si>
    <t>Q_MTEP_SEC_22_02_0</t>
  </si>
  <si>
    <t>Q_MTEP_SEC_22_03_0</t>
  </si>
  <si>
    <t>Q_MTEP_SEC_22_04_0</t>
  </si>
  <si>
    <t>Q_MTEP_SEC_22_05_0</t>
  </si>
  <si>
    <t>Q_MTEP_SEC_22_06_0</t>
  </si>
  <si>
    <t>Q_MTEP_SEC_22_07_0</t>
  </si>
  <si>
    <t>Q_MTEP_SEC_22_08_0</t>
  </si>
  <si>
    <t>Q_MTEP_SEC_22_09_0</t>
  </si>
  <si>
    <t>Q_MTEP_SEC_22_12_0</t>
  </si>
  <si>
    <t>Q_MTEP_SEC_22_13_0</t>
  </si>
  <si>
    <t>Q_MTEP_SEC_22_14_0</t>
  </si>
  <si>
    <t>Q_MTEP_SEC_22_15_0</t>
  </si>
  <si>
    <t>Q_MTEP_SEC_22_16_0</t>
  </si>
  <si>
    <t>Q_MTEP_SEC_22_17_0</t>
  </si>
  <si>
    <t>Q_MTEP_SEC_22_18_0</t>
  </si>
  <si>
    <t>Q_MTEP_SEC_22_19_0</t>
  </si>
  <si>
    <t>Q_MTEP_SEC_22_20_0</t>
  </si>
  <si>
    <t>Q_MTEP_SEC_23_01_0</t>
  </si>
  <si>
    <t>Q_MTEP_SEC_23_02_0</t>
  </si>
  <si>
    <t>Q_MTEP_SEC_23_03_0</t>
  </si>
  <si>
    <t>Q_MTEP_SEC_23_04_0</t>
  </si>
  <si>
    <t>Q_MTEP_SEC_23_05_0</t>
  </si>
  <si>
    <t>Q_MTEP_SEC_23_06_0</t>
  </si>
  <si>
    <t>Q_MTEP_SEC_23_07_0</t>
  </si>
  <si>
    <t>Q_MTEP_SEC_23_08_0</t>
  </si>
  <si>
    <t>Q_MTEP_SEC_23_09_0</t>
  </si>
  <si>
    <t>Q_MTEP_SEC_23_10_0</t>
  </si>
  <si>
    <t>Q_MTEP_SEC_23_11_0</t>
  </si>
  <si>
    <t>Q_MTEP_SEC_23_12_0</t>
  </si>
  <si>
    <t>Q_MTEP_SEC_23_13_0</t>
  </si>
  <si>
    <t>Q_MTEP_SEC_23_14_0</t>
  </si>
  <si>
    <t>Q_MTEP_SEC_23_15_0</t>
  </si>
  <si>
    <t>Q_MTEP_SEC_23_16_0</t>
  </si>
  <si>
    <t>Q_MTEP_SEC_23_17_0</t>
  </si>
  <si>
    <t>Q_MTEP_SEC_23_18_0</t>
  </si>
  <si>
    <t>Q_MTEP_SEC_23_19_0</t>
  </si>
  <si>
    <t>Q_MTEP_SEC_23_20_0</t>
  </si>
  <si>
    <t>Q_MTEP_SEC_24_01_0</t>
  </si>
  <si>
    <t>Q_MTEP_SEC_24_02_0</t>
  </si>
  <si>
    <t>Q_MTEP_SEC_24_03_0</t>
  </si>
  <si>
    <t>Q_MTEP_SEC_24_04_0</t>
  </si>
  <si>
    <t>Q_MTEP_SEC_24_05_0</t>
  </si>
  <si>
    <t>Q_MTEP_SEC_24_06_0</t>
  </si>
  <si>
    <t>Q_MTEP_SEC_24_07_0</t>
  </si>
  <si>
    <t>Q_MTEP_SEC_24_08_0</t>
  </si>
  <si>
    <t>Q_MTEP_SEC_24_09_0</t>
  </si>
  <si>
    <t>Q_MTEP_SEC_24_10_0</t>
  </si>
  <si>
    <t>Q_MTEP_SEC_24_11_0</t>
  </si>
  <si>
    <t>Q_MTEP_SEC_24_12_0</t>
  </si>
  <si>
    <t>Q_MTEP_SEC_24_13_0</t>
  </si>
  <si>
    <t>Q_MTEP_SEC_24_14_0</t>
  </si>
  <si>
    <t>Q_MTEP_SEC_24_15_0</t>
  </si>
  <si>
    <t>Q_MTEP_SEC_24_16_0</t>
  </si>
  <si>
    <t>Q_MTEP_SEC_24_17_0</t>
  </si>
  <si>
    <t>Q_MTEP_SEC_24_18_0</t>
  </si>
  <si>
    <t>Q_MTEP_SEC_24_19_0</t>
  </si>
  <si>
    <t>Q_MTEP_SEC_24_20_0</t>
  </si>
  <si>
    <t>Q_MTEP_SEC_SOU_21_0</t>
  </si>
  <si>
    <t>Q_MTEP_SEC_SOU_22_0</t>
  </si>
  <si>
    <t>Q_MTEP_SEC_SOU_23_0</t>
  </si>
  <si>
    <t>Q_MTEP_SEC_SOU_24_0</t>
  </si>
  <si>
    <t>Q_MTEP_INDUS_0</t>
  </si>
  <si>
    <t>Q_MTEP_INDUS_21_0</t>
  </si>
  <si>
    <t>Q_MTEP_INDUS_21_10_0</t>
  </si>
  <si>
    <t>Q_MTEP_INDUS_22_0</t>
  </si>
  <si>
    <t>Q_MTEP_INDUS_22_08_0</t>
  </si>
  <si>
    <t>Q_MTEP_INDUS_23_0</t>
  </si>
  <si>
    <t>Q_MTEP_INDUS_24_0</t>
  </si>
  <si>
    <t>Q_MTEP_INDUS_24_08_0</t>
  </si>
  <si>
    <t xml:space="preserve">cible </t>
  </si>
  <si>
    <t>En tep</t>
  </si>
  <si>
    <t>Intitulé NCE</t>
  </si>
  <si>
    <t>E12 - Industrie laitière</t>
  </si>
  <si>
    <t>E13 - Sucreries</t>
  </si>
  <si>
    <t>E14 - Industries alimentaires, hors industrie du lait et du</t>
  </si>
  <si>
    <t>total IAA (Mtep)</t>
  </si>
  <si>
    <t>E16 - Sidérurgie</t>
  </si>
  <si>
    <t>E18 - Métallurgie de 1ère transformation des métaux non ferr</t>
  </si>
  <si>
    <t>E19 - Production de minéraux divers</t>
  </si>
  <si>
    <t>E20 - Fabrication de plâtres, produits en plâtre, chaux et c</t>
  </si>
  <si>
    <t>E21 - Production d'autres matériaux de construction et de cé</t>
  </si>
  <si>
    <t>E22 - Industrie du verre</t>
  </si>
  <si>
    <t>total MNM (Mtep)</t>
  </si>
  <si>
    <t>E23 - Fabrication d'engrais</t>
  </si>
  <si>
    <t>E24 - Autres industries de la chimie minérale</t>
  </si>
  <si>
    <t>E25 - Fab. de matières plastiques, de caoutchouc synthétique</t>
  </si>
  <si>
    <t>E26 - Autres industries de la chimie organique de base</t>
  </si>
  <si>
    <t>E28 - Parachimie et industrie pharmaceutique</t>
  </si>
  <si>
    <t>Chimie de base (23 24 26) (Mtep)</t>
  </si>
  <si>
    <t>total Chimie (Mtep)</t>
  </si>
  <si>
    <t>E29 - Fonderie et travail des métaux</t>
  </si>
  <si>
    <t>E30 - Construction mécanique</t>
  </si>
  <si>
    <t>E31 - Construction électrique et électronique</t>
  </si>
  <si>
    <t>E32 - Constr. de véhicules automobiles et d'autres matériels</t>
  </si>
  <si>
    <t>E33 - Constr. navale et aéronautique, armement</t>
  </si>
  <si>
    <t>Total E31 - E33 (Mtep)</t>
  </si>
  <si>
    <t>E34 - Industrie textile, du cuir et de l'habillement</t>
  </si>
  <si>
    <t>E35 - Industrie du papier et du carton</t>
  </si>
  <si>
    <t>E36 - Industrie du caoutchouc</t>
  </si>
  <si>
    <t>E37 - Transformation des matières plastiques</t>
  </si>
  <si>
    <t>E38 - Industries diverses</t>
  </si>
  <si>
    <t>total threeME hors MP</t>
  </si>
  <si>
    <t>EACEI</t>
  </si>
  <si>
    <t>CEREN</t>
  </si>
  <si>
    <t>citepa</t>
  </si>
  <si>
    <t>23 hors total (émissions fluviales maritimes et aériennes internationales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</si>
  <si>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</si>
  <si>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</si>
  <si>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</si>
  <si>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</si>
  <si>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</si>
  <si>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</si>
  <si>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</si>
  <si>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</si>
  <si>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</si>
  <si>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</si>
  <si>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</si>
  <si>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</si>
  <si>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</si>
  <si>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</si>
  <si>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</si>
  <si>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</si>
  <si>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</si>
  <si>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</si>
  <si>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</si>
  <si>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</si>
  <si>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</si>
  <si>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</si>
  <si>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</si>
  <si>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</si>
  <si>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</si>
  <si>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</si>
  <si>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</si>
  <si>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</si>
  <si>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</si>
  <si>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</si>
  <si>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</si>
  <si>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</si>
  <si>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</si>
  <si>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</si>
  <si>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</si>
  <si>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</si>
  <si>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</si>
  <si>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</si>
  <si>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</si>
  <si>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</si>
  <si>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</si>
  <si>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</si>
  <si>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</si>
  <si>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</si>
  <si>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</si>
  <si>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</si>
  <si>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</si>
  <si>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</si>
  <si>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</si>
  <si>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</si>
  <si>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</si>
  <si>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</si>
  <si>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</si>
  <si>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</si>
  <si>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</si>
  <si>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</si>
  <si>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</si>
  <si>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</si>
  <si>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</si>
  <si>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</si>
  <si>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</si>
  <si>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</si>
  <si>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</si>
  <si>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</si>
  <si>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</si>
  <si>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</si>
  <si>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</si>
  <si>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</si>
  <si>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</si>
  <si>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</si>
  <si>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</si>
  <si>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</si>
  <si>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</si>
  <si>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</si>
  <si>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</si>
  <si>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</si>
  <si>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</si>
  <si>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</si>
  <si>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</si>
  <si>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</si>
  <si>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</si>
  <si>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</si>
  <si>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</si>
  <si>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</si>
  <si>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</si>
  <si>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</si>
  <si>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</si>
  <si>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</si>
  <si>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</si>
  <si>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</si>
  <si>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</si>
  <si>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</si>
  <si>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</si>
  <si>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</si>
  <si>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</si>
  <si>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</si>
  <si>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ORIGINAL (avec_EPR)</t>
  </si>
  <si>
    <t>New vehicle sales</t>
  </si>
  <si>
    <t>Hors bois domestique auto produit</t>
  </si>
  <si>
    <t>8MTEP entre 2015 et 2030 4 Mtep en 2050</t>
  </si>
  <si>
    <t>Cibles</t>
  </si>
  <si>
    <t>Combustibles à double usage inclus</t>
  </si>
  <si>
    <t>Sorties ThreeME</t>
  </si>
  <si>
    <t>Bilan DGEC</t>
  </si>
  <si>
    <t>stock of housing Mm2</t>
  </si>
  <si>
    <t>stock of vehicles</t>
  </si>
  <si>
    <t>New vehicle shares</t>
  </si>
  <si>
    <t xml:space="preserve">1000 logements </t>
  </si>
  <si>
    <t>Gas and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</si>
</sst>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00"/>
    <numFmt numFmtId="165" formatCode="0.0000000"/>
    <numFmt numFmtId="166" formatCode="0.0"/>
    <numFmt numFmtId="167" formatCode="#,##0.0"/>
    <numFmt numFmtId="168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name val="Calibri"/>
      <family val="2"/>
    </font>
    <font>
      <b/>
      <sz val="16"/>
      <color rgb="FFFF0000"/>
      <name val="Calibri"/>
      <family val="2"/>
    </font>
    <font>
      <b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22" fillId="0" borderId="0" applyNumberFormat="0" applyFill="0" applyBorder="0" applyAlignment="0" applyProtection="0"/>
  </cellStyleXfs>
  <cellXfs count="366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1" fontId="2" fillId="4" borderId="1" xfId="0" applyNumberFormat="1" applyFont="1" applyFill="1" applyBorder="1"/>
    <xf numFmtId="0" fontId="0" fillId="0" borderId="3" xfId="0" applyBorder="1"/>
    <xf numFmtId="1" fontId="2" fillId="5" borderId="1" xfId="0" applyNumberFormat="1" applyFont="1" applyFill="1" applyBorder="1" applyAlignment="1">
      <alignment horizontal="right"/>
    </xf>
    <xf numFmtId="1" fontId="2" fillId="6" borderId="1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indent="2"/>
    </xf>
    <xf numFmtId="0" fontId="8" fillId="0" borderId="1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1" fontId="5" fillId="2" borderId="2" xfId="0" applyNumberFormat="1" applyFont="1" applyFill="1" applyBorder="1"/>
    <xf numFmtId="1" fontId="5" fillId="2" borderId="0" xfId="0" applyNumberFormat="1" applyFont="1" applyFill="1" applyBorder="1"/>
    <xf numFmtId="0" fontId="7" fillId="0" borderId="3" xfId="0" applyFont="1" applyFill="1" applyBorder="1" applyAlignment="1">
      <alignment horizontal="left" indent="2"/>
    </xf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ont="1" applyFill="1" applyBorder="1" applyAlignment="1">
      <alignment horizontal="right"/>
    </xf>
    <xf numFmtId="1" fontId="0" fillId="2" borderId="3" xfId="0" applyNumberFormat="1" applyFont="1" applyFill="1" applyBorder="1" applyAlignment="1">
      <alignment horizontal="right"/>
    </xf>
    <xf numFmtId="0" fontId="12" fillId="0" borderId="0" xfId="0" applyFont="1"/>
    <xf numFmtId="3" fontId="0" fillId="0" borderId="0" xfId="0" applyNumberFormat="1" applyFill="1" applyBorder="1"/>
    <xf numFmtId="3" fontId="0" fillId="0" borderId="0" xfId="0" applyNumberFormat="1"/>
    <xf numFmtId="9" fontId="0" fillId="2" borderId="0" xfId="1" applyFont="1" applyFill="1" applyBorder="1" applyAlignment="1">
      <alignment horizontal="right"/>
    </xf>
    <xf numFmtId="9" fontId="0" fillId="2" borderId="3" xfId="1" applyFont="1" applyFill="1" applyBorder="1" applyAlignment="1">
      <alignment horizontal="right"/>
    </xf>
    <xf numFmtId="1" fontId="11" fillId="0" borderId="0" xfId="0" applyNumberFormat="1" applyFont="1"/>
    <xf numFmtId="3" fontId="0" fillId="0" borderId="3" xfId="0" applyNumberFormat="1" applyBorder="1"/>
    <xf numFmtId="3" fontId="0" fillId="0" borderId="0" xfId="0" applyNumberFormat="1" applyBorder="1"/>
    <xf numFmtId="3" fontId="0" fillId="0" borderId="3" xfId="0" applyNumberFormat="1" applyFill="1" applyBorder="1"/>
    <xf numFmtId="3" fontId="2" fillId="3" borderId="3" xfId="0" applyNumberFormat="1" applyFont="1" applyFill="1" applyBorder="1" applyAlignment="1">
      <alignment horizontal="right"/>
    </xf>
    <xf numFmtId="1" fontId="2" fillId="0" borderId="0" xfId="0" applyNumberFormat="1" applyFont="1"/>
    <xf numFmtId="0" fontId="14" fillId="0" borderId="0" xfId="0" applyFont="1"/>
    <xf numFmtId="0" fontId="2" fillId="0" borderId="0" xfId="0" applyFont="1"/>
    <xf numFmtId="164" fontId="16" fillId="0" borderId="0" xfId="0" applyNumberFormat="1" applyFont="1" applyFill="1"/>
    <xf numFmtId="0" fontId="0" fillId="0" borderId="0" xfId="3" applyNumberFormat="1" applyFont="1" applyFill="1"/>
    <xf numFmtId="165" fontId="16" fillId="0" borderId="0" xfId="0" applyNumberFormat="1" applyFont="1" applyFill="1"/>
    <xf numFmtId="1" fontId="0" fillId="0" borderId="0" xfId="0" applyNumberFormat="1"/>
    <xf numFmtId="1" fontId="14" fillId="0" borderId="0" xfId="0" applyNumberFormat="1" applyFont="1"/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on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Fill="1" applyBorder="1"/>
    <xf numFmtId="3" fontId="0" fillId="2" borderId="0" xfId="0" applyNumberFormat="1" applyFont="1" applyFill="1" applyBorder="1" applyAlignment="1">
      <alignment horizontal="right"/>
    </xf>
    <xf numFmtId="0" fontId="10" fillId="0" borderId="3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3" fontId="2" fillId="0" borderId="0" xfId="0" applyNumberFormat="1" applyFont="1" applyFill="1" applyBorder="1" applyAlignment="1">
      <alignment horizontal="right"/>
    </xf>
    <xf numFmtId="166" fontId="15" fillId="0" borderId="0" xfId="0" applyNumberFormat="1" applyFont="1"/>
    <xf numFmtId="1" fontId="2" fillId="2" borderId="1" xfId="0" applyNumberFormat="1" applyFont="1" applyFill="1" applyBorder="1" applyAlignment="1">
      <alignment horizontal="right"/>
    </xf>
    <xf numFmtId="0" fontId="16" fillId="0" borderId="0" xfId="2" applyNumberFormat="1" applyFont="1" applyFill="1" applyAlignment="1">
      <alignment horizontal="lef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ill="1"/>
    <xf numFmtId="1" fontId="2" fillId="7" borderId="1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12" fillId="5" borderId="1" xfId="0" applyNumberFormat="1" applyFont="1" applyFill="1" applyBorder="1" applyAlignment="1">
      <alignment horizontal="right"/>
    </xf>
    <xf numFmtId="1" fontId="12" fillId="5" borderId="4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1" fontId="12" fillId="6" borderId="1" xfId="0" applyNumberFormat="1" applyFont="1" applyFill="1" applyBorder="1"/>
    <xf numFmtId="166" fontId="12" fillId="6" borderId="1" xfId="0" applyNumberFormat="1" applyFont="1" applyFill="1" applyBorder="1"/>
    <xf numFmtId="166" fontId="12" fillId="6" borderId="4" xfId="0" applyNumberFormat="1" applyFont="1" applyFill="1" applyBorder="1"/>
    <xf numFmtId="1" fontId="18" fillId="2" borderId="2" xfId="0" applyNumberFormat="1" applyFont="1" applyFill="1" applyBorder="1"/>
    <xf numFmtId="1" fontId="18" fillId="2" borderId="0" xfId="0" applyNumberFormat="1" applyFont="1" applyFill="1" applyBorder="1"/>
    <xf numFmtId="164" fontId="16" fillId="2" borderId="0" xfId="0" applyNumberFormat="1" applyFont="1" applyFill="1" applyBorder="1"/>
    <xf numFmtId="0" fontId="0" fillId="2" borderId="0" xfId="3" applyNumberFormat="1" applyFont="1" applyFill="1" applyBorder="1"/>
    <xf numFmtId="165" fontId="16" fillId="2" borderId="0" xfId="0" applyNumberFormat="1" applyFont="1" applyFill="1" applyBorder="1"/>
    <xf numFmtId="0" fontId="16" fillId="2" borderId="0" xfId="2" applyNumberFormat="1" applyFont="1" applyFill="1" applyBorder="1" applyAlignment="1">
      <alignment horizontal="left"/>
    </xf>
    <xf numFmtId="0" fontId="0" fillId="2" borderId="6" xfId="0" applyFill="1" applyBorder="1"/>
    <xf numFmtId="167" fontId="0" fillId="2" borderId="6" xfId="0" applyNumberFormat="1" applyFill="1" applyBorder="1"/>
    <xf numFmtId="4" fontId="0" fillId="2" borderId="6" xfId="0" applyNumberFormat="1" applyFill="1" applyBorder="1"/>
    <xf numFmtId="167" fontId="16" fillId="2" borderId="6" xfId="0" applyNumberFormat="1" applyFont="1" applyFill="1" applyBorder="1"/>
    <xf numFmtId="4" fontId="16" fillId="2" borderId="6" xfId="0" applyNumberFormat="1" applyFont="1" applyFill="1" applyBorder="1"/>
    <xf numFmtId="3" fontId="16" fillId="2" borderId="6" xfId="0" applyNumberFormat="1" applyFont="1" applyFill="1" applyBorder="1"/>
    <xf numFmtId="166" fontId="0" fillId="0" borderId="0" xfId="0" applyNumberFormat="1"/>
    <xf numFmtId="1" fontId="12" fillId="6" borderId="4" xfId="0" applyNumberFormat="1" applyFont="1" applyFill="1" applyBorder="1"/>
    <xf numFmtId="1" fontId="17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166" fontId="15" fillId="0" borderId="0" xfId="0" applyNumberFormat="1" applyFont="1" applyFill="1" applyBorder="1"/>
    <xf numFmtId="1" fontId="14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right"/>
    </xf>
    <xf numFmtId="168" fontId="2" fillId="0" borderId="0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 applyFill="1" applyBorder="1" applyAlignment="1">
      <alignment horizontal="right"/>
    </xf>
    <xf numFmtId="168" fontId="2" fillId="0" borderId="0" xfId="1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left" indent="2"/>
    </xf>
    <xf numFmtId="0" fontId="7" fillId="2" borderId="0" xfId="0" applyFont="1" applyFill="1" applyBorder="1" applyAlignment="1">
      <alignment horizontal="left" indent="2"/>
    </xf>
    <xf numFmtId="1" fontId="2" fillId="3" borderId="1" xfId="0" applyNumberFormat="1" applyFont="1" applyFill="1" applyBorder="1" applyAlignment="1">
      <alignment horizontal="left"/>
    </xf>
    <xf numFmtId="0" fontId="13" fillId="2" borderId="3" xfId="0" applyFont="1" applyFill="1" applyBorder="1" applyAlignment="1"/>
    <xf numFmtId="1" fontId="2" fillId="8" borderId="1" xfId="0" applyNumberFormat="1" applyFont="1" applyFill="1" applyBorder="1" applyAlignment="1">
      <alignment horizontal="left"/>
    </xf>
    <xf numFmtId="1" fontId="2" fillId="8" borderId="1" xfId="0" applyNumberFormat="1" applyFont="1" applyFill="1" applyBorder="1" applyAlignment="1">
      <alignment horizontal="right"/>
    </xf>
    <xf numFmtId="1" fontId="2" fillId="8" borderId="4" xfId="0" applyNumberFormat="1" applyFont="1" applyFill="1" applyBorder="1" applyAlignment="1">
      <alignment horizontal="right"/>
    </xf>
    <xf numFmtId="1" fontId="2" fillId="9" borderId="1" xfId="0" applyNumberFormat="1" applyFont="1" applyFill="1" applyBorder="1"/>
    <xf numFmtId="0" fontId="12" fillId="10" borderId="9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9" xfId="0" applyFont="1" applyBorder="1"/>
    <xf numFmtId="3" fontId="2" fillId="2" borderId="8" xfId="0" applyNumberFormat="1" applyFont="1" applyFill="1" applyBorder="1"/>
    <xf numFmtId="0" fontId="0" fillId="0" borderId="5" xfId="0" applyFont="1" applyBorder="1"/>
    <xf numFmtId="3" fontId="0" fillId="2" borderId="7" xfId="0" applyNumberFormat="1" applyFont="1" applyFill="1" applyBorder="1"/>
    <xf numFmtId="0" fontId="0" fillId="0" borderId="10" xfId="0" applyFont="1" applyBorder="1"/>
    <xf numFmtId="3" fontId="0" fillId="2" borderId="11" xfId="0" applyNumberFormat="1" applyFont="1" applyFill="1" applyBorder="1"/>
    <xf numFmtId="0" fontId="0" fillId="0" borderId="5" xfId="0" applyFont="1" applyFill="1" applyBorder="1"/>
    <xf numFmtId="2" fontId="0" fillId="2" borderId="0" xfId="0" applyNumberFormat="1" applyFont="1" applyFill="1" applyBorder="1" applyAlignment="1">
      <alignment horizontal="right"/>
    </xf>
    <xf numFmtId="166" fontId="2" fillId="9" borderId="1" xfId="0" applyNumberFormat="1" applyFont="1" applyFill="1" applyBorder="1"/>
    <xf numFmtId="166" fontId="2" fillId="8" borderId="1" xfId="0" applyNumberFormat="1" applyFont="1" applyFill="1" applyBorder="1" applyAlignment="1">
      <alignment horizontal="right"/>
    </xf>
    <xf numFmtId="0" fontId="19" fillId="0" borderId="0" xfId="0" applyFont="1"/>
    <xf numFmtId="1" fontId="19" fillId="0" borderId="0" xfId="0" applyNumberFormat="1" applyFont="1"/>
    <xf numFmtId="166" fontId="19" fillId="0" borderId="0" xfId="0" applyNumberFormat="1" applyFont="1"/>
    <xf numFmtId="1" fontId="23" fillId="0" borderId="0" xfId="0" applyNumberFormat="1" applyFont="1"/>
    <xf numFmtId="11" fontId="0" fillId="0" borderId="0" xfId="0" applyNumberFormat="1" applyFill="1"/>
    <xf numFmtId="0" fontId="22" fillId="0" borderId="0" xfId="4" applyFill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3" xfId="0" applyFont="1" applyFill="1" applyBorder="1" applyAlignment="1"/>
    <xf numFmtId="0" fontId="6" fillId="2" borderId="0" xfId="0" applyFont="1" applyFill="1" applyBorder="1" applyAlignment="1"/>
    <xf numFmtId="1" fontId="0" fillId="2" borderId="0" xfId="0" applyNumberFormat="1" applyFill="1"/>
    <xf numFmtId="0" fontId="3" fillId="2" borderId="0" xfId="0" applyFont="1" applyFill="1"/>
    <xf numFmtId="1" fontId="2" fillId="9" borderId="4" xfId="0" applyNumberFormat="1" applyFont="1" applyFill="1" applyBorder="1"/>
    <xf numFmtId="3" fontId="2" fillId="3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13" xfId="0" applyFont="1" applyFill="1" applyBorder="1"/>
    <xf numFmtId="0" fontId="0" fillId="2" borderId="13" xfId="0" applyFill="1" applyBorder="1"/>
    <xf numFmtId="3" fontId="2" fillId="12" borderId="14" xfId="0" applyNumberFormat="1" applyFont="1" applyFill="1" applyBorder="1" applyAlignment="1">
      <alignment horizontal="right"/>
    </xf>
    <xf numFmtId="0" fontId="0" fillId="2" borderId="13" xfId="0" applyFont="1" applyFill="1" applyBorder="1"/>
    <xf numFmtId="3" fontId="0" fillId="2" borderId="0" xfId="1" applyNumberFormat="1" applyFont="1" applyFill="1" applyBorder="1" applyAlignment="1">
      <alignment horizontal="right"/>
    </xf>
    <xf numFmtId="3" fontId="0" fillId="2" borderId="3" xfId="1" applyNumberFormat="1" applyFont="1" applyFill="1" applyBorder="1" applyAlignment="1">
      <alignment horizontal="right"/>
    </xf>
    <xf numFmtId="3" fontId="2" fillId="3" borderId="15" xfId="0" applyNumberFormat="1" applyFont="1" applyFill="1" applyBorder="1" applyAlignment="1">
      <alignment horizontal="right"/>
    </xf>
    <xf numFmtId="3" fontId="0" fillId="2" borderId="15" xfId="0" applyNumberFormat="1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" fontId="2" fillId="12" borderId="2" xfId="0" applyNumberFormat="1" applyFont="1" applyFill="1" applyBorder="1" applyAlignment="1">
      <alignment horizontal="right"/>
    </xf>
    <xf numFmtId="3" fontId="2" fillId="3" borderId="13" xfId="0" applyNumberFormat="1" applyFont="1" applyFill="1" applyBorder="1" applyAlignment="1">
      <alignment horizontal="right"/>
    </xf>
    <xf numFmtId="0" fontId="8" fillId="2" borderId="2" xfId="0" applyFont="1" applyFill="1" applyBorder="1"/>
    <xf numFmtId="0" fontId="10" fillId="2" borderId="0" xfId="0" applyFont="1" applyFill="1" applyBorder="1"/>
    <xf numFmtId="0" fontId="7" fillId="2" borderId="3" xfId="0" applyFont="1" applyFill="1" applyBorder="1" applyAlignment="1">
      <alignment horizontal="left" indent="2"/>
    </xf>
    <xf numFmtId="0" fontId="8" fillId="2" borderId="1" xfId="0" applyFont="1" applyFill="1" applyBorder="1"/>
    <xf numFmtId="0" fontId="2" fillId="2" borderId="14" xfId="0" applyFont="1" applyFill="1" applyBorder="1"/>
    <xf numFmtId="0" fontId="7" fillId="2" borderId="12" xfId="0" applyFont="1" applyFill="1" applyBorder="1" applyAlignment="1">
      <alignment horizontal="left" indent="2"/>
    </xf>
    <xf numFmtId="0" fontId="10" fillId="2" borderId="12" xfId="0" applyFont="1" applyFill="1" applyBorder="1"/>
    <xf numFmtId="0" fontId="10" fillId="2" borderId="3" xfId="0" applyFont="1" applyFill="1" applyBorder="1"/>
    <xf numFmtId="168" fontId="0" fillId="2" borderId="0" xfId="0" applyNumberFormat="1" applyFont="1" applyFill="1" applyBorder="1" applyAlignment="1">
      <alignment horizontal="right"/>
    </xf>
    <xf numFmtId="168" fontId="0" fillId="2" borderId="3" xfId="0" applyNumberFormat="1" applyFont="1" applyFill="1" applyBorder="1" applyAlignment="1">
      <alignment horizontal="right"/>
    </xf>
    <xf numFmtId="168" fontId="0" fillId="2" borderId="2" xfId="0" applyNumberFormat="1" applyFont="1" applyFill="1" applyBorder="1" applyAlignment="1">
      <alignment horizontal="right"/>
    </xf>
    <xf numFmtId="168" fontId="2" fillId="3" borderId="15" xfId="0" applyNumberFormat="1" applyFont="1" applyFill="1" applyBorder="1" applyAlignment="1">
      <alignment horizontal="right"/>
    </xf>
    <xf numFmtId="168" fontId="0" fillId="2" borderId="15" xfId="0" applyNumberFormat="1" applyFont="1" applyFill="1" applyBorder="1" applyAlignment="1">
      <alignment horizontal="right"/>
    </xf>
    <xf numFmtId="168" fontId="2" fillId="3" borderId="13" xfId="0" applyNumberFormat="1" applyFont="1" applyFill="1" applyBorder="1" applyAlignment="1">
      <alignment horizontal="right"/>
    </xf>
    <xf numFmtId="168" fontId="0" fillId="2" borderId="0" xfId="1" applyNumberFormat="1" applyFont="1" applyFill="1" applyBorder="1" applyAlignment="1">
      <alignment horizontal="right"/>
    </xf>
    <xf numFmtId="168" fontId="0" fillId="2" borderId="3" xfId="1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/>
    <xf numFmtId="0" fontId="2" fillId="2" borderId="1" xfId="0" applyFont="1" applyFill="1" applyBorder="1" applyAlignment="1">
      <alignment horizontal="right" wrapText="1" shrinkToFit="1"/>
    </xf>
    <xf numFmtId="1" fontId="2" fillId="5" borderId="4" xfId="0" applyNumberFormat="1" applyFont="1" applyFill="1" applyBorder="1" applyAlignment="1">
      <alignment horizontal="right"/>
    </xf>
    <xf numFmtId="1" fontId="2" fillId="6" borderId="4" xfId="0" applyNumberFormat="1" applyFont="1" applyFill="1" applyBorder="1"/>
    <xf numFmtId="0" fontId="24" fillId="0" borderId="0" xfId="0" applyFont="1"/>
    <xf numFmtId="0" fontId="0" fillId="13" borderId="0" xfId="0" applyFill="1"/>
    <xf numFmtId="0" fontId="16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6" fillId="16" borderId="0" xfId="0" applyFont="1" applyFill="1"/>
    <xf numFmtId="0" fontId="0" fillId="17" borderId="0" xfId="0" applyFill="1"/>
    <xf numFmtId="0" fontId="16" fillId="17" borderId="0" xfId="0" applyFont="1" applyFill="1"/>
    <xf numFmtId="0" fontId="0" fillId="18" borderId="0" xfId="0" applyFill="1"/>
    <xf numFmtId="0" fontId="0" fillId="19" borderId="0" xfId="0" applyFill="1"/>
    <xf numFmtId="0" fontId="16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2" fontId="0" fillId="0" borderId="0" xfId="0" applyNumberFormat="1"/>
    <xf numFmtId="166" fontId="25" fillId="0" borderId="0" xfId="0" applyNumberFormat="1" applyFont="1"/>
    <xf numFmtId="2" fontId="26" fillId="0" borderId="6" xfId="0" applyNumberFormat="1" applyFont="1" applyFill="1" applyBorder="1"/>
    <xf numFmtId="2" fontId="26" fillId="0" borderId="16" xfId="0" applyNumberFormat="1" applyFont="1" applyFill="1" applyBorder="1"/>
    <xf numFmtId="2" fontId="26" fillId="0" borderId="17" xfId="0" applyNumberFormat="1" applyFont="1" applyFill="1" applyBorder="1"/>
    <xf numFmtId="0" fontId="26" fillId="0" borderId="16" xfId="0" applyFont="1" applyFill="1" applyBorder="1" applyAlignment="1">
      <alignment horizontal="right"/>
    </xf>
    <xf numFmtId="2" fontId="26" fillId="0" borderId="18" xfId="0" applyNumberFormat="1" applyFont="1" applyFill="1" applyBorder="1"/>
    <xf numFmtId="2" fontId="27" fillId="0" borderId="0" xfId="0" applyNumberFormat="1" applyFont="1" applyFill="1" applyBorder="1"/>
    <xf numFmtId="0" fontId="14" fillId="0" borderId="0" xfId="0" applyFont="1" applyFill="1"/>
    <xf numFmtId="0" fontId="17" fillId="0" borderId="0" xfId="0" applyFont="1" applyFill="1"/>
    <xf numFmtId="168" fontId="0" fillId="0" borderId="0" xfId="0" applyNumberFormat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2" fontId="0" fillId="0" borderId="0" xfId="0" applyNumberFormat="1" applyFont="1" applyFill="1" applyBorder="1"/>
    <xf numFmtId="2" fontId="28" fillId="0" borderId="0" xfId="0" applyNumberFormat="1" applyFont="1" applyFill="1" applyBorder="1" applyAlignment="1">
      <alignment horizontal="right"/>
    </xf>
    <xf numFmtId="1" fontId="0" fillId="2" borderId="6" xfId="0" applyNumberFormat="1" applyFont="1" applyFill="1" applyBorder="1" applyAlignment="1">
      <alignment horizontal="right"/>
    </xf>
    <xf numFmtId="0" fontId="2" fillId="2" borderId="6" xfId="0" applyFont="1" applyFill="1" applyBorder="1"/>
    <xf numFmtId="1" fontId="2" fillId="2" borderId="0" xfId="0" applyNumberFormat="1" applyFont="1" applyFill="1" applyBorder="1"/>
    <xf numFmtId="1" fontId="2" fillId="9" borderId="19" xfId="0" applyNumberFormat="1" applyFont="1" applyFill="1" applyBorder="1"/>
    <xf numFmtId="166" fontId="0" fillId="2" borderId="5" xfId="0" applyNumberFormat="1" applyFont="1" applyFill="1" applyBorder="1" applyAlignment="1">
      <alignment horizontal="right"/>
    </xf>
    <xf numFmtId="1" fontId="12" fillId="3" borderId="1" xfId="0" applyNumberFormat="1" applyFont="1" applyFill="1" applyBorder="1" applyAlignment="1">
      <alignment horizontal="right"/>
    </xf>
    <xf numFmtId="1" fontId="12" fillId="4" borderId="1" xfId="0" applyNumberFormat="1" applyFont="1" applyFill="1" applyBorder="1"/>
    <xf numFmtId="166" fontId="12" fillId="5" borderId="1" xfId="0" applyNumberFormat="1" applyFont="1" applyFill="1" applyBorder="1" applyAlignment="1">
      <alignment horizontal="right"/>
    </xf>
    <xf numFmtId="11" fontId="0" fillId="0" borderId="0" xfId="0" applyNumberFormat="1"/>
    <xf numFmtId="0" fontId="17" fillId="0" borderId="0" xfId="0" applyFont="1"/>
    <xf numFmtId="0" fontId="12" fillId="2" borderId="1" xfId="0" applyFont="1" applyFill="1" applyBorder="1" applyAlignment="1">
      <alignment horizontal="right" wrapText="1" shrinkToFit="1"/>
    </xf>
    <xf numFmtId="0" fontId="12" fillId="2" borderId="4" xfId="0" applyFont="1" applyFill="1" applyBorder="1" applyAlignment="1">
      <alignment horizontal="right"/>
    </xf>
    <xf numFmtId="166" fontId="17" fillId="2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1" fontId="2" fillId="2" borderId="4" xfId="0" applyNumberFormat="1" applyFont="1" applyFill="1" applyBorder="1" applyAlignment="1">
      <alignment horizontal="right"/>
    </xf>
    <xf numFmtId="1" fontId="23" fillId="0" borderId="0" xfId="0" applyNumberFormat="1" applyFont="1" applyFill="1" applyBorder="1"/>
    <xf numFmtId="0" fontId="30" fillId="2" borderId="3" xfId="0" applyFont="1" applyFill="1" applyBorder="1" applyAlignment="1"/>
    <xf numFmtId="0" fontId="31" fillId="2" borderId="3" xfId="0" applyFont="1" applyFill="1" applyBorder="1" applyAlignment="1"/>
    <xf numFmtId="0" fontId="0" fillId="0" borderId="0" xfId="0" applyBorder="1"/>
    <xf numFmtId="0" fontId="2" fillId="2" borderId="0" xfId="0" applyFont="1" applyFill="1"/>
    <xf numFmtId="0" fontId="14" fillId="2" borderId="0" xfId="0" applyFont="1" applyFill="1"/>
    <xf numFmtId="0" fontId="13" fillId="2" borderId="4" xfId="0" applyFont="1" applyFill="1" applyBorder="1" applyAlignment="1"/>
    <xf numFmtId="0" fontId="0" fillId="0" borderId="2" xfId="0" applyBorder="1"/>
    <xf numFmtId="0" fontId="2" fillId="2" borderId="6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left"/>
    </xf>
    <xf numFmtId="1" fontId="2" fillId="3" borderId="6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left" indent="2"/>
    </xf>
    <xf numFmtId="1" fontId="0" fillId="2" borderId="18" xfId="0" applyNumberFormat="1" applyFont="1" applyFill="1" applyBorder="1" applyAlignment="1">
      <alignment horizontal="right"/>
    </xf>
    <xf numFmtId="0" fontId="7" fillId="2" borderId="5" xfId="0" applyFont="1" applyFill="1" applyBorder="1" applyAlignment="1">
      <alignment horizontal="left" indent="2"/>
    </xf>
    <xf numFmtId="1" fontId="2" fillId="4" borderId="6" xfId="0" applyNumberFormat="1" applyFont="1" applyFill="1" applyBorder="1"/>
    <xf numFmtId="1" fontId="12" fillId="2" borderId="1" xfId="0" applyNumberFormat="1" applyFont="1" applyFill="1" applyBorder="1" applyAlignment="1">
      <alignment horizontal="right"/>
    </xf>
    <xf numFmtId="1" fontId="12" fillId="2" borderId="4" xfId="0" applyNumberFormat="1" applyFont="1" applyFill="1" applyBorder="1" applyAlignment="1">
      <alignment horizontal="right"/>
    </xf>
    <xf numFmtId="1" fontId="2" fillId="2" borderId="4" xfId="0" applyNumberFormat="1" applyFont="1" applyFill="1" applyBorder="1"/>
    <xf numFmtId="1" fontId="2" fillId="2" borderId="1" xfId="0" applyNumberFormat="1" applyFont="1" applyFill="1" applyBorder="1"/>
    <xf numFmtId="1" fontId="12" fillId="2" borderId="1" xfId="0" applyNumberFormat="1" applyFont="1" applyFill="1" applyBorder="1"/>
    <xf numFmtId="166" fontId="29" fillId="2" borderId="0" xfId="0" applyNumberFormat="1" applyFont="1" applyFill="1"/>
    <xf numFmtId="1" fontId="29" fillId="2" borderId="0" xfId="0" applyNumberFormat="1" applyFont="1" applyFill="1"/>
    <xf numFmtId="1" fontId="14" fillId="2" borderId="0" xfId="0" applyNumberFormat="1" applyFont="1" applyFill="1"/>
    <xf numFmtId="166" fontId="15" fillId="2" borderId="0" xfId="0" applyNumberFormat="1" applyFont="1" applyFill="1"/>
    <xf numFmtId="1" fontId="17" fillId="2" borderId="0" xfId="0" applyNumberFormat="1" applyFont="1" applyFill="1"/>
    <xf numFmtId="0" fontId="17" fillId="2" borderId="0" xfId="0" applyFont="1" applyFill="1"/>
    <xf numFmtId="1" fontId="2" fillId="2" borderId="0" xfId="0" applyNumberFormat="1" applyFont="1" applyFill="1"/>
    <xf numFmtId="166" fontId="0" fillId="2" borderId="0" xfId="0" applyNumberFormat="1" applyFill="1"/>
    <xf numFmtId="1" fontId="12" fillId="2" borderId="0" xfId="0" applyNumberFormat="1" applyFont="1" applyFill="1"/>
    <xf numFmtId="166" fontId="12" fillId="2" borderId="0" xfId="0" applyNumberFormat="1" applyFont="1" applyFill="1"/>
    <xf numFmtId="1" fontId="17" fillId="2" borderId="5" xfId="0" applyNumberFormat="1" applyFont="1" applyFill="1" applyBorder="1" applyAlignment="1">
      <alignment horizontal="right"/>
    </xf>
    <xf numFmtId="166" fontId="12" fillId="2" borderId="4" xfId="0" applyNumberFormat="1" applyFont="1" applyFill="1" applyBorder="1"/>
    <xf numFmtId="0" fontId="2" fillId="2" borderId="4" xfId="0" applyFont="1" applyFill="1" applyBorder="1" applyAlignment="1">
      <alignment horizontal="right" wrapText="1" shrinkToFit="1"/>
    </xf>
    <xf numFmtId="1" fontId="12" fillId="5" borderId="6" xfId="0" applyNumberFormat="1" applyFont="1" applyFill="1" applyBorder="1" applyAlignment="1">
      <alignment horizontal="right"/>
    </xf>
    <xf numFmtId="1" fontId="12" fillId="6" borderId="6" xfId="0" applyNumberFormat="1" applyFont="1" applyFill="1" applyBorder="1"/>
    <xf numFmtId="0" fontId="12" fillId="2" borderId="6" xfId="0" applyFont="1" applyFill="1" applyBorder="1" applyAlignment="1">
      <alignment horizontal="right"/>
    </xf>
    <xf numFmtId="0" fontId="32" fillId="2" borderId="0" xfId="0" applyFont="1" applyFill="1"/>
    <xf numFmtId="2" fontId="0" fillId="2" borderId="18" xfId="0" applyNumberFormat="1" applyFont="1" applyFill="1" applyBorder="1" applyAlignment="1">
      <alignment horizontal="right"/>
    </xf>
    <xf numFmtId="166" fontId="0" fillId="2" borderId="18" xfId="0" applyNumberFormat="1" applyFont="1" applyFill="1" applyBorder="1" applyAlignment="1">
      <alignment horizontal="right"/>
    </xf>
    <xf numFmtId="2" fontId="0" fillId="2" borderId="5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" fontId="12" fillId="2" borderId="0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  <xf numFmtId="168" fontId="2" fillId="2" borderId="0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3" borderId="11" xfId="0" applyNumberFormat="1" applyFont="1" applyFill="1" applyBorder="1" applyAlignment="1">
      <alignment horizontal="right"/>
    </xf>
    <xf numFmtId="168" fontId="0" fillId="2" borderId="9" xfId="0" applyNumberFormat="1" applyFont="1" applyFill="1" applyBorder="1" applyAlignment="1">
      <alignment horizontal="right"/>
    </xf>
    <xf numFmtId="168" fontId="0" fillId="2" borderId="8" xfId="0" applyNumberFormat="1" applyFont="1" applyFill="1" applyBorder="1" applyAlignment="1">
      <alignment horizontal="right"/>
    </xf>
    <xf numFmtId="168" fontId="0" fillId="2" borderId="5" xfId="0" applyNumberFormat="1" applyFont="1" applyFill="1" applyBorder="1" applyAlignment="1">
      <alignment horizontal="right"/>
    </xf>
    <xf numFmtId="168" fontId="0" fillId="2" borderId="7" xfId="0" applyNumberFormat="1" applyFont="1" applyFill="1" applyBorder="1" applyAlignment="1">
      <alignment horizontal="right"/>
    </xf>
    <xf numFmtId="168" fontId="0" fillId="2" borderId="10" xfId="0" applyNumberFormat="1" applyFont="1" applyFill="1" applyBorder="1" applyAlignment="1">
      <alignment horizontal="right"/>
    </xf>
    <xf numFmtId="168" fontId="0" fillId="2" borderId="11" xfId="0" applyNumberFormat="1" applyFon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8" fontId="0" fillId="2" borderId="16" xfId="0" applyNumberFormat="1" applyFont="1" applyFill="1" applyBorder="1" applyAlignment="1">
      <alignment horizontal="right"/>
    </xf>
    <xf numFmtId="168" fontId="0" fillId="2" borderId="18" xfId="0" applyNumberFormat="1" applyFont="1" applyFill="1" applyBorder="1" applyAlignment="1">
      <alignment horizontal="right"/>
    </xf>
    <xf numFmtId="168" fontId="0" fillId="2" borderId="17" xfId="0" applyNumberFormat="1" applyFont="1" applyFill="1" applyBorder="1" applyAlignment="1">
      <alignment horizontal="right"/>
    </xf>
    <xf numFmtId="3" fontId="0" fillId="2" borderId="18" xfId="0" applyNumberFormat="1" applyFont="1" applyFill="1" applyBorder="1" applyAlignment="1">
      <alignment horizontal="right"/>
    </xf>
    <xf numFmtId="1" fontId="0" fillId="2" borderId="17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right"/>
    </xf>
    <xf numFmtId="3" fontId="0" fillId="2" borderId="7" xfId="0" applyNumberFormat="1" applyFont="1" applyFill="1" applyBorder="1" applyAlignment="1">
      <alignment horizontal="right"/>
    </xf>
    <xf numFmtId="1" fontId="0" fillId="2" borderId="10" xfId="0" applyNumberFormat="1" applyFont="1" applyFill="1" applyBorder="1" applyAlignment="1">
      <alignment horizontal="right"/>
    </xf>
    <xf numFmtId="1" fontId="0" fillId="2" borderId="11" xfId="0" applyNumberFormat="1" applyFont="1" applyFill="1" applyBorder="1" applyAlignment="1">
      <alignment horizontal="right"/>
    </xf>
    <xf numFmtId="3" fontId="2" fillId="12" borderId="20" xfId="0" applyNumberFormat="1" applyFont="1" applyFill="1" applyBorder="1" applyAlignment="1">
      <alignment horizontal="right"/>
    </xf>
    <xf numFmtId="3" fontId="2" fillId="12" borderId="21" xfId="0" applyNumberFormat="1" applyFont="1" applyFill="1" applyBorder="1" applyAlignment="1">
      <alignment horizontal="right"/>
    </xf>
    <xf numFmtId="168" fontId="2" fillId="3" borderId="22" xfId="0" applyNumberFormat="1" applyFont="1" applyFill="1" applyBorder="1" applyAlignment="1">
      <alignment horizontal="right"/>
    </xf>
    <xf numFmtId="168" fontId="2" fillId="3" borderId="23" xfId="0" applyNumberFormat="1" applyFont="1" applyFill="1" applyBorder="1" applyAlignment="1">
      <alignment horizontal="right"/>
    </xf>
    <xf numFmtId="168" fontId="0" fillId="2" borderId="22" xfId="0" applyNumberFormat="1" applyFont="1" applyFill="1" applyBorder="1" applyAlignment="1">
      <alignment horizontal="right"/>
    </xf>
    <xf numFmtId="168" fontId="0" fillId="2" borderId="23" xfId="0" applyNumberFormat="1" applyFont="1" applyFill="1" applyBorder="1" applyAlignment="1">
      <alignment horizontal="right"/>
    </xf>
    <xf numFmtId="3" fontId="2" fillId="12" borderId="9" xfId="0" applyNumberFormat="1" applyFont="1" applyFill="1" applyBorder="1" applyAlignment="1">
      <alignment horizontal="right"/>
    </xf>
    <xf numFmtId="3" fontId="2" fillId="12" borderId="8" xfId="0" applyNumberFormat="1" applyFont="1" applyFill="1" applyBorder="1" applyAlignment="1">
      <alignment horizontal="right"/>
    </xf>
    <xf numFmtId="168" fontId="2" fillId="3" borderId="24" xfId="0" applyNumberFormat="1" applyFont="1" applyFill="1" applyBorder="1" applyAlignment="1">
      <alignment horizontal="right"/>
    </xf>
    <xf numFmtId="168" fontId="2" fillId="3" borderId="25" xfId="0" applyNumberFormat="1" applyFont="1" applyFill="1" applyBorder="1" applyAlignment="1">
      <alignment horizontal="right"/>
    </xf>
    <xf numFmtId="168" fontId="0" fillId="2" borderId="5" xfId="1" applyNumberFormat="1" applyFont="1" applyFill="1" applyBorder="1" applyAlignment="1">
      <alignment horizontal="right"/>
    </xf>
    <xf numFmtId="168" fontId="0" fillId="2" borderId="7" xfId="1" applyNumberFormat="1" applyFont="1" applyFill="1" applyBorder="1" applyAlignment="1">
      <alignment horizontal="right"/>
    </xf>
    <xf numFmtId="168" fontId="0" fillId="2" borderId="10" xfId="1" applyNumberFormat="1" applyFont="1" applyFill="1" applyBorder="1" applyAlignment="1">
      <alignment horizontal="right"/>
    </xf>
    <xf numFmtId="168" fontId="0" fillId="2" borderId="11" xfId="1" applyNumberFormat="1" applyFont="1" applyFill="1" applyBorder="1" applyAlignment="1">
      <alignment horizontal="right"/>
    </xf>
    <xf numFmtId="3" fontId="2" fillId="12" borderId="26" xfId="0" applyNumberFormat="1" applyFont="1" applyFill="1" applyBorder="1" applyAlignment="1">
      <alignment horizontal="right"/>
    </xf>
    <xf numFmtId="168" fontId="2" fillId="3" borderId="27" xfId="0" applyNumberFormat="1" applyFont="1" applyFill="1" applyBorder="1" applyAlignment="1">
      <alignment horizontal="right"/>
    </xf>
    <xf numFmtId="168" fontId="0" fillId="2" borderId="27" xfId="0" applyNumberFormat="1" applyFont="1" applyFill="1" applyBorder="1" applyAlignment="1">
      <alignment horizontal="right"/>
    </xf>
    <xf numFmtId="3" fontId="2" fillId="12" borderId="16" xfId="0" applyNumberFormat="1" applyFont="1" applyFill="1" applyBorder="1" applyAlignment="1">
      <alignment horizontal="right"/>
    </xf>
    <xf numFmtId="168" fontId="2" fillId="3" borderId="28" xfId="0" applyNumberFormat="1" applyFont="1" applyFill="1" applyBorder="1" applyAlignment="1">
      <alignment horizontal="right"/>
    </xf>
    <xf numFmtId="168" fontId="0" fillId="2" borderId="18" xfId="1" applyNumberFormat="1" applyFont="1" applyFill="1" applyBorder="1" applyAlignment="1">
      <alignment horizontal="right"/>
    </xf>
    <xf numFmtId="168" fontId="0" fillId="2" borderId="17" xfId="1" applyNumberFormat="1" applyFont="1" applyFill="1" applyBorder="1" applyAlignment="1">
      <alignment horizontal="right"/>
    </xf>
    <xf numFmtId="3" fontId="2" fillId="3" borderId="27" xfId="0" applyNumberFormat="1" applyFont="1" applyFill="1" applyBorder="1" applyAlignment="1">
      <alignment horizontal="right"/>
    </xf>
    <xf numFmtId="3" fontId="0" fillId="2" borderId="27" xfId="0" applyNumberFormat="1" applyFont="1" applyFill="1" applyBorder="1" applyAlignment="1">
      <alignment horizontal="right"/>
    </xf>
    <xf numFmtId="3" fontId="0" fillId="2" borderId="17" xfId="0" applyNumberFormat="1" applyFont="1" applyFill="1" applyBorder="1" applyAlignment="1">
      <alignment horizontal="right"/>
    </xf>
    <xf numFmtId="3" fontId="2" fillId="3" borderId="28" xfId="0" applyNumberFormat="1" applyFont="1" applyFill="1" applyBorder="1" applyAlignment="1">
      <alignment horizontal="right"/>
    </xf>
    <xf numFmtId="3" fontId="0" fillId="2" borderId="18" xfId="1" applyNumberFormat="1" applyFont="1" applyFill="1" applyBorder="1" applyAlignment="1">
      <alignment horizontal="right"/>
    </xf>
    <xf numFmtId="3" fontId="0" fillId="2" borderId="17" xfId="1" applyNumberFormat="1" applyFont="1" applyFill="1" applyBorder="1" applyAlignment="1">
      <alignment horizontal="right"/>
    </xf>
    <xf numFmtId="3" fontId="2" fillId="3" borderId="22" xfId="0" applyNumberFormat="1" applyFont="1" applyFill="1" applyBorder="1" applyAlignment="1">
      <alignment horizontal="right"/>
    </xf>
    <xf numFmtId="3" fontId="2" fillId="3" borderId="23" xfId="0" applyNumberFormat="1" applyFont="1" applyFill="1" applyBorder="1" applyAlignment="1">
      <alignment horizontal="right"/>
    </xf>
    <xf numFmtId="3" fontId="0" fillId="2" borderId="22" xfId="0" applyNumberFormat="1" applyFont="1" applyFill="1" applyBorder="1" applyAlignment="1">
      <alignment horizontal="right"/>
    </xf>
    <xf numFmtId="3" fontId="0" fillId="2" borderId="23" xfId="0" applyNumberFormat="1" applyFont="1" applyFill="1" applyBorder="1" applyAlignment="1">
      <alignment horizontal="right"/>
    </xf>
    <xf numFmtId="3" fontId="0" fillId="2" borderId="10" xfId="0" applyNumberFormat="1" applyFont="1" applyFill="1" applyBorder="1" applyAlignment="1">
      <alignment horizontal="right"/>
    </xf>
    <xf numFmtId="3" fontId="0" fillId="2" borderId="11" xfId="0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2" fillId="3" borderId="25" xfId="0" applyNumberFormat="1" applyFont="1" applyFill="1" applyBorder="1" applyAlignment="1">
      <alignment horizontal="right"/>
    </xf>
    <xf numFmtId="3" fontId="0" fillId="2" borderId="5" xfId="1" applyNumberFormat="1" applyFont="1" applyFill="1" applyBorder="1" applyAlignment="1">
      <alignment horizontal="right"/>
    </xf>
    <xf numFmtId="3" fontId="0" fillId="2" borderId="7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3" fontId="0" fillId="2" borderId="11" xfId="1" applyNumberFormat="1" applyFont="1" applyFill="1" applyBorder="1" applyAlignment="1">
      <alignment horizontal="right"/>
    </xf>
    <xf numFmtId="1" fontId="2" fillId="3" borderId="19" xfId="0" applyNumberFormat="1" applyFont="1" applyFill="1" applyBorder="1" applyAlignment="1">
      <alignment horizontal="right"/>
    </xf>
    <xf numFmtId="1" fontId="0" fillId="2" borderId="7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2" fillId="3" borderId="11" xfId="0" applyNumberFormat="1" applyFont="1" applyFill="1" applyBorder="1" applyAlignment="1">
      <alignment horizontal="right"/>
    </xf>
    <xf numFmtId="1" fontId="2" fillId="4" borderId="19" xfId="0" applyNumberFormat="1" applyFont="1" applyFill="1" applyBorder="1"/>
    <xf numFmtId="1" fontId="2" fillId="3" borderId="17" xfId="0" applyNumberFormat="1" applyFont="1" applyFill="1" applyBorder="1" applyAlignment="1">
      <alignment horizontal="right"/>
    </xf>
    <xf numFmtId="1" fontId="2" fillId="2" borderId="19" xfId="0" applyNumberFormat="1" applyFont="1" applyFill="1" applyBorder="1" applyAlignment="1">
      <alignment horizontal="right"/>
    </xf>
    <xf numFmtId="0" fontId="2" fillId="2" borderId="16" xfId="0" applyFont="1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7" xfId="0" applyFill="1" applyBorder="1"/>
    <xf numFmtId="0" fontId="2" fillId="2" borderId="18" xfId="0" applyFont="1" applyFill="1" applyBorder="1"/>
    <xf numFmtId="1" fontId="2" fillId="24" borderId="10" xfId="0" applyNumberFormat="1" applyFont="1" applyFill="1" applyBorder="1" applyAlignment="1">
      <alignment horizontal="right"/>
    </xf>
    <xf numFmtId="1" fontId="2" fillId="24" borderId="3" xfId="0" applyNumberFormat="1" applyFont="1" applyFill="1" applyBorder="1" applyAlignment="1">
      <alignment horizontal="right"/>
    </xf>
    <xf numFmtId="1" fontId="2" fillId="24" borderId="11" xfId="0" applyNumberFormat="1" applyFont="1" applyFill="1" applyBorder="1" applyAlignment="1">
      <alignment horizontal="right"/>
    </xf>
    <xf numFmtId="1" fontId="2" fillId="24" borderId="17" xfId="0" applyNumberFormat="1" applyFont="1" applyFill="1" applyBorder="1" applyAlignment="1">
      <alignment horizontal="right"/>
    </xf>
    <xf numFmtId="1" fontId="2" fillId="24" borderId="4" xfId="0" applyNumberFormat="1" applyFont="1" applyFill="1" applyBorder="1" applyAlignment="1">
      <alignment horizontal="right"/>
    </xf>
    <xf numFmtId="1" fontId="2" fillId="24" borderId="1" xfId="0" applyNumberFormat="1" applyFont="1" applyFill="1" applyBorder="1" applyAlignment="1">
      <alignment horizontal="right"/>
    </xf>
    <xf numFmtId="1" fontId="2" fillId="24" borderId="19" xfId="0" applyNumberFormat="1" applyFont="1" applyFill="1" applyBorder="1" applyAlignment="1">
      <alignment horizontal="right"/>
    </xf>
    <xf numFmtId="1" fontId="2" fillId="24" borderId="6" xfId="0" applyNumberFormat="1" applyFont="1" applyFill="1" applyBorder="1" applyAlignment="1">
      <alignment horizontal="right"/>
    </xf>
    <xf numFmtId="1" fontId="2" fillId="23" borderId="4" xfId="0" applyNumberFormat="1" applyFont="1" applyFill="1" applyBorder="1"/>
    <xf numFmtId="1" fontId="2" fillId="23" borderId="1" xfId="0" applyNumberFormat="1" applyFont="1" applyFill="1" applyBorder="1"/>
    <xf numFmtId="1" fontId="2" fillId="23" borderId="19" xfId="0" applyNumberFormat="1" applyFont="1" applyFill="1" applyBorder="1"/>
    <xf numFmtId="1" fontId="2" fillId="23" borderId="6" xfId="0" applyNumberFormat="1" applyFont="1" applyFill="1" applyBorder="1"/>
    <xf numFmtId="0" fontId="0" fillId="2" borderId="4" xfId="0" applyFill="1" applyBorder="1" applyAlignment="1">
      <alignment vertical="center" wrapText="1"/>
    </xf>
    <xf numFmtId="0" fontId="0" fillId="2" borderId="19" xfId="0" applyFill="1" applyBorder="1"/>
    <xf numFmtId="0" fontId="2" fillId="2" borderId="4" xfId="0" applyFont="1" applyFill="1" applyBorder="1"/>
    <xf numFmtId="0" fontId="0" fillId="2" borderId="4" xfId="0" applyFill="1" applyBorder="1"/>
    <xf numFmtId="0" fontId="2" fillId="2" borderId="19" xfId="0" applyFont="1" applyFill="1" applyBorder="1"/>
    <xf numFmtId="166" fontId="0" fillId="2" borderId="7" xfId="0" applyNumberFormat="1" applyFont="1" applyFill="1" applyBorder="1" applyAlignment="1">
      <alignment horizontal="right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5">
    <cellStyle name="Lien hypertexte" xfId="4" builtinId="8"/>
    <cellStyle name="Milliers" xfId="2" builtinId="3"/>
    <cellStyle name="Motif 2 2" xf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33</xdr:col>
      <xdr:colOff>44450</xdr:colOff>
      <xdr:row>23</xdr:row>
      <xdr:rowOff>85725</xdr:rowOff>
    </xdr:to>
    <xdr:sp macro="" textlink="">
      <xdr:nvSpPr>
        <xdr:cNvPr id="14358" name="AutoShape 22" descr="Résultat de recherche d'images pour &quot;logo bnp paribas personal finance&quot;"/>
        <xdr:cNvSpPr>
          <a:spLocks noChangeAspect="1" noChangeArrowheads="1"/>
        </xdr:cNvSpPr>
      </xdr:nvSpPr>
      <xdr:spPr bwMode="auto">
        <a:xfrm>
          <a:off x="12763500" y="2133600"/>
          <a:ext cx="2914650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phael.cance\Documents\GitHub\ThreeME\data\shocks\Bilan%20AMS_sansEPR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calibrations\bilans%20AME%20v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phael.cance\Documents\GitHub\ThreeME\data\shocks\Bilan%20AMS_avecEPR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shocks\Bilan%20AMS_avecEPR_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GitHub\ThreeME\data\calibrations\bilan%20AMS2%20v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andine.schall.i\Documents\GitHub\ThreeME\data\shocks\Bilan%20AMS_avecEPR_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phael.cance\Documents\GitHub\ThreeME\data\calibrations\bilans%20AME%20v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ocuments\documents\EACEI\EACEI%20par%20NCE%202002-2014%20per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30"/>
      <sheetName val="Bilan enerdata v2206_2025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F43">
            <v>0.94541493470645221</v>
          </cell>
        </row>
      </sheetData>
      <sheetData sheetId="1">
        <row r="4">
          <cell r="AQ4">
            <v>3.3284151906021159E-2</v>
          </cell>
        </row>
      </sheetData>
      <sheetData sheetId="2"/>
      <sheetData sheetId="3"/>
      <sheetData sheetId="4">
        <row r="13">
          <cell r="R13">
            <v>38.082514273546224</v>
          </cell>
          <cell r="S13">
            <v>0.74651762682717115</v>
          </cell>
          <cell r="T13">
            <v>10.069552160227975</v>
          </cell>
          <cell r="U13">
            <v>13.620367058142639</v>
          </cell>
          <cell r="V13">
            <v>12.701365476499774</v>
          </cell>
          <cell r="W13">
            <v>0.9447119518486673</v>
          </cell>
        </row>
        <row r="23">
          <cell r="R23">
            <v>29.39176019401825</v>
          </cell>
          <cell r="S23">
            <v>0.20038837309893262</v>
          </cell>
          <cell r="T23">
            <v>10.203836493244836</v>
          </cell>
          <cell r="U23">
            <v>11.782543572350074</v>
          </cell>
          <cell r="V23">
            <v>7.1387763292293327</v>
          </cell>
          <cell r="W23">
            <v>6.6215426095074262E-2</v>
          </cell>
        </row>
        <row r="29">
          <cell r="R29">
            <v>3.0705862327457898</v>
          </cell>
          <cell r="S29">
            <v>6.4536710533781346E-3</v>
          </cell>
          <cell r="T29">
            <v>1.1415347236508666</v>
          </cell>
          <cell r="U29">
            <v>1.211844363001864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0.15947740517817902</v>
          </cell>
          <cell r="T37">
            <v>1.3655536447883825</v>
          </cell>
          <cell r="U37">
            <v>0.38556550106511445</v>
          </cell>
          <cell r="V37">
            <v>0.1923748628609907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9.2840255611806088E-2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2.3566094604778205</v>
          </cell>
          <cell r="U43">
            <v>6.675295411054611</v>
          </cell>
          <cell r="V43">
            <v>3.0154656446401722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5.6188711803771971</v>
          </cell>
          <cell r="S46">
            <v>2.2137192704974398E-3</v>
          </cell>
          <cell r="T46">
            <v>1.0493092649428299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4.2518176113648529</v>
          </cell>
        </row>
        <row r="53">
          <cell r="E53">
            <v>13.661</v>
          </cell>
        </row>
      </sheetData>
      <sheetData sheetId="5">
        <row r="13">
          <cell r="R13">
            <v>38.157133131872278</v>
          </cell>
          <cell r="S13">
            <v>0.77750449760492502</v>
          </cell>
          <cell r="T13">
            <v>10.072222086615001</v>
          </cell>
          <cell r="U13">
            <v>13.00983683571549</v>
          </cell>
          <cell r="V13">
            <v>13.031439326384481</v>
          </cell>
          <cell r="W13">
            <v>1.2661303855523829</v>
          </cell>
        </row>
        <row r="23">
          <cell r="R23">
            <v>28.506304458885133</v>
          </cell>
          <cell r="S23">
            <v>0.345557554491078</v>
          </cell>
          <cell r="T23">
            <v>10.885100099493346</v>
          </cell>
          <cell r="U23">
            <v>11.041115748636887</v>
          </cell>
          <cell r="V23">
            <v>6.057342656522982</v>
          </cell>
          <cell r="W23">
            <v>0.17718839974083389</v>
          </cell>
        </row>
        <row r="29">
          <cell r="R29">
            <v>3.2115778655070351</v>
          </cell>
          <cell r="S29">
            <v>6.4536710533781346E-3</v>
          </cell>
          <cell r="T29">
            <v>1.1461133930541632</v>
          </cell>
          <cell r="U29">
            <v>1.289495245663796</v>
          </cell>
          <cell r="V29">
            <v>0.76951555573569785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0.172778777245539</v>
          </cell>
          <cell r="T37">
            <v>1.844034937757657</v>
          </cell>
          <cell r="U37">
            <v>0.46563667984645996</v>
          </cell>
          <cell r="V37">
            <v>0.33851163723447097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0.13276593410383578</v>
          </cell>
          <cell r="V38">
            <v>0.27398793194875748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0.620105679998047</v>
          </cell>
          <cell r="V39">
            <v>0.86453139266881918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3.0072968916095459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38.438862637881712</v>
          </cell>
        </row>
        <row r="43">
          <cell r="S43">
            <v>3.02362860179693</v>
          </cell>
          <cell r="T43">
            <v>1.9299776400292732</v>
          </cell>
          <cell r="U43">
            <v>5.666777520480518</v>
          </cell>
          <cell r="V43">
            <v>1.9715966805851073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3.2863683234402234</v>
          </cell>
          <cell r="S46">
            <v>2.2137192704974398E-3</v>
          </cell>
          <cell r="T46">
            <v>0.32210674831575531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2.9620478558539709</v>
          </cell>
        </row>
        <row r="53">
          <cell r="E53">
            <v>11.660815430387672</v>
          </cell>
        </row>
      </sheetData>
      <sheetData sheetId="6">
        <row r="13">
          <cell r="R13">
            <v>37.698500594308399</v>
          </cell>
          <cell r="S13">
            <v>0.73170616791472998</v>
          </cell>
          <cell r="T13">
            <v>9.9189000147829578</v>
          </cell>
          <cell r="U13">
            <v>12.545996400325794</v>
          </cell>
          <cell r="V13">
            <v>12.383405198063125</v>
          </cell>
          <cell r="W13">
            <v>2.1184928132217893</v>
          </cell>
        </row>
        <row r="23">
          <cell r="R23">
            <v>25.783028689899556</v>
          </cell>
          <cell r="S23">
            <v>0.41</v>
          </cell>
          <cell r="T23">
            <v>10.500396800049039</v>
          </cell>
          <cell r="U23">
            <v>9.6715864226456425</v>
          </cell>
          <cell r="V23">
            <v>4.7420165632308739</v>
          </cell>
          <cell r="W23">
            <v>0.45902890397400081</v>
          </cell>
        </row>
        <row r="29">
          <cell r="R29">
            <v>3.6330927621837534</v>
          </cell>
          <cell r="S29">
            <v>6.4536710533781346E-3</v>
          </cell>
          <cell r="T29">
            <v>1.0888044989932395</v>
          </cell>
          <cell r="U29">
            <v>1.7548492723748692</v>
          </cell>
          <cell r="V29">
            <v>0.78298531976226649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0.19</v>
          </cell>
          <cell r="T37">
            <v>2.2533883417615286</v>
          </cell>
          <cell r="U37">
            <v>0.29666543637734932</v>
          </cell>
          <cell r="V37">
            <v>0.48256139624019667</v>
          </cell>
          <cell r="W37">
            <v>5.1017483519633131E-2</v>
          </cell>
        </row>
        <row r="38">
          <cell r="S38">
            <v>0</v>
          </cell>
          <cell r="T38">
            <v>0</v>
          </cell>
          <cell r="U38">
            <v>0.17315025533766379</v>
          </cell>
          <cell r="V38">
            <v>0.41307977334996671</v>
          </cell>
          <cell r="W38">
            <v>0</v>
          </cell>
        </row>
        <row r="39">
          <cell r="S39">
            <v>0.05</v>
          </cell>
          <cell r="T39">
            <v>0</v>
          </cell>
          <cell r="U39">
            <v>1.0996417244782286</v>
          </cell>
          <cell r="V39">
            <v>1.2299021794305631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3.0649318006802346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33.467243817501647</v>
          </cell>
        </row>
        <row r="43">
          <cell r="S43">
            <v>2.65</v>
          </cell>
          <cell r="T43">
            <v>1.4729206178416236</v>
          </cell>
          <cell r="U43">
            <v>3.9393678084627735</v>
          </cell>
          <cell r="V43">
            <v>1.2037428576368416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2.5954014747714647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2.5931877555009675</v>
          </cell>
        </row>
        <row r="53">
          <cell r="E53">
            <v>10.358743329384168</v>
          </cell>
        </row>
      </sheetData>
      <sheetData sheetId="7">
        <row r="13">
          <cell r="R13">
            <v>37.375134575981939</v>
          </cell>
          <cell r="S13">
            <v>0.77565894251492096</v>
          </cell>
          <cell r="T13">
            <v>9.8446264808181319</v>
          </cell>
          <cell r="U13">
            <v>11.885627565252159</v>
          </cell>
          <cell r="V13">
            <v>11.711297347178387</v>
          </cell>
          <cell r="W13">
            <v>3.1579242402183425</v>
          </cell>
        </row>
        <row r="23">
          <cell r="R23">
            <v>22.528782089225391</v>
          </cell>
          <cell r="S23">
            <v>0.47763215046268398</v>
          </cell>
          <cell r="T23">
            <v>9.2828412206946656</v>
          </cell>
          <cell r="U23">
            <v>8.4644882734430098</v>
          </cell>
          <cell r="V23">
            <v>3.373347366526199</v>
          </cell>
          <cell r="W23">
            <v>0.93047307809883106</v>
          </cell>
        </row>
        <row r="29">
          <cell r="R29">
            <v>3.9600294113214476</v>
          </cell>
          <cell r="S29">
            <v>6.4536710533781346E-3</v>
          </cell>
          <cell r="T29">
            <v>1.0065715207299948</v>
          </cell>
          <cell r="U29">
            <v>2.1555790280909841</v>
          </cell>
          <cell r="V29">
            <v>0.79142519144709034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0.23881607523134199</v>
          </cell>
          <cell r="T37">
            <v>2.797481014933286</v>
          </cell>
          <cell r="U37">
            <v>0.3439461331680338</v>
          </cell>
          <cell r="V37">
            <v>0.53223299204719865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0.21006687873477212</v>
          </cell>
          <cell r="V38">
            <v>0.47962513716076938</v>
          </cell>
          <cell r="W38">
            <v>0</v>
          </cell>
        </row>
        <row r="39">
          <cell r="S39">
            <v>0.1</v>
          </cell>
          <cell r="T39">
            <v>0</v>
          </cell>
          <cell r="U39">
            <v>1.7463089801297014</v>
          </cell>
          <cell r="V39">
            <v>1.5435529687022078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3.2186817504954033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27.751715068457877</v>
          </cell>
        </row>
        <row r="43">
          <cell r="S43">
            <v>2.28816075231342</v>
          </cell>
          <cell r="T43">
            <v>0.91047471072988595</v>
          </cell>
          <cell r="U43">
            <v>1.746497298641001</v>
          </cell>
          <cell r="V43">
            <v>0.60659804706016329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2.1426447253399448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2.1404310060694471</v>
          </cell>
        </row>
        <row r="53">
          <cell r="E53">
            <v>8.5269295194929953</v>
          </cell>
        </row>
      </sheetData>
      <sheetData sheetId="8">
        <row r="13">
          <cell r="R13">
            <v>45.637352436952433</v>
          </cell>
          <cell r="S13">
            <v>0.708817452060579</v>
          </cell>
          <cell r="T13">
            <v>15.692222796920932</v>
          </cell>
          <cell r="U13">
            <v>11.1263428965709</v>
          </cell>
          <cell r="V13">
            <v>9.9325738092989031</v>
          </cell>
          <cell r="W13">
            <v>8.1773954821011205</v>
          </cell>
        </row>
        <row r="23">
          <cell r="R23">
            <v>10.128544539906006</v>
          </cell>
          <cell r="S23">
            <v>0.69442453716561003</v>
          </cell>
          <cell r="T23">
            <v>2.6196131084152277</v>
          </cell>
          <cell r="U23">
            <v>2.6677723755245331</v>
          </cell>
          <cell r="V23">
            <v>0.54387058176361458</v>
          </cell>
          <cell r="W23">
            <v>3.6028639370370201</v>
          </cell>
        </row>
        <row r="29">
          <cell r="R29">
            <v>4.0890581367272416</v>
          </cell>
          <cell r="S29">
            <v>6.4536710533781346E-3</v>
          </cell>
          <cell r="T29">
            <v>0.41499583184774225</v>
          </cell>
          <cell r="U29">
            <v>2.1285056205612118</v>
          </cell>
          <cell r="V29">
            <v>1.5391030132649095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0.43730018688153111</v>
          </cell>
          <cell r="T37">
            <v>2.4941614081810051</v>
          </cell>
          <cell r="U37">
            <v>0.71293929859172422</v>
          </cell>
          <cell r="V37">
            <v>0.41165605830751983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0.38279410077780562</v>
          </cell>
          <cell r="V38">
            <v>0.38611314657298224</v>
          </cell>
          <cell r="W38">
            <v>0</v>
          </cell>
        </row>
        <row r="39">
          <cell r="S39">
            <v>0.44138721696761302</v>
          </cell>
          <cell r="T39">
            <v>0</v>
          </cell>
          <cell r="U39">
            <v>4.0162089388403555</v>
          </cell>
          <cell r="V39">
            <v>1.6093920145925962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4.2184772740988761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0.93045123347554903</v>
          </cell>
        </row>
        <row r="43">
          <cell r="S43">
            <v>0</v>
          </cell>
          <cell r="T43">
            <v>0</v>
          </cell>
          <cell r="U43">
            <v>0.16812387266585074</v>
          </cell>
          <cell r="V43">
            <v>4.3808247608083023E-2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0.74697394369004599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0.74476022441954859</v>
          </cell>
        </row>
        <row r="53">
          <cell r="E53">
            <v>3.1558487374952491</v>
          </cell>
        </row>
      </sheetData>
      <sheetData sheetId="9"/>
      <sheetData sheetId="10"/>
      <sheetData sheetId="11"/>
      <sheetData sheetId="12"/>
      <sheetData sheetId="13"/>
      <sheetData sheetId="14">
        <row r="314">
          <cell r="C314">
            <v>6.1177117087257047</v>
          </cell>
        </row>
        <row r="315">
          <cell r="C315">
            <v>17.168325513140932</v>
          </cell>
        </row>
        <row r="316">
          <cell r="C316">
            <v>0.12975433441982281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1.671012730784175E-2</v>
          </cell>
        </row>
        <row r="338">
          <cell r="C338">
            <v>0.56526773749949999</v>
          </cell>
        </row>
        <row r="339">
          <cell r="C339">
            <v>0</v>
          </cell>
        </row>
      </sheetData>
      <sheetData sheetId="15">
        <row r="315">
          <cell r="C315">
            <v>15.307326654560326</v>
          </cell>
        </row>
        <row r="316">
          <cell r="C316">
            <v>0.1315280240125852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8.8424519864598664E-2</v>
          </cell>
        </row>
        <row r="338">
          <cell r="C338">
            <v>0.48451520357100597</v>
          </cell>
        </row>
        <row r="339">
          <cell r="C339">
            <v>4.1259554716964186E-2</v>
          </cell>
        </row>
      </sheetData>
      <sheetData sheetId="16">
        <row r="314">
          <cell r="C314">
            <v>7.5510246343567768</v>
          </cell>
        </row>
        <row r="315">
          <cell r="C315">
            <v>11.752123581760772</v>
          </cell>
        </row>
        <row r="316">
          <cell r="C316">
            <v>0.13487994983720197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0.66140363444470751</v>
          </cell>
        </row>
        <row r="338">
          <cell r="C338">
            <v>0.40376266964250501</v>
          </cell>
        </row>
        <row r="339">
          <cell r="C339">
            <v>8.2519109433928262E-2</v>
          </cell>
        </row>
      </sheetData>
      <sheetData sheetId="17">
        <row r="314">
          <cell r="C314">
            <v>7.0493412936793911</v>
          </cell>
        </row>
        <row r="315">
          <cell r="C315">
            <v>8.7753135908489099</v>
          </cell>
        </row>
        <row r="316">
          <cell r="C316">
            <v>5.0098788547381715E-4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1.2895735491911335</v>
          </cell>
        </row>
        <row r="338">
          <cell r="C338">
            <v>0.323010135714004</v>
          </cell>
        </row>
        <row r="339">
          <cell r="C339">
            <v>0.12377866415089239</v>
          </cell>
        </row>
      </sheetData>
      <sheetData sheetId="18">
        <row r="314">
          <cell r="C314">
            <v>0.69666280639901523</v>
          </cell>
        </row>
        <row r="315">
          <cell r="C315">
            <v>0.54710495232365219</v>
          </cell>
        </row>
        <row r="316">
          <cell r="C316">
            <v>-1.3025685022319245E-4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4.1672298315638541</v>
          </cell>
        </row>
        <row r="338">
          <cell r="C338">
            <v>0</v>
          </cell>
        </row>
        <row r="339">
          <cell r="C339">
            <v>0.28881688301874892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/>
      <sheetData sheetId="1">
        <row r="2">
          <cell r="B2">
            <v>272.71929624030639</v>
          </cell>
        </row>
      </sheetData>
      <sheetData sheetId="2">
        <row r="5">
          <cell r="AK5">
            <v>2.8600000000000003</v>
          </cell>
        </row>
      </sheetData>
      <sheetData sheetId="3">
        <row r="10">
          <cell r="G10">
            <v>111.11059799516073</v>
          </cell>
        </row>
      </sheetData>
      <sheetData sheetId="4">
        <row r="23">
          <cell r="AK23">
            <v>0.28506034800000002</v>
          </cell>
          <cell r="AL23">
            <v>9.7199005849999995</v>
          </cell>
          <cell r="AM23">
            <v>15.058961984</v>
          </cell>
          <cell r="AN23">
            <v>5.3226592220000004</v>
          </cell>
        </row>
        <row r="29">
          <cell r="AK29">
            <v>0.15240094000000001</v>
          </cell>
          <cell r="AL29">
            <v>1.7016619479999999</v>
          </cell>
          <cell r="AM29">
            <v>2.1166867536893506</v>
          </cell>
          <cell r="AN29">
            <v>0.92621951999999996</v>
          </cell>
          <cell r="AO29">
            <v>2.9962844419999999</v>
          </cell>
        </row>
        <row r="35">
          <cell r="AK35">
            <v>0</v>
          </cell>
          <cell r="AL35">
            <v>0</v>
          </cell>
          <cell r="AM35">
            <v>0</v>
          </cell>
          <cell r="AN35">
            <v>0</v>
          </cell>
        </row>
        <row r="36">
          <cell r="AM36">
            <v>0</v>
          </cell>
          <cell r="AN36">
            <v>0</v>
          </cell>
        </row>
        <row r="37">
          <cell r="AM37">
            <v>0</v>
          </cell>
        </row>
        <row r="43">
          <cell r="K43">
            <v>0.54641690200000004</v>
          </cell>
        </row>
      </sheetData>
      <sheetData sheetId="5"/>
      <sheetData sheetId="6"/>
      <sheetData sheetId="7"/>
      <sheetData sheetId="8"/>
      <sheetData sheetId="9"/>
      <sheetData sheetId="10">
        <row r="30">
          <cell r="D30">
            <v>8.7599997641518715E-7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3">
          <cell r="S13">
            <v>0.77750449760492502</v>
          </cell>
          <cell r="T13">
            <v>10.072222086615001</v>
          </cell>
          <cell r="U13">
            <v>13.00983683571549</v>
          </cell>
          <cell r="V13">
            <v>13.031439326384481</v>
          </cell>
          <cell r="W13">
            <v>1.2661303855523829</v>
          </cell>
        </row>
        <row r="41">
          <cell r="W41">
            <v>3.0072968916095459</v>
          </cell>
        </row>
        <row r="42">
          <cell r="W42">
            <v>38.438862637881712</v>
          </cell>
        </row>
        <row r="43">
          <cell r="S43">
            <v>3.02362860179693</v>
          </cell>
          <cell r="U43">
            <v>5.666777520480518</v>
          </cell>
          <cell r="V43">
            <v>1.9715966805851073</v>
          </cell>
        </row>
        <row r="46">
          <cell r="T46">
            <v>0.32210674831575531</v>
          </cell>
        </row>
        <row r="51">
          <cell r="E51">
            <v>2.9620478558539709</v>
          </cell>
        </row>
        <row r="53">
          <cell r="E53">
            <v>11.660815430387672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14">
          <cell r="C314">
            <v>7.1420440176120765</v>
          </cell>
        </row>
        <row r="315">
          <cell r="C315">
            <v>15.307326654560326</v>
          </cell>
        </row>
        <row r="316">
          <cell r="C316">
            <v>0.1315280240125852</v>
          </cell>
        </row>
        <row r="319">
          <cell r="C319">
            <v>8.8424519864598664E-2</v>
          </cell>
        </row>
        <row r="338">
          <cell r="C338">
            <v>0.48451520357100597</v>
          </cell>
        </row>
        <row r="339">
          <cell r="C339">
            <v>4.1259554716964186E-2</v>
          </cell>
        </row>
      </sheetData>
      <sheetData sheetId="16" refreshError="1">
        <row r="314">
          <cell r="C314">
            <v>7.5510246343567768</v>
          </cell>
        </row>
        <row r="315">
          <cell r="C315">
            <v>11.752123581760772</v>
          </cell>
        </row>
        <row r="316">
          <cell r="C316">
            <v>0.13487994983720197</v>
          </cell>
        </row>
        <row r="319">
          <cell r="C319">
            <v>0.66140363444470751</v>
          </cell>
        </row>
        <row r="338">
          <cell r="C338">
            <v>0.40376266964250501</v>
          </cell>
        </row>
        <row r="339">
          <cell r="C339">
            <v>8.2519109433928262E-2</v>
          </cell>
        </row>
      </sheetData>
      <sheetData sheetId="17" refreshError="1">
        <row r="314">
          <cell r="C314">
            <v>7.0493412936793911</v>
          </cell>
        </row>
        <row r="315">
          <cell r="C315">
            <v>8.7753135908489099</v>
          </cell>
        </row>
        <row r="316">
          <cell r="C316">
            <v>5.0098788547381715E-4</v>
          </cell>
        </row>
        <row r="319">
          <cell r="C319">
            <v>1.2895735491911335</v>
          </cell>
        </row>
        <row r="338">
          <cell r="C338">
            <v>0.323010135714004</v>
          </cell>
        </row>
        <row r="339">
          <cell r="C339">
            <v>0.12377866415089239</v>
          </cell>
        </row>
      </sheetData>
      <sheetData sheetId="18" refreshError="1">
        <row r="314">
          <cell r="C314">
            <v>0.69666280639901523</v>
          </cell>
        </row>
        <row r="315">
          <cell r="C315">
            <v>0.54710495232365219</v>
          </cell>
        </row>
        <row r="316">
          <cell r="C316">
            <v>-1.3025685022319245E-4</v>
          </cell>
        </row>
        <row r="319">
          <cell r="C319">
            <v>4.1672298315638541</v>
          </cell>
        </row>
        <row r="338">
          <cell r="C338">
            <v>0</v>
          </cell>
        </row>
        <row r="339">
          <cell r="C339">
            <v>0.28881688301874892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/>
      <sheetData sheetId="1"/>
      <sheetData sheetId="2"/>
      <sheetData sheetId="3"/>
      <sheetData sheetId="4">
        <row r="13">
          <cell r="R13">
            <v>38.082514273546224</v>
          </cell>
        </row>
      </sheetData>
      <sheetData sheetId="5">
        <row r="13">
          <cell r="R13">
            <v>38.157133131872278</v>
          </cell>
        </row>
        <row r="23">
          <cell r="S23">
            <v>0.345557554491078</v>
          </cell>
          <cell r="T23">
            <v>10.885100099493346</v>
          </cell>
          <cell r="U23">
            <v>11.041115748636887</v>
          </cell>
          <cell r="V23">
            <v>6.057342656522982</v>
          </cell>
          <cell r="W23">
            <v>0.17718839974083389</v>
          </cell>
        </row>
        <row r="29">
          <cell r="S29">
            <v>6.4536710533781346E-3</v>
          </cell>
          <cell r="T29">
            <v>1.1461133930541632</v>
          </cell>
          <cell r="U29">
            <v>1.289495245663796</v>
          </cell>
          <cell r="V29">
            <v>0.76951555573569785</v>
          </cell>
          <cell r="W29">
            <v>0</v>
          </cell>
        </row>
        <row r="38">
          <cell r="U38">
            <v>0.13276593410383578</v>
          </cell>
        </row>
        <row r="39">
          <cell r="U39">
            <v>0.620105679998047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1.0281731259785394</v>
          </cell>
        </row>
      </sheetData>
      <sheetData sheetId="6">
        <row r="13">
          <cell r="R13">
            <v>37.698500594308399</v>
          </cell>
        </row>
        <row r="23">
          <cell r="S23">
            <v>0.41</v>
          </cell>
          <cell r="T23">
            <v>10.500396800049039</v>
          </cell>
          <cell r="U23">
            <v>9.6715864226456425</v>
          </cell>
          <cell r="V23">
            <v>4.7420165632308739</v>
          </cell>
          <cell r="W23">
            <v>0.45902890397400081</v>
          </cell>
        </row>
        <row r="29">
          <cell r="S29">
            <v>6.4536710533781346E-3</v>
          </cell>
          <cell r="T29">
            <v>1.0888044989932395</v>
          </cell>
          <cell r="U29">
            <v>1.7548492723748692</v>
          </cell>
          <cell r="V29">
            <v>0.78298531976226649</v>
          </cell>
          <cell r="W29">
            <v>0</v>
          </cell>
        </row>
        <row r="38">
          <cell r="U38">
            <v>0.17315025533766379</v>
          </cell>
        </row>
        <row r="39">
          <cell r="U39">
            <v>1.0996417244782286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0.8575152317057565</v>
          </cell>
        </row>
      </sheetData>
      <sheetData sheetId="7">
        <row r="13">
          <cell r="R13">
            <v>37.375134575981939</v>
          </cell>
        </row>
        <row r="23">
          <cell r="S23">
            <v>0.47763215046268398</v>
          </cell>
          <cell r="T23">
            <v>9.2828412206946656</v>
          </cell>
          <cell r="U23">
            <v>8.4644882734430098</v>
          </cell>
          <cell r="V23">
            <v>3.373347366526199</v>
          </cell>
          <cell r="W23">
            <v>0.93047307809883106</v>
          </cell>
        </row>
        <row r="29">
          <cell r="S29">
            <v>6.4536710533781346E-3</v>
          </cell>
          <cell r="T29">
            <v>1.0065715207299948</v>
          </cell>
          <cell r="U29">
            <v>2.1555790280909841</v>
          </cell>
          <cell r="V29">
            <v>0.79142519144709034</v>
          </cell>
          <cell r="W29">
            <v>0</v>
          </cell>
        </row>
        <row r="38">
          <cell r="U38">
            <v>0.21006687873477212</v>
          </cell>
        </row>
        <row r="39">
          <cell r="U39">
            <v>1.7463089801297014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0.65798930805195532</v>
          </cell>
        </row>
      </sheetData>
      <sheetData sheetId="8">
        <row r="13">
          <cell r="R13">
            <v>45.637352436952433</v>
          </cell>
        </row>
        <row r="23">
          <cell r="S23">
            <v>0.69442453716561003</v>
          </cell>
          <cell r="T23">
            <v>2.6196131084152277</v>
          </cell>
          <cell r="U23">
            <v>2.6677723755245331</v>
          </cell>
          <cell r="V23">
            <v>0.54387058176361458</v>
          </cell>
          <cell r="W23">
            <v>3.6028639370370201</v>
          </cell>
        </row>
        <row r="29">
          <cell r="S29">
            <v>6.4536710533781346E-3</v>
          </cell>
          <cell r="T29">
            <v>0.41499583184774225</v>
          </cell>
          <cell r="U29">
            <v>2.1285056205612118</v>
          </cell>
          <cell r="V29">
            <v>1.5391030132649095</v>
          </cell>
          <cell r="W29">
            <v>0</v>
          </cell>
        </row>
        <row r="38">
          <cell r="U38">
            <v>0.38279410077780562</v>
          </cell>
          <cell r="V38">
            <v>0.38611314657298224</v>
          </cell>
        </row>
        <row r="39">
          <cell r="U39">
            <v>4.0162089388403555</v>
          </cell>
          <cell r="V39">
            <v>1.6093920145925962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52">
          <cell r="E52">
            <v>0.28608823842971293</v>
          </cell>
        </row>
      </sheetData>
      <sheetData sheetId="9"/>
      <sheetData sheetId="10"/>
      <sheetData sheetId="11"/>
      <sheetData sheetId="12"/>
      <sheetData sheetId="13"/>
      <sheetData sheetId="14">
        <row r="314">
          <cell r="C314">
            <v>6.1177117087257047</v>
          </cell>
        </row>
      </sheetData>
      <sheetData sheetId="15">
        <row r="314">
          <cell r="C314">
            <v>7.1420440176120765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6">
        <row r="314">
          <cell r="C314">
            <v>7.5510246343567768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7">
        <row r="314">
          <cell r="C314">
            <v>7.0493412936793911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8">
        <row r="314">
          <cell r="C314">
            <v>0.69666280639901523</v>
          </cell>
        </row>
        <row r="317">
          <cell r="C317">
            <v>0</v>
          </cell>
        </row>
        <row r="318">
          <cell r="C318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FLUX 2015"/>
      <sheetName val="FLUX 2020"/>
      <sheetName val="FLUX 2025"/>
      <sheetName val="FLUX 2030"/>
      <sheetName val="FLUX 2035"/>
      <sheetName val="FLUX 2050"/>
      <sheetName val="Cibles THREEME"/>
      <sheetName val="FLUX 2050 ADEME"/>
      <sheetName val="bilan complet"/>
      <sheetName val="électricité"/>
      <sheetName val="scenario demande"/>
      <sheetName val="Réseaux de chaleur"/>
      <sheetName val="indicateurs ams1"/>
      <sheetName val="indicateurs ams2"/>
      <sheetName val="légende"/>
      <sheetName val="Feuil2"/>
      <sheetName val="Feuil1"/>
    </sheetNames>
    <sheetDataSet>
      <sheetData sheetId="0"/>
      <sheetData sheetId="1">
        <row r="5">
          <cell r="AK5">
            <v>4.1251268806541326</v>
          </cell>
        </row>
      </sheetData>
      <sheetData sheetId="2">
        <row r="5">
          <cell r="AK5">
            <v>3.7942932846117698</v>
          </cell>
        </row>
        <row r="44">
          <cell r="AM44">
            <v>0</v>
          </cell>
        </row>
      </sheetData>
      <sheetData sheetId="3">
        <row r="5">
          <cell r="AK5">
            <v>3.4565023451561072</v>
          </cell>
        </row>
        <row r="44">
          <cell r="AM44">
            <v>0</v>
          </cell>
        </row>
      </sheetData>
      <sheetData sheetId="4">
        <row r="5">
          <cell r="AK5">
            <v>3.1282910144089815</v>
          </cell>
        </row>
      </sheetData>
      <sheetData sheetId="5">
        <row r="5">
          <cell r="AK5">
            <v>2.7926641778484691</v>
          </cell>
        </row>
      </sheetData>
      <sheetData sheetId="6">
        <row r="13">
          <cell r="AJ13">
            <v>46.4</v>
          </cell>
        </row>
      </sheetData>
      <sheetData sheetId="7">
        <row r="1">
          <cell r="AA1">
            <v>2015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3">
          <cell r="H43">
            <v>0.92638363322803885</v>
          </cell>
        </row>
      </sheetData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enerdata v2206_2015"/>
      <sheetName val="Bilan enerdata v2206_2020"/>
      <sheetName val="Bilan enerdata v2206_2025"/>
      <sheetName val="Bilan enerdata v2206_2030"/>
      <sheetName val="Bilan enerdata v2206_2050"/>
      <sheetName val="Format demande MedPro_2015"/>
      <sheetName val="Format demande MedPro_2020"/>
      <sheetName val="Format demande MedPro_2025"/>
      <sheetName val="Format demande MedPro_2030"/>
      <sheetName val="Format demande MedPro_2050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1">
          <cell r="T41">
            <v>0</v>
          </cell>
        </row>
        <row r="42">
          <cell r="T42">
            <v>0</v>
          </cell>
        </row>
        <row r="43">
          <cell r="T43">
            <v>1.9299776400292732</v>
          </cell>
        </row>
        <row r="46">
          <cell r="S46">
            <v>2.2137192704974398E-3</v>
          </cell>
          <cell r="T46">
            <v>0.32210674831575531</v>
          </cell>
        </row>
      </sheetData>
      <sheetData sheetId="6" refreshError="1">
        <row r="13">
          <cell r="S13">
            <v>0.73170616791472998</v>
          </cell>
          <cell r="T13">
            <v>9.9189000147829578</v>
          </cell>
          <cell r="U13">
            <v>12.545996400325794</v>
          </cell>
          <cell r="V13">
            <v>12.383405198063125</v>
          </cell>
          <cell r="W13">
            <v>2.1184928132217893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3.0649318006802346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33.467243817501647</v>
          </cell>
        </row>
        <row r="43">
          <cell r="S43">
            <v>2.65</v>
          </cell>
          <cell r="T43">
            <v>1.4729206178416236</v>
          </cell>
          <cell r="U43">
            <v>3.9393678084627735</v>
          </cell>
          <cell r="V43">
            <v>1.2037428576368416</v>
          </cell>
          <cell r="W43">
            <v>0</v>
          </cell>
        </row>
        <row r="46">
          <cell r="S46">
            <v>2.2137192704974398E-3</v>
          </cell>
          <cell r="T46">
            <v>0</v>
          </cell>
        </row>
        <row r="51">
          <cell r="E51">
            <v>2.5931877555009675</v>
          </cell>
        </row>
        <row r="53">
          <cell r="E53">
            <v>10.358743329384168</v>
          </cell>
        </row>
      </sheetData>
      <sheetData sheetId="7" refreshError="1">
        <row r="13">
          <cell r="S13">
            <v>0.77565894251492096</v>
          </cell>
          <cell r="T13">
            <v>9.8446264808181319</v>
          </cell>
          <cell r="U13">
            <v>11.885627565252159</v>
          </cell>
          <cell r="V13">
            <v>11.711297347178387</v>
          </cell>
          <cell r="W13">
            <v>3.1579242402183425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3.2186817504954033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27.751715068457877</v>
          </cell>
        </row>
        <row r="43">
          <cell r="S43">
            <v>2.28816075231342</v>
          </cell>
          <cell r="T43">
            <v>0.91047471072988595</v>
          </cell>
          <cell r="U43">
            <v>1.746497298641001</v>
          </cell>
          <cell r="V43">
            <v>0.60659804706016329</v>
          </cell>
          <cell r="W43">
            <v>0</v>
          </cell>
        </row>
        <row r="46">
          <cell r="U46">
            <v>0</v>
          </cell>
          <cell r="V46">
            <v>0</v>
          </cell>
          <cell r="W46">
            <v>0</v>
          </cell>
        </row>
        <row r="53">
          <cell r="E53">
            <v>8.5269295194929953</v>
          </cell>
        </row>
      </sheetData>
      <sheetData sheetId="8" refreshError="1">
        <row r="13">
          <cell r="S13">
            <v>0.708817452060579</v>
          </cell>
          <cell r="T13">
            <v>15.692222796920932</v>
          </cell>
          <cell r="U13">
            <v>11.1263428965709</v>
          </cell>
          <cell r="V13">
            <v>9.9325738092989031</v>
          </cell>
          <cell r="W13">
            <v>8.1773954821011205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4.2184772740988761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0.93045123347554903</v>
          </cell>
        </row>
        <row r="43">
          <cell r="S43">
            <v>0</v>
          </cell>
          <cell r="T43">
            <v>0</v>
          </cell>
          <cell r="U43">
            <v>0.16812387266585074</v>
          </cell>
          <cell r="V43">
            <v>4.3808247608083023E-2</v>
          </cell>
          <cell r="W43">
            <v>0</v>
          </cell>
        </row>
        <row r="46"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</row>
        <row r="51">
          <cell r="E51">
            <v>0.74476022441954859</v>
          </cell>
        </row>
        <row r="53">
          <cell r="E53">
            <v>3.1558487374952491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06"/>
      <sheetName val="FLUX 2010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4">
          <cell r="AK44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F3">
            <v>949472.20773462765</v>
          </cell>
          <cell r="G3">
            <v>990370.98033936857</v>
          </cell>
          <cell r="H3">
            <v>911072.27273148904</v>
          </cell>
          <cell r="I3">
            <v>823164.98540293018</v>
          </cell>
          <cell r="J3">
            <v>877948.64471372252</v>
          </cell>
          <cell r="K3">
            <v>879669.89064048103</v>
          </cell>
          <cell r="L3">
            <v>861297.01849733212</v>
          </cell>
          <cell r="M3">
            <v>789305.49936172634</v>
          </cell>
          <cell r="N3">
            <v>753476.33285941044</v>
          </cell>
        </row>
        <row r="4">
          <cell r="F4">
            <v>726857.22337150131</v>
          </cell>
          <cell r="G4">
            <v>826997.95573272614</v>
          </cell>
          <cell r="H4">
            <v>706832.4710520712</v>
          </cell>
          <cell r="I4">
            <v>752479.7043399692</v>
          </cell>
          <cell r="J4">
            <v>763996.54894051165</v>
          </cell>
          <cell r="K4">
            <v>806849.04405879264</v>
          </cell>
          <cell r="L4">
            <v>746274.17552597879</v>
          </cell>
          <cell r="M4">
            <v>674792.06827867532</v>
          </cell>
          <cell r="N4">
            <v>492302.4289212079</v>
          </cell>
        </row>
        <row r="5">
          <cell r="F5">
            <v>3599513.2221345459</v>
          </cell>
          <cell r="G5">
            <v>3678886.7653265712</v>
          </cell>
          <cell r="H5">
            <v>3279908.4155127429</v>
          </cell>
          <cell r="I5">
            <v>3300324.5418211622</v>
          </cell>
          <cell r="J5">
            <v>3385694.4085021764</v>
          </cell>
          <cell r="K5">
            <v>3143720.5853518457</v>
          </cell>
          <cell r="L5">
            <v>3119835.5700933556</v>
          </cell>
          <cell r="M5">
            <v>2603435.8100693589</v>
          </cell>
          <cell r="N5">
            <v>2733187.9453163715</v>
          </cell>
        </row>
        <row r="6">
          <cell r="F6">
            <v>5.2758426532406748</v>
          </cell>
          <cell r="G6">
            <v>5.4962557013986659</v>
          </cell>
          <cell r="H6">
            <v>4.8978131592963035</v>
          </cell>
          <cell r="I6">
            <v>4.8759692315640617</v>
          </cell>
          <cell r="J6">
            <v>5.0276396021564098</v>
          </cell>
          <cell r="K6">
            <v>4.8302395200511201</v>
          </cell>
          <cell r="L6">
            <v>4.7274067641166662</v>
          </cell>
          <cell r="M6">
            <v>4.0675333777097604</v>
          </cell>
          <cell r="N6">
            <v>3.9789667070969896</v>
          </cell>
        </row>
        <row r="7">
          <cell r="F7">
            <v>6195542.1540000001</v>
          </cell>
          <cell r="G7">
            <v>6034491.4110000003</v>
          </cell>
          <cell r="H7">
            <v>5744782.4570000004</v>
          </cell>
          <cell r="I7">
            <v>4149310.2710000002</v>
          </cell>
          <cell r="J7">
            <v>5048391.9530000007</v>
          </cell>
          <cell r="K7">
            <v>4988233.8260000004</v>
          </cell>
          <cell r="L7">
            <v>4806299.1409999998</v>
          </cell>
          <cell r="M7">
            <v>4949106.068</v>
          </cell>
          <cell r="N7">
            <v>5144289.2060000002</v>
          </cell>
        </row>
        <row r="8">
          <cell r="F8">
            <v>1185837.618054521</v>
          </cell>
          <cell r="G8">
            <v>1166772.2844284838</v>
          </cell>
          <cell r="H8">
            <v>1102111.0279921144</v>
          </cell>
          <cell r="I8">
            <v>966587.3764712197</v>
          </cell>
          <cell r="J8">
            <v>939815.9388565761</v>
          </cell>
          <cell r="K8">
            <v>1009515.8168581164</v>
          </cell>
          <cell r="L8">
            <v>1022188.4110710196</v>
          </cell>
          <cell r="M8">
            <v>898038.48487162939</v>
          </cell>
          <cell r="N8">
            <v>785875.76648343424</v>
          </cell>
        </row>
        <row r="9">
          <cell r="F9">
            <v>131227.41744591645</v>
          </cell>
          <cell r="G9">
            <v>121934.18207061743</v>
          </cell>
          <cell r="H9">
            <v>101838.2882028789</v>
          </cell>
          <cell r="I9">
            <v>99556.642989338929</v>
          </cell>
          <cell r="J9">
            <v>85791.744481783593</v>
          </cell>
          <cell r="K9">
            <v>85916.866179895733</v>
          </cell>
          <cell r="L9">
            <v>84877.423560194889</v>
          </cell>
          <cell r="M9">
            <v>64556.212204428644</v>
          </cell>
          <cell r="N9">
            <v>51119.724401496496</v>
          </cell>
        </row>
        <row r="10">
          <cell r="F10">
            <v>2454202.6322186999</v>
          </cell>
          <cell r="G10">
            <v>2516314.9203548101</v>
          </cell>
          <cell r="H10">
            <v>2343592.6862541535</v>
          </cell>
          <cell r="I10">
            <v>2155059.8872015942</v>
          </cell>
          <cell r="J10">
            <v>2067998.1080578996</v>
          </cell>
          <cell r="K10">
            <v>2031735.80663575</v>
          </cell>
          <cell r="L10">
            <v>1967077.6410651386</v>
          </cell>
          <cell r="M10">
            <v>1758286.578909006</v>
          </cell>
          <cell r="N10">
            <v>1784053.9041940952</v>
          </cell>
        </row>
        <row r="11">
          <cell r="F11">
            <v>1341337.1514926106</v>
          </cell>
          <cell r="G11">
            <v>1347781.0821312105</v>
          </cell>
          <cell r="H11">
            <v>1227292.86060094</v>
          </cell>
          <cell r="I11">
            <v>1054667.4805002976</v>
          </cell>
          <cell r="J11">
            <v>1030306.2020882944</v>
          </cell>
          <cell r="K11">
            <v>1070009.7436189801</v>
          </cell>
          <cell r="L11">
            <v>1004377.1424514354</v>
          </cell>
          <cell r="M11">
            <v>760963.5243425474</v>
          </cell>
          <cell r="N11">
            <v>763750.69202698802</v>
          </cell>
        </row>
        <row r="12">
          <cell r="F12">
            <v>1369692.8215456007</v>
          </cell>
          <cell r="G12">
            <v>1419278.6030750105</v>
          </cell>
          <cell r="H12">
            <v>1326549.7807707975</v>
          </cell>
          <cell r="I12">
            <v>1272064.470642227</v>
          </cell>
          <cell r="J12">
            <v>1240676.7363556116</v>
          </cell>
          <cell r="K12">
            <v>1283030.0077696107</v>
          </cell>
          <cell r="L12">
            <v>1199749.9904180979</v>
          </cell>
          <cell r="M12">
            <v>1160071.8217250353</v>
          </cell>
          <cell r="N12">
            <v>1119803.6225181164</v>
          </cell>
        </row>
        <row r="13">
          <cell r="F13">
            <v>5.2964600227028278</v>
          </cell>
          <cell r="G13">
            <v>5.4053087876316486</v>
          </cell>
          <cell r="H13">
            <v>4.9992736158287698</v>
          </cell>
          <cell r="I13">
            <v>4.5813484813334577</v>
          </cell>
          <cell r="J13">
            <v>4.4247727909835897</v>
          </cell>
          <cell r="K13">
            <v>4.4706924242042358</v>
          </cell>
          <cell r="L13">
            <v>4.2560821974948659</v>
          </cell>
          <cell r="M13">
            <v>3.7438781371810177</v>
          </cell>
          <cell r="N13">
            <v>3.7187279431406957</v>
          </cell>
        </row>
        <row r="14">
          <cell r="F14">
            <v>267938.04546114319</v>
          </cell>
          <cell r="G14">
            <v>397421.36371836573</v>
          </cell>
          <cell r="H14">
            <v>380207.48262135981</v>
          </cell>
          <cell r="I14">
            <v>424667.62441066711</v>
          </cell>
          <cell r="J14">
            <v>424967.55953339435</v>
          </cell>
          <cell r="K14">
            <v>350228.82927936607</v>
          </cell>
          <cell r="L14">
            <v>408543.81813644542</v>
          </cell>
          <cell r="M14">
            <v>468229.48539489962</v>
          </cell>
          <cell r="N14">
            <v>410440.05062725075</v>
          </cell>
        </row>
        <row r="15">
          <cell r="F15">
            <v>1766260.2193257296</v>
          </cell>
          <cell r="G15">
            <v>1521733.7164323821</v>
          </cell>
          <cell r="H15">
            <v>1488175.6244914234</v>
          </cell>
          <cell r="I15">
            <v>891003.42307468876</v>
          </cell>
          <cell r="J15">
            <v>951405.99156048964</v>
          </cell>
          <cell r="K15">
            <v>1029083.1083007499</v>
          </cell>
          <cell r="L15">
            <v>1134519.6608094545</v>
          </cell>
          <cell r="M15">
            <v>1376746.3925088199</v>
          </cell>
          <cell r="N15">
            <v>1892129.6328328818</v>
          </cell>
        </row>
        <row r="16">
          <cell r="F16">
            <v>629578.78895450907</v>
          </cell>
          <cell r="G16">
            <v>639144.97083032678</v>
          </cell>
          <cell r="H16">
            <v>1111294.2536256798</v>
          </cell>
          <cell r="I16">
            <v>739362.27368370583</v>
          </cell>
          <cell r="J16">
            <v>720557.34901498153</v>
          </cell>
          <cell r="K16">
            <v>828676.3373019495</v>
          </cell>
          <cell r="L16">
            <v>682143.07125809847</v>
          </cell>
          <cell r="M16">
            <v>1058967.3749568628</v>
          </cell>
          <cell r="N16">
            <v>1107580.9153203089</v>
          </cell>
        </row>
        <row r="17">
          <cell r="F17">
            <v>3074235.7696203277</v>
          </cell>
          <cell r="G17">
            <v>2989677.3922095937</v>
          </cell>
          <cell r="H17">
            <v>3000608.5447846027</v>
          </cell>
          <cell r="I17">
            <v>2971356.8008876094</v>
          </cell>
          <cell r="J17">
            <v>3010609.8391310708</v>
          </cell>
          <cell r="K17">
            <v>3166925.6749578384</v>
          </cell>
          <cell r="L17">
            <v>3096959.0762153086</v>
          </cell>
          <cell r="M17">
            <v>2703955.289713542</v>
          </cell>
          <cell r="N17">
            <v>2274094.8339184746</v>
          </cell>
        </row>
        <row r="18">
          <cell r="F18">
            <v>535614.21197227668</v>
          </cell>
          <cell r="G18">
            <v>515576.40238893044</v>
          </cell>
          <cell r="H18">
            <v>486584.78873057576</v>
          </cell>
          <cell r="I18">
            <v>484653.45809359278</v>
          </cell>
          <cell r="J18">
            <v>468333.40893270914</v>
          </cell>
          <cell r="K18">
            <v>443137.32479197666</v>
          </cell>
          <cell r="L18">
            <v>459606.30642882996</v>
          </cell>
          <cell r="M18">
            <v>442302.22257101786</v>
          </cell>
          <cell r="N18">
            <v>411049.79411932267</v>
          </cell>
        </row>
        <row r="19">
          <cell r="F19">
            <v>5.1084340344072006</v>
          </cell>
          <cell r="G19">
            <v>4.9088324723603414</v>
          </cell>
          <cell r="H19">
            <v>4.8689916518973861</v>
          </cell>
          <cell r="I19">
            <v>4.2870278483729649</v>
          </cell>
          <cell r="J19">
            <v>4.3869833902249553</v>
          </cell>
          <cell r="K19">
            <v>4.5462376125379542</v>
          </cell>
          <cell r="L19">
            <v>4.6400225551612087</v>
          </cell>
          <cell r="M19">
            <v>4.548931167617261</v>
          </cell>
          <cell r="N19">
            <v>4.5766645173786076</v>
          </cell>
        </row>
        <row r="20">
          <cell r="F20">
            <v>6.2736270353339867</v>
          </cell>
          <cell r="G20">
            <v>6.0635538455795981</v>
          </cell>
          <cell r="H20">
            <v>6.4668706942536414</v>
          </cell>
          <cell r="I20">
            <v>5.5110435801502637</v>
          </cell>
          <cell r="J20">
            <v>5.5758741481726455</v>
          </cell>
          <cell r="K20">
            <v>5.8180512746318804</v>
          </cell>
          <cell r="L20">
            <v>5.7817719328481374</v>
          </cell>
          <cell r="M20">
            <v>6.0502007651451422</v>
          </cell>
          <cell r="N20">
            <v>6.095295226818239</v>
          </cell>
        </row>
        <row r="21">
          <cell r="F21">
            <v>1403612.9209991721</v>
          </cell>
          <cell r="G21">
            <v>1449963.051725104</v>
          </cell>
          <cell r="H21">
            <v>1708443.6324239036</v>
          </cell>
          <cell r="I21">
            <v>1399545.501473644</v>
          </cell>
          <cell r="J21">
            <v>1578218.4149984764</v>
          </cell>
          <cell r="K21">
            <v>1545675.8331897927</v>
          </cell>
          <cell r="L21">
            <v>1433044.1599933989</v>
          </cell>
          <cell r="M21">
            <v>1328110.4051444072</v>
          </cell>
          <cell r="N21">
            <v>1449038.9702984709</v>
          </cell>
        </row>
        <row r="22">
          <cell r="F22">
            <v>614871.04376798158</v>
          </cell>
          <cell r="G22">
            <v>591171.79368985177</v>
          </cell>
          <cell r="H22">
            <v>548766.73568391346</v>
          </cell>
          <cell r="I22">
            <v>434666.23413472233</v>
          </cell>
          <cell r="J22">
            <v>436870.00363817986</v>
          </cell>
          <cell r="K22">
            <v>397735.71274308482</v>
          </cell>
          <cell r="L22">
            <v>407796.25652411702</v>
          </cell>
          <cell r="M22">
            <v>550054.79304601683</v>
          </cell>
          <cell r="N22">
            <v>373408.18463680102</v>
          </cell>
        </row>
        <row r="23">
          <cell r="F23">
            <v>702456.54096874688</v>
          </cell>
          <cell r="G23">
            <v>638705.04273688828</v>
          </cell>
          <cell r="H23">
            <v>709991.27383912914</v>
          </cell>
          <cell r="I23">
            <v>622077.62215838337</v>
          </cell>
          <cell r="J23">
            <v>633675.79103185947</v>
          </cell>
          <cell r="K23">
            <v>599942.20676656719</v>
          </cell>
          <cell r="L23">
            <v>563547.94457736344</v>
          </cell>
          <cell r="M23">
            <v>539583.20786886429</v>
          </cell>
          <cell r="N23">
            <v>524432.00361323147</v>
          </cell>
        </row>
        <row r="24">
          <cell r="F24">
            <v>1048184.556724197</v>
          </cell>
          <cell r="G24">
            <v>1024243.1572489239</v>
          </cell>
          <cell r="H24">
            <v>953101.28284646641</v>
          </cell>
          <cell r="I24">
            <v>859823.81329885521</v>
          </cell>
          <cell r="J24">
            <v>913441.03344970464</v>
          </cell>
          <cell r="K24">
            <v>810013.10934269556</v>
          </cell>
          <cell r="L24">
            <v>784612.27373508259</v>
          </cell>
          <cell r="M24">
            <v>749114.94332057191</v>
          </cell>
          <cell r="N24">
            <v>683758.18954743247</v>
          </cell>
        </row>
        <row r="25">
          <cell r="F25">
            <v>346177.43349173927</v>
          </cell>
          <cell r="G25">
            <v>332914.63913525792</v>
          </cell>
          <cell r="H25">
            <v>327177.13147405005</v>
          </cell>
          <cell r="I25">
            <v>308586.41999031673</v>
          </cell>
          <cell r="J25">
            <v>316017.12543859909</v>
          </cell>
          <cell r="K25">
            <v>282312.63701213803</v>
          </cell>
          <cell r="L25">
            <v>289217.9155223234</v>
          </cell>
          <cell r="M25">
            <v>284739.62369111314</v>
          </cell>
          <cell r="N25">
            <v>286870.00657705078</v>
          </cell>
        </row>
        <row r="26">
          <cell r="F26">
            <v>2.7116895749526648</v>
          </cell>
          <cell r="G26">
            <v>2.5870346328109219</v>
          </cell>
          <cell r="H26">
            <v>2.5390364238435592</v>
          </cell>
          <cell r="I26">
            <v>2.2251540895822775</v>
          </cell>
          <cell r="J26">
            <v>2.3000039535583432</v>
          </cell>
          <cell r="K26">
            <v>2.0900036658644856</v>
          </cell>
          <cell r="L26">
            <v>2.0451743903588868</v>
          </cell>
          <cell r="M26">
            <v>2.1234925679265659</v>
          </cell>
          <cell r="N26">
            <v>1.8684683843745156</v>
          </cell>
        </row>
        <row r="27">
          <cell r="F27">
            <v>446647.10132335877</v>
          </cell>
          <cell r="G27">
            <v>454171.73926041723</v>
          </cell>
          <cell r="H27">
            <v>411876.46753956354</v>
          </cell>
          <cell r="I27">
            <v>353408.60831799579</v>
          </cell>
          <cell r="J27">
            <v>317986.60119755345</v>
          </cell>
          <cell r="K27">
            <v>292973.24866224127</v>
          </cell>
          <cell r="L27">
            <v>256304.36774371358</v>
          </cell>
          <cell r="M27">
            <v>259878.72434216019</v>
          </cell>
          <cell r="N27">
            <v>235574.58794921683</v>
          </cell>
        </row>
        <row r="28">
          <cell r="F28">
            <v>3280563.2850533947</v>
          </cell>
          <cell r="G28">
            <v>3381565.8969317111</v>
          </cell>
          <cell r="H28">
            <v>3130942.7989158439</v>
          </cell>
          <cell r="I28">
            <v>2881476.1103179953</v>
          </cell>
          <cell r="J28">
            <v>2860038.5471987566</v>
          </cell>
          <cell r="K28">
            <v>2830466.3737250171</v>
          </cell>
          <cell r="L28">
            <v>2668901.2740859049</v>
          </cell>
          <cell r="M28">
            <v>2731045.7023114376</v>
          </cell>
          <cell r="N28">
            <v>2684415.2414286467</v>
          </cell>
        </row>
        <row r="29">
          <cell r="F29">
            <v>380671.90065386984</v>
          </cell>
          <cell r="G29">
            <v>393186.50636611704</v>
          </cell>
          <cell r="H29">
            <v>358928.68661834975</v>
          </cell>
          <cell r="I29">
            <v>295270.86006626062</v>
          </cell>
          <cell r="J29">
            <v>307246.55910532264</v>
          </cell>
          <cell r="K29">
            <v>295505.59953116102</v>
          </cell>
          <cell r="L29">
            <v>273707.6391952798</v>
          </cell>
          <cell r="M29">
            <v>243631.85205107721</v>
          </cell>
          <cell r="N29">
            <v>227526.30523041295</v>
          </cell>
        </row>
        <row r="30">
          <cell r="F30">
            <v>816631.1726577084</v>
          </cell>
          <cell r="G30">
            <v>829101.85579074023</v>
          </cell>
          <cell r="H30">
            <v>786428.70499092387</v>
          </cell>
          <cell r="I30">
            <v>708011.17889798468</v>
          </cell>
          <cell r="J30">
            <v>686465.94490005961</v>
          </cell>
          <cell r="K30">
            <v>678047.874450334</v>
          </cell>
          <cell r="L30">
            <v>645775.45010386978</v>
          </cell>
          <cell r="M30">
            <v>607308.2070873779</v>
          </cell>
          <cell r="N30">
            <v>619404.87082496262</v>
          </cell>
        </row>
        <row r="31">
          <cell r="F31">
            <v>1104005.9230278197</v>
          </cell>
          <cell r="G31">
            <v>1156482.2490765941</v>
          </cell>
          <cell r="H31">
            <v>1161626.458297024</v>
          </cell>
          <cell r="I31">
            <v>1152010.9398248384</v>
          </cell>
          <cell r="J31">
            <v>1032066.6678722665</v>
          </cell>
          <cell r="K31">
            <v>877170.56483162323</v>
          </cell>
          <cell r="L31">
            <v>888797.29798825434</v>
          </cell>
          <cell r="M31">
            <v>953130.60222942149</v>
          </cell>
          <cell r="N31">
            <v>887390.49435442127</v>
          </cell>
        </row>
        <row r="33">
          <cell r="F33">
            <v>34371131.362000003</v>
          </cell>
          <cell r="G33">
            <v>34417887.961999997</v>
          </cell>
          <cell r="H33">
            <v>33308134.127</v>
          </cell>
          <cell r="I33">
            <v>29099136.228999995</v>
          </cell>
          <cell r="J33">
            <v>30098521.121999998</v>
          </cell>
          <cell r="K33">
            <v>29726576.022000007</v>
          </cell>
          <cell r="L33">
            <v>28805453.025999993</v>
          </cell>
          <cell r="M33">
            <v>27955354.893999994</v>
          </cell>
          <cell r="N33">
            <v>27694973.703999996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S91"/>
  <sheetViews>
    <sheetView tabSelected="1" topLeftCell="H6" workbookViewId="0">
      <selection activeCell="R63" sqref="R63"/>
    </sheetView>
  </sheetViews>
  <sheetFormatPr baseColWidth="10" defaultRowHeight="14.4" x14ac:dyDescent="0.3"/>
  <cols>
    <col min="1" max="1" width="23.44140625" customWidth="1"/>
    <col min="2" max="5" width="14" hidden="1" customWidth="1"/>
    <col min="6" max="6" width="11.5546875" customWidth="1"/>
    <col min="7" max="7" width="11.44140625" customWidth="1"/>
    <col min="8" max="8" width="11.109375" customWidth="1"/>
    <col min="9" max="9" width="9.5546875" customWidth="1"/>
    <col min="11" max="11" width="3.6640625" style="4" customWidth="1"/>
    <col min="12" max="16" width="11.44140625" style="4"/>
    <col min="17" max="17" width="6.109375" style="4" customWidth="1"/>
    <col min="18" max="18" width="26.6640625" customWidth="1"/>
    <col min="20" max="20" width="12" bestFit="1" customWidth="1"/>
    <col min="22" max="23" width="11.44140625" customWidth="1"/>
    <col min="25" max="25" width="11.44140625" style="4"/>
    <col min="26" max="26" width="11.44140625" style="59" customWidth="1"/>
    <col min="27" max="34" width="11.44140625" style="59"/>
  </cols>
  <sheetData>
    <row r="1" spans="1:34" ht="23.4" x14ac:dyDescent="0.45">
      <c r="Y1" s="141"/>
    </row>
    <row r="2" spans="1:34" x14ac:dyDescent="0.3">
      <c r="A2" s="4"/>
      <c r="B2" s="4"/>
      <c r="C2" s="4"/>
      <c r="D2" s="4"/>
      <c r="E2" s="4"/>
      <c r="F2" s="4"/>
      <c r="G2" s="4"/>
      <c r="H2" s="4"/>
      <c r="I2" s="4"/>
      <c r="J2" s="4"/>
      <c r="R2" s="4"/>
      <c r="S2" s="4"/>
      <c r="T2" s="4"/>
      <c r="U2" s="4"/>
      <c r="V2" s="140"/>
      <c r="W2" s="140"/>
      <c r="X2" s="4"/>
    </row>
    <row r="3" spans="1:34" ht="18" x14ac:dyDescent="0.35">
      <c r="A3" s="136" t="s">
        <v>244</v>
      </c>
      <c r="B3" s="137"/>
      <c r="C3" s="137"/>
      <c r="D3" s="137"/>
      <c r="E3" s="137"/>
      <c r="F3" s="137"/>
      <c r="G3" s="137"/>
      <c r="H3" s="137"/>
      <c r="I3" s="137"/>
      <c r="J3" s="4"/>
      <c r="L3" s="136" t="s">
        <v>596</v>
      </c>
      <c r="R3" s="136" t="s">
        <v>243</v>
      </c>
      <c r="S3" s="136"/>
      <c r="T3" s="137"/>
      <c r="U3" s="137"/>
      <c r="V3" s="137"/>
      <c r="W3" s="137"/>
      <c r="X3" s="4"/>
      <c r="Z3" s="17"/>
    </row>
    <row r="4" spans="1:34" ht="18" x14ac:dyDescent="0.35">
      <c r="A4" s="4"/>
      <c r="B4" s="4"/>
      <c r="C4" s="4"/>
      <c r="D4" s="4"/>
      <c r="E4" s="4"/>
      <c r="F4" s="138"/>
      <c r="G4" s="138"/>
      <c r="H4" s="138"/>
      <c r="I4" s="138"/>
      <c r="J4" s="4"/>
      <c r="R4" s="136"/>
      <c r="S4" s="136"/>
      <c r="T4" s="137"/>
      <c r="U4" s="137"/>
      <c r="V4" s="137"/>
      <c r="W4" s="137"/>
      <c r="X4" s="4"/>
      <c r="Z4" s="92"/>
      <c r="AD4" s="92"/>
      <c r="AE4" s="92"/>
      <c r="AF4" s="92"/>
      <c r="AG4" s="92"/>
    </row>
    <row r="5" spans="1:34" ht="30" x14ac:dyDescent="0.4">
      <c r="A5" s="113">
        <v>2015</v>
      </c>
      <c r="F5" s="5" t="s">
        <v>43</v>
      </c>
      <c r="G5" s="5" t="s">
        <v>44</v>
      </c>
      <c r="H5" s="5" t="s">
        <v>45</v>
      </c>
      <c r="I5" s="5" t="s">
        <v>46</v>
      </c>
      <c r="J5" s="52" t="s">
        <v>2</v>
      </c>
      <c r="K5" s="51"/>
      <c r="L5" s="255" t="s">
        <v>43</v>
      </c>
      <c r="M5" s="175" t="s">
        <v>333</v>
      </c>
      <c r="N5" s="175" t="s">
        <v>45</v>
      </c>
      <c r="O5" s="5" t="s">
        <v>46</v>
      </c>
      <c r="P5" s="231" t="s">
        <v>2</v>
      </c>
      <c r="R5" s="4"/>
      <c r="S5" s="138"/>
      <c r="T5" s="138"/>
      <c r="U5" s="138"/>
      <c r="V5" s="138"/>
      <c r="W5" s="139"/>
      <c r="X5" s="4"/>
      <c r="Z5" s="93"/>
      <c r="AA5" s="93"/>
      <c r="AB5" s="93"/>
      <c r="AC5" s="93"/>
      <c r="AD5" s="93"/>
      <c r="AE5" s="93"/>
      <c r="AF5" s="93"/>
      <c r="AG5" s="93"/>
      <c r="AH5" s="93"/>
    </row>
    <row r="6" spans="1:34" ht="21" x14ac:dyDescent="0.4">
      <c r="A6" s="112" t="s">
        <v>20</v>
      </c>
      <c r="F6" s="10">
        <f>'total energy by uses AMS2 '!H6</f>
        <v>0</v>
      </c>
      <c r="G6" s="10">
        <f>'total energy by uses AMS2 '!I6</f>
        <v>44.861659469999999</v>
      </c>
      <c r="H6" s="10">
        <f>'total energy by uses AMS2 '!J6</f>
        <v>0.92197733739999999</v>
      </c>
      <c r="I6" s="10">
        <f>'total energy by uses AMS2 '!K6</f>
        <v>5.0846897374199999E-2</v>
      </c>
      <c r="J6" s="53">
        <f>'total energy by uses AMS2 '!L6</f>
        <v>45.8344837047742</v>
      </c>
      <c r="K6" s="263"/>
      <c r="L6" s="71">
        <f>'total energy by uses AMS2 '!N6</f>
        <v>0</v>
      </c>
      <c r="M6" s="70">
        <f>'total energy by uses AMS2 '!O6</f>
        <v>42.755155421801852</v>
      </c>
      <c r="N6" s="215">
        <f>'total energy by uses AMS2 '!P6</f>
        <v>0.9447119518486673</v>
      </c>
      <c r="O6" s="70">
        <f>'total energy by uses AMS2 '!Q6</f>
        <v>6.6215426095074262E-2</v>
      </c>
      <c r="P6" s="256">
        <f>'total energy by uses AMS2 '!R6</f>
        <v>43.766082799745597</v>
      </c>
      <c r="R6" s="113">
        <v>2015</v>
      </c>
      <c r="S6" s="5" t="s">
        <v>43</v>
      </c>
      <c r="T6" s="5" t="s">
        <v>44</v>
      </c>
      <c r="U6" s="5" t="s">
        <v>45</v>
      </c>
      <c r="V6" s="5" t="s">
        <v>46</v>
      </c>
      <c r="W6" s="5" t="s">
        <v>205</v>
      </c>
      <c r="X6" s="52" t="s">
        <v>2</v>
      </c>
      <c r="Z6" s="95"/>
      <c r="AA6" s="107"/>
      <c r="AB6" s="97"/>
      <c r="AC6" s="94"/>
      <c r="AD6" s="103"/>
      <c r="AE6" s="103"/>
      <c r="AF6" s="103"/>
      <c r="AG6" s="103"/>
      <c r="AH6" s="103"/>
    </row>
    <row r="7" spans="1:34" x14ac:dyDescent="0.3">
      <c r="A7" s="110" t="s">
        <v>21</v>
      </c>
      <c r="B7" t="s">
        <v>92</v>
      </c>
      <c r="C7" t="s">
        <v>93</v>
      </c>
      <c r="D7" t="s">
        <v>94</v>
      </c>
      <c r="E7" t="s">
        <v>95</v>
      </c>
      <c r="F7" s="31">
        <f>'total energy by uses AMS2 '!H7</f>
        <v>0</v>
      </c>
      <c r="G7" s="31">
        <f>'total energy by uses AMS2 '!I7</f>
        <v>25.19828721</v>
      </c>
      <c r="H7" s="31">
        <f>'total energy by uses AMS2 '!J7</f>
        <v>1.0900117900000001E-2</v>
      </c>
      <c r="I7" s="31">
        <f>'total energy by uses AMS2 '!K7</f>
        <v>2.53044742E-5</v>
      </c>
      <c r="J7" s="54">
        <f>'total energy by uses AMS2 '!L7</f>
        <v>25.2092126323742</v>
      </c>
      <c r="K7" s="31"/>
      <c r="L7" s="253">
        <f>'total energy by uses AMS2 '!N7</f>
        <v>0</v>
      </c>
      <c r="M7" s="31">
        <f>'total energy by uses AMS2 '!O7</f>
        <v>23.981059293785957</v>
      </c>
      <c r="N7" s="31">
        <f>'total energy by uses AMS2 '!P7</f>
        <v>1.671012730784175E-2</v>
      </c>
      <c r="O7" s="31">
        <f>'total energy by uses AMS2 '!Q7</f>
        <v>0</v>
      </c>
      <c r="P7" s="235">
        <f>'total energy by uses AMS2 '!R7</f>
        <v>23.9977694210938</v>
      </c>
      <c r="R7" s="114" t="s">
        <v>20</v>
      </c>
      <c r="S7" s="115">
        <f>'CO2 by uses AMS2'!B6</f>
        <v>0</v>
      </c>
      <c r="T7" s="115">
        <f>'CO2 by uses AMS2'!C6</f>
        <v>133.48199155901199</v>
      </c>
      <c r="U7" s="115">
        <f>'CO2 by uses AMS2'!D6</f>
        <v>0.45776923826523191</v>
      </c>
      <c r="V7" s="129">
        <f>'CO2 by uses AMS2'!E6</f>
        <v>0.10438224304825131</v>
      </c>
      <c r="W7" s="115">
        <f>'CO2 by uses AMS2'!F6</f>
        <v>0</v>
      </c>
      <c r="X7" s="116">
        <f>'CO2 by uses AMS2'!G6</f>
        <v>134.04414304032548</v>
      </c>
      <c r="Z7" s="95"/>
      <c r="AA7" s="107"/>
      <c r="AB7" s="97"/>
      <c r="AC7" s="90"/>
      <c r="AD7" s="103"/>
      <c r="AE7" s="103"/>
      <c r="AF7" s="103"/>
      <c r="AG7" s="103"/>
      <c r="AH7" s="103"/>
    </row>
    <row r="8" spans="1:34" x14ac:dyDescent="0.3">
      <c r="A8" s="111" t="s">
        <v>22</v>
      </c>
      <c r="B8" t="s">
        <v>96</v>
      </c>
      <c r="C8" t="s">
        <v>97</v>
      </c>
      <c r="D8" t="s">
        <v>98</v>
      </c>
      <c r="E8" t="s">
        <v>99</v>
      </c>
      <c r="F8" s="31">
        <f>'total energy by uses AMS2 '!H8</f>
        <v>0</v>
      </c>
      <c r="G8" s="31">
        <f>'total energy by uses AMS2 '!I8</f>
        <v>19.663372259999999</v>
      </c>
      <c r="H8" s="31">
        <f>'total energy by uses AMS2 '!J8</f>
        <v>0.91107721949999998</v>
      </c>
      <c r="I8" s="31">
        <f>'total energy by uses AMS2 '!K8</f>
        <v>5.0821592899999997E-2</v>
      </c>
      <c r="J8" s="54">
        <f>'total energy by uses AMS2 '!L8</f>
        <v>20.6252710724</v>
      </c>
      <c r="K8" s="31"/>
      <c r="L8" s="253">
        <f>'total energy by uses AMS2 '!N8</f>
        <v>0</v>
      </c>
      <c r="M8" s="31">
        <f>'total energy by uses AMS2 '!O8</f>
        <v>18.774096128015895</v>
      </c>
      <c r="N8" s="31">
        <f>'total energy by uses AMS2 '!P8</f>
        <v>0.92800182454082558</v>
      </c>
      <c r="O8" s="31">
        <f>'total energy by uses AMS2 '!Q8</f>
        <v>6.6215426095074262E-2</v>
      </c>
      <c r="P8" s="235">
        <f>'total energy by uses AMS2 '!R8</f>
        <v>19.768313378651793</v>
      </c>
      <c r="R8" s="110" t="s">
        <v>21</v>
      </c>
      <c r="S8" s="31">
        <f>'CO2 by uses AMS2'!B7</f>
        <v>0</v>
      </c>
      <c r="T8" s="31">
        <f>'CO2 by uses AMS2'!C7</f>
        <v>76.548070969712001</v>
      </c>
      <c r="U8" s="31">
        <f>'CO2 by uses AMS2'!D7</f>
        <v>5.41199709111659E-3</v>
      </c>
      <c r="V8" s="31">
        <f>'CO2 by uses AMS2'!E7</f>
        <v>5.1817079251297503E-5</v>
      </c>
      <c r="W8" s="31">
        <f>'CO2 by uses AMS2'!F7</f>
        <v>0</v>
      </c>
      <c r="X8" s="54">
        <f>SUM(S8:W8)</f>
        <v>76.55353478388237</v>
      </c>
      <c r="Z8" s="95"/>
      <c r="AA8" s="107"/>
      <c r="AB8" s="97"/>
      <c r="AC8" s="90"/>
      <c r="AD8" s="103"/>
      <c r="AE8" s="103"/>
      <c r="AF8" s="103"/>
      <c r="AG8" s="103"/>
      <c r="AH8" s="103"/>
    </row>
    <row r="9" spans="1:34" x14ac:dyDescent="0.3">
      <c r="A9" s="112" t="s">
        <v>23</v>
      </c>
      <c r="B9" t="s">
        <v>100</v>
      </c>
      <c r="C9" t="s">
        <v>101</v>
      </c>
      <c r="D9" t="s">
        <v>102</v>
      </c>
      <c r="E9" t="s">
        <v>103</v>
      </c>
      <c r="F9" s="10">
        <f>'total energy by uses AMS2 '!H9</f>
        <v>0.24098431770000001</v>
      </c>
      <c r="G9" s="10">
        <f>'total energy by uses AMS2 '!I9</f>
        <v>6.8823172709999998</v>
      </c>
      <c r="H9" s="10">
        <f>'total energy by uses AMS2 '!J9</f>
        <v>12.132876339999999</v>
      </c>
      <c r="I9" s="10">
        <f>'total energy by uses AMS2 '!K9</f>
        <v>14.228449299999999</v>
      </c>
      <c r="J9" s="53">
        <f>'total energy by uses AMS2 '!L9</f>
        <v>33.484627228699999</v>
      </c>
      <c r="K9" s="263"/>
      <c r="L9" s="71">
        <f>'total energy by uses AMS2 '!N9</f>
        <v>3.6764196608413298E-2</v>
      </c>
      <c r="M9" s="70">
        <f>'total energy by uses AMS2 '!O9</f>
        <v>6.675295411054611</v>
      </c>
      <c r="N9" s="70">
        <f>'total energy by uses AMS2 '!P9</f>
        <v>13.620367058142639</v>
      </c>
      <c r="O9" s="70">
        <f>'total energy by uses AMS2 '!Q9</f>
        <v>13.832863706323696</v>
      </c>
      <c r="P9" s="256">
        <f>'total energy by uses AMS2 '!R9</f>
        <v>34.165290372129363</v>
      </c>
      <c r="R9" s="111" t="s">
        <v>22</v>
      </c>
      <c r="S9" s="31">
        <f>'CO2 by uses AMS2'!B8</f>
        <v>0</v>
      </c>
      <c r="T9" s="31">
        <f>'CO2 by uses AMS2'!C8</f>
        <v>56.933920589300001</v>
      </c>
      <c r="U9" s="31">
        <f>'CO2 by uses AMS2'!D8</f>
        <v>0.4523572411741153</v>
      </c>
      <c r="V9" s="109">
        <f>'CO2 by uses AMS2'!E8</f>
        <v>0.10433042596900001</v>
      </c>
      <c r="W9" s="31">
        <f>'CO2 by uses AMS2'!F8</f>
        <v>0</v>
      </c>
      <c r="X9" s="54">
        <f>SUM(S9:W9)</f>
        <v>57.490608256443117</v>
      </c>
      <c r="Z9" s="95"/>
      <c r="AA9" s="107"/>
      <c r="AB9" s="97"/>
      <c r="AC9" s="94"/>
      <c r="AD9" s="103"/>
      <c r="AE9" s="103"/>
      <c r="AF9" s="103"/>
      <c r="AG9" s="103"/>
      <c r="AH9" s="103"/>
    </row>
    <row r="10" spans="1:34" x14ac:dyDescent="0.3">
      <c r="A10" s="112" t="s">
        <v>24</v>
      </c>
      <c r="B10" t="s">
        <v>104</v>
      </c>
      <c r="C10" t="s">
        <v>105</v>
      </c>
      <c r="D10" t="s">
        <v>106</v>
      </c>
      <c r="E10" t="s">
        <v>107</v>
      </c>
      <c r="F10" s="10">
        <f>'total energy by uses AMS2 '!H10</f>
        <v>0</v>
      </c>
      <c r="G10" s="10">
        <f>'total energy by uses AMS2 '!I10</f>
        <v>4.0585769620000001</v>
      </c>
      <c r="H10" s="10">
        <f>'total energy by uses AMS2 '!J10</f>
        <v>12.48882392</v>
      </c>
      <c r="I10" s="10">
        <f>'total energy by uses AMS2 '!K10</f>
        <v>8.8917217659999999</v>
      </c>
      <c r="J10" s="53">
        <f>'total energy by uses AMS2 '!L10</f>
        <v>25.439122647999998</v>
      </c>
      <c r="K10" s="263"/>
      <c r="L10" s="71">
        <f>'total energy by uses AMS2 '!N10</f>
        <v>4.3073392295861899E-2</v>
      </c>
      <c r="M10" s="70">
        <f>'total energy by uses AMS2 '!O10</f>
        <v>3.0154656446401722</v>
      </c>
      <c r="N10" s="70">
        <f>'total energy by uses AMS2 '!P10</f>
        <v>12.701365476499774</v>
      </c>
      <c r="O10" s="70">
        <f>'total energy by uses AMS2 '!Q10</f>
        <v>8.7461122445901385</v>
      </c>
      <c r="P10" s="256">
        <f>'total energy by uses AMS2 '!R10</f>
        <v>24.506016758025947</v>
      </c>
      <c r="R10" s="114" t="s">
        <v>23</v>
      </c>
      <c r="S10" s="115">
        <f>'CO2 by uses AMS2'!B9</f>
        <v>0.738857918</v>
      </c>
      <c r="T10" s="115">
        <f>'CO2 by uses AMS2'!C9</f>
        <v>20.907298440804723</v>
      </c>
      <c r="U10" s="115">
        <f>'CO2 by uses AMS2'!D9</f>
        <v>6.0240716716428642</v>
      </c>
      <c r="V10" s="115">
        <f>'CO2 by uses AMS2'!E9</f>
        <v>29.136218329372298</v>
      </c>
      <c r="W10" s="115">
        <f>'CO2 by uses AMS2'!F9</f>
        <v>0</v>
      </c>
      <c r="X10" s="116">
        <f t="shared" ref="X10" si="0">SUM(S10:W10)</f>
        <v>56.806446359819887</v>
      </c>
      <c r="Z10" s="95"/>
      <c r="AA10" s="107"/>
      <c r="AB10" s="97"/>
      <c r="AC10" s="94"/>
      <c r="AD10" s="103"/>
      <c r="AE10" s="103"/>
      <c r="AF10" s="103"/>
      <c r="AG10" s="103"/>
      <c r="AH10" s="103"/>
    </row>
    <row r="11" spans="1:34" x14ac:dyDescent="0.3">
      <c r="A11" s="112" t="s">
        <v>25</v>
      </c>
      <c r="F11" s="10">
        <f>'total energy by uses AMS2 '!H11</f>
        <v>5.2169402376000003</v>
      </c>
      <c r="G11" s="10">
        <f>'total energy by uses AMS2 '!I11</f>
        <v>19.545934421999998</v>
      </c>
      <c r="H11" s="10">
        <f>'total energy by uses AMS2 '!J11</f>
        <v>10.932290262</v>
      </c>
      <c r="I11" s="10">
        <f>'total energy by uses AMS2 '!K11</f>
        <v>14.010459386999999</v>
      </c>
      <c r="J11" s="53">
        <f>'total energy by uses AMS2 '!L11</f>
        <v>49.705624308599994</v>
      </c>
      <c r="K11" s="263"/>
      <c r="L11" s="71">
        <f>'total energy by uses AMS2 '!N11</f>
        <v>5.3033405955781801</v>
      </c>
      <c r="M11" s="70">
        <f>'total energy by uses AMS2 '!O11</f>
        <v>19.38860946047782</v>
      </c>
      <c r="N11" s="70">
        <f>'total energy by uses AMS2 '!P11</f>
        <v>10.816069787055145</v>
      </c>
      <c r="O11" s="70">
        <f>'total energy by uses AMS2 '!Q11</f>
        <v>13.284086355166886</v>
      </c>
      <c r="P11" s="256">
        <f>'total energy by uses AMS2 '!R11</f>
        <v>48.792106198278027</v>
      </c>
      <c r="R11" s="114" t="s">
        <v>24</v>
      </c>
      <c r="S11" s="115">
        <f>'CO2 by uses AMS2'!B10</f>
        <v>0</v>
      </c>
      <c r="T11" s="115">
        <f>'CO2 by uses AMS2'!C10</f>
        <v>11.751326044900001</v>
      </c>
      <c r="U11" s="115">
        <f>'CO2 by uses AMS2'!D10</f>
        <v>6.2008025368704764</v>
      </c>
      <c r="V11" s="115">
        <f>'CO2 by uses AMS2'!E10</f>
        <v>18.253601802000002</v>
      </c>
      <c r="W11" s="115">
        <f>'CO2 by uses AMS2'!F10</f>
        <v>0</v>
      </c>
      <c r="X11" s="116">
        <f t="shared" ref="X11:X15" si="1">SUM(S11:W11)</f>
        <v>36.205730383770479</v>
      </c>
      <c r="Z11" s="95"/>
      <c r="AA11" s="107"/>
      <c r="AB11" s="97"/>
      <c r="AC11" s="94"/>
      <c r="AD11" s="103"/>
      <c r="AE11" s="103"/>
      <c r="AF11" s="103"/>
      <c r="AG11" s="103"/>
      <c r="AH11" s="103"/>
    </row>
    <row r="12" spans="1:34" x14ac:dyDescent="0.3">
      <c r="A12" s="111" t="s">
        <v>26</v>
      </c>
      <c r="B12" t="s">
        <v>108</v>
      </c>
      <c r="C12" t="s">
        <v>109</v>
      </c>
      <c r="D12" t="s">
        <v>110</v>
      </c>
      <c r="E12" t="s">
        <v>111</v>
      </c>
      <c r="F12" s="31">
        <f>'total energy by uses AMS2 '!H12</f>
        <v>4.3669282540000003</v>
      </c>
      <c r="G12" s="31">
        <f>'total energy by uses AMS2 '!I12</f>
        <v>15.52701336</v>
      </c>
      <c r="H12" s="31">
        <f>'total energy by uses AMS2 '!J12</f>
        <v>10.63464239</v>
      </c>
      <c r="I12" s="31">
        <f>'total energy by uses AMS2 '!K12</f>
        <v>12.00802586</v>
      </c>
      <c r="J12" s="54">
        <f>'total energy by uses AMS2 '!L12</f>
        <v>42.536609863999999</v>
      </c>
      <c r="K12" s="31"/>
      <c r="L12" s="253">
        <f>'total energy by uses AMS2 '!N12</f>
        <v>1.0493092649428299</v>
      </c>
      <c r="M12" s="72">
        <f>'total energy by uses AMS2 '!O12</f>
        <v>2.3566094604778205</v>
      </c>
      <c r="N12" s="72">
        <f>'total energy by uses AMS2 '!P12</f>
        <v>10.069552160227975</v>
      </c>
      <c r="O12" s="72">
        <f>'total energy by uses AMS2 '!Q12</f>
        <v>12.710924861684086</v>
      </c>
      <c r="P12" s="235">
        <f>'total energy by uses AMS2 '!R12</f>
        <v>26.18639574733271</v>
      </c>
      <c r="R12" s="114" t="s">
        <v>25</v>
      </c>
      <c r="S12" s="115">
        <f t="shared" ref="S12:U12" si="2">S13+S14</f>
        <v>20.867760954399998</v>
      </c>
      <c r="T12" s="115">
        <f t="shared" si="2"/>
        <v>64.784260454589003</v>
      </c>
      <c r="U12" s="115">
        <f t="shared" si="2"/>
        <v>5.4279709302214272</v>
      </c>
      <c r="V12" s="115">
        <f>V13+V14</f>
        <v>29.855920357339745</v>
      </c>
      <c r="W12" s="115">
        <f>W13+W14</f>
        <v>12.099488490000001</v>
      </c>
      <c r="X12" s="116">
        <f t="shared" si="1"/>
        <v>133.03540118655019</v>
      </c>
      <c r="Z12" s="95"/>
      <c r="AA12" s="107"/>
      <c r="AB12" s="97"/>
      <c r="AC12" s="90"/>
      <c r="AD12" s="103"/>
      <c r="AE12" s="103"/>
      <c r="AF12" s="103"/>
      <c r="AG12" s="103"/>
      <c r="AH12" s="103"/>
    </row>
    <row r="13" spans="1:34" x14ac:dyDescent="0.3">
      <c r="A13" s="111" t="s">
        <v>335</v>
      </c>
      <c r="F13" s="31">
        <f>'total energy by uses AMS2 '!H13</f>
        <v>0.85001198359999997</v>
      </c>
      <c r="G13" s="31">
        <f>'total energy by uses AMS2 '!I13</f>
        <v>1.77922789</v>
      </c>
      <c r="H13" s="31">
        <f>'total energy by uses AMS2 '!J13</f>
        <v>0</v>
      </c>
      <c r="I13" s="31">
        <f>'total energy by uses AMS2 '!K13</f>
        <v>1.651763546</v>
      </c>
      <c r="J13" s="54">
        <f>'total energy by uses AMS2 '!L13</f>
        <v>4.2810034196000002</v>
      </c>
      <c r="K13" s="31"/>
      <c r="L13" s="54">
        <f>'total energy by uses AMS2 '!N13</f>
        <v>4.2518176113648529</v>
      </c>
      <c r="M13" s="31">
        <f>'total energy by uses AMS2 '!O13</f>
        <v>13.661</v>
      </c>
      <c r="N13" s="31">
        <f>'total energy by uses AMS2 '!P13</f>
        <v>0</v>
      </c>
      <c r="O13" s="31">
        <f>'total energy by uses AMS2 '!Q13</f>
        <v>0.36631944933048977</v>
      </c>
      <c r="P13" s="235">
        <f>'total energy by uses AMS2 '!R13</f>
        <v>18.279137060695341</v>
      </c>
      <c r="R13" s="111" t="s">
        <v>26</v>
      </c>
      <c r="S13" s="31">
        <f>'CO2 by uses AMS2'!B12</f>
        <v>20.867760954399998</v>
      </c>
      <c r="T13" s="31">
        <f>'CO2 by uses AMS2'!C12</f>
        <v>58.299385349588995</v>
      </c>
      <c r="U13" s="31">
        <f>'CO2 by uses AMS2'!D12</f>
        <v>5.280186343649107</v>
      </c>
      <c r="V13" s="31">
        <f>'CO2 by uses AMS2'!E12</f>
        <v>29.136038385439743</v>
      </c>
      <c r="W13" s="31">
        <f>'CO2 by uses AMS2'!F12</f>
        <v>12.099488490000001</v>
      </c>
      <c r="X13" s="54">
        <f t="shared" si="1"/>
        <v>125.68285952307785</v>
      </c>
      <c r="Z13" s="95"/>
      <c r="AA13" s="107"/>
      <c r="AB13" s="97"/>
      <c r="AC13" s="90"/>
      <c r="AD13" s="103"/>
      <c r="AE13" s="103"/>
      <c r="AF13" s="103"/>
      <c r="AG13" s="103"/>
      <c r="AH13" s="103"/>
    </row>
    <row r="14" spans="1:34" x14ac:dyDescent="0.3">
      <c r="A14" s="111" t="s">
        <v>27</v>
      </c>
      <c r="B14" t="s">
        <v>112</v>
      </c>
      <c r="C14" t="s">
        <v>113</v>
      </c>
      <c r="D14" t="s">
        <v>114</v>
      </c>
      <c r="E14" t="s">
        <v>115</v>
      </c>
      <c r="F14" s="31">
        <f>'total energy by uses AMS2 '!H14</f>
        <v>0</v>
      </c>
      <c r="G14" s="31">
        <f>'total energy by uses AMS2 '!I14</f>
        <v>2.239693172</v>
      </c>
      <c r="H14" s="31">
        <f>'total energy by uses AMS2 '!J14</f>
        <v>0.29764787199999998</v>
      </c>
      <c r="I14" s="31">
        <f>'total energy by uses AMS2 '!K14</f>
        <v>0.35066998100000002</v>
      </c>
      <c r="J14" s="54">
        <f>'total energy by uses AMS2 '!L14</f>
        <v>2.888011025</v>
      </c>
      <c r="K14" s="31"/>
      <c r="L14" s="253">
        <f>'total energy by uses AMS2 '!N14</f>
        <v>2.2137192704974398E-3</v>
      </c>
      <c r="M14" s="72">
        <f>'total energy by uses AMS2 '!O14</f>
        <v>3.371</v>
      </c>
      <c r="N14" s="72">
        <f>'total energy by uses AMS2 '!P14</f>
        <v>0.74651762682717115</v>
      </c>
      <c r="O14" s="72">
        <f>'total energy by uses AMS2 '!Q14</f>
        <v>0.20684204415231075</v>
      </c>
      <c r="P14" s="235">
        <f>'total energy by uses AMS2 '!R14</f>
        <v>4.3265733902499797</v>
      </c>
      <c r="R14" s="111" t="s">
        <v>27</v>
      </c>
      <c r="S14" s="31">
        <f>'CO2 by uses AMS2'!B13</f>
        <v>0</v>
      </c>
      <c r="T14" s="31">
        <f>'CO2 by uses AMS2'!C13</f>
        <v>6.4848751050000004</v>
      </c>
      <c r="U14" s="31">
        <f>'CO2 by uses AMS2'!D13</f>
        <v>0.14778458657231985</v>
      </c>
      <c r="V14" s="31">
        <f>'CO2 by uses AMS2'!E13</f>
        <v>0.71988197190000003</v>
      </c>
      <c r="W14" s="31">
        <f>'CO2 by uses AMS2'!F13</f>
        <v>0</v>
      </c>
      <c r="X14" s="54">
        <f t="shared" si="1"/>
        <v>7.3525416634723211</v>
      </c>
      <c r="Z14" s="95"/>
      <c r="AA14" s="107"/>
      <c r="AB14" s="97"/>
      <c r="AC14" s="96"/>
      <c r="AD14" s="103"/>
      <c r="AE14" s="103"/>
      <c r="AF14" s="103"/>
      <c r="AG14" s="103"/>
      <c r="AH14" s="103"/>
    </row>
    <row r="15" spans="1:34" x14ac:dyDescent="0.3">
      <c r="A15" s="12" t="s">
        <v>28</v>
      </c>
      <c r="F15" s="12">
        <f>'total energy by uses AMS2 '!H15</f>
        <v>5.4579245553</v>
      </c>
      <c r="G15" s="12">
        <f>'total energy by uses AMS2 '!I15</f>
        <v>75.348488125000003</v>
      </c>
      <c r="H15" s="12">
        <f>'total energy by uses AMS2 '!J15</f>
        <v>36.475967859400001</v>
      </c>
      <c r="I15" s="12">
        <f>'total energy by uses AMS2 '!K15</f>
        <v>37.181477350374195</v>
      </c>
      <c r="J15" s="55">
        <f>'total energy by uses AMS2 '!L15</f>
        <v>154.46385789007419</v>
      </c>
      <c r="K15" s="210"/>
      <c r="L15" s="89">
        <f>'total energy by uses AMS2 '!N15</f>
        <v>5.3831781844824551</v>
      </c>
      <c r="M15" s="73">
        <f>'total energy by uses AMS2 '!O15</f>
        <v>71.834525937974462</v>
      </c>
      <c r="N15" s="73">
        <f>'total energy by uses AMS2 '!P15</f>
        <v>38.082514273546224</v>
      </c>
      <c r="O15" s="73">
        <f>'total energy by uses AMS2 '!Q15</f>
        <v>35.929277732175791</v>
      </c>
      <c r="P15" s="257">
        <f>'total energy by uses AMS2 '!R15</f>
        <v>151.22949612817894</v>
      </c>
      <c r="R15" s="117" t="s">
        <v>206</v>
      </c>
      <c r="S15" s="117">
        <f>SUM(S10:S12)+S7</f>
        <v>21.606618872399999</v>
      </c>
      <c r="T15" s="117">
        <f>SUM(T10:T12)+T7</f>
        <v>230.9248764993057</v>
      </c>
      <c r="U15" s="117">
        <f t="shared" ref="U15" si="3">SUM(U10:U12)+U7</f>
        <v>18.110614377000001</v>
      </c>
      <c r="V15" s="117">
        <f>SUM(V10:V12)+V7</f>
        <v>77.350122731760294</v>
      </c>
      <c r="W15" s="211">
        <f>SUM(W10:W12)+W7</f>
        <v>12.099488490000001</v>
      </c>
      <c r="X15" s="142">
        <f t="shared" si="1"/>
        <v>360.09172097046599</v>
      </c>
      <c r="Z15" s="95"/>
      <c r="AD15" s="103"/>
      <c r="AE15" s="103"/>
      <c r="AF15" s="103"/>
      <c r="AG15" s="103"/>
      <c r="AH15" s="103"/>
    </row>
    <row r="16" spans="1:34" s="4" customFormat="1" hidden="1" x14ac:dyDescent="0.3">
      <c r="A16" s="210"/>
      <c r="F16" s="210"/>
      <c r="G16" s="210"/>
      <c r="H16" s="210"/>
      <c r="I16" s="210"/>
      <c r="J16" s="210"/>
      <c r="K16" s="210"/>
      <c r="L16" s="264"/>
      <c r="M16" s="264"/>
      <c r="N16" s="264"/>
      <c r="O16" s="264"/>
      <c r="P16" s="264"/>
      <c r="R16" s="210"/>
      <c r="S16" s="210"/>
      <c r="T16" s="210"/>
      <c r="U16" s="210"/>
      <c r="V16" s="210"/>
      <c r="W16" s="210"/>
      <c r="X16" s="210"/>
      <c r="Z16" s="265"/>
      <c r="AA16" s="8"/>
      <c r="AB16" s="8"/>
      <c r="AC16" s="8"/>
      <c r="AD16" s="266"/>
      <c r="AE16" s="266"/>
      <c r="AF16" s="266"/>
      <c r="AG16" s="266"/>
      <c r="AH16" s="266"/>
    </row>
    <row r="17" spans="1:34" s="4" customFormat="1" ht="30" hidden="1" x14ac:dyDescent="0.4">
      <c r="A17" s="113">
        <v>2020</v>
      </c>
      <c r="B17"/>
      <c r="C17"/>
      <c r="D17"/>
      <c r="E17"/>
      <c r="F17" s="5" t="s">
        <v>43</v>
      </c>
      <c r="G17" s="5" t="s">
        <v>44</v>
      </c>
      <c r="H17" s="5" t="s">
        <v>45</v>
      </c>
      <c r="I17" s="5" t="s">
        <v>46</v>
      </c>
      <c r="J17" s="52" t="s">
        <v>2</v>
      </c>
      <c r="K17" s="51"/>
      <c r="L17" s="255" t="s">
        <v>43</v>
      </c>
      <c r="M17" s="175" t="s">
        <v>333</v>
      </c>
      <c r="N17" s="175" t="s">
        <v>45</v>
      </c>
      <c r="O17" s="175" t="s">
        <v>334</v>
      </c>
      <c r="P17" s="231" t="s">
        <v>2</v>
      </c>
      <c r="R17" s="210"/>
      <c r="S17" s="210"/>
      <c r="T17" s="210"/>
      <c r="U17" s="210"/>
      <c r="V17" s="210"/>
      <c r="W17" s="210"/>
      <c r="X17" s="210"/>
      <c r="Z17" s="265"/>
      <c r="AA17" s="8"/>
      <c r="AB17" s="8"/>
      <c r="AC17" s="8"/>
      <c r="AD17" s="266"/>
      <c r="AE17" s="266"/>
      <c r="AF17" s="266"/>
      <c r="AG17" s="266"/>
      <c r="AH17" s="266"/>
    </row>
    <row r="18" spans="1:34" s="4" customFormat="1" ht="21" hidden="1" x14ac:dyDescent="0.4">
      <c r="A18" s="112" t="s">
        <v>20</v>
      </c>
      <c r="B18"/>
      <c r="C18"/>
      <c r="D18"/>
      <c r="E18"/>
      <c r="F18" s="10">
        <f>'total energy by uses AMS2 '!H20</f>
        <v>0</v>
      </c>
      <c r="G18" s="10">
        <f>'total energy by uses AMS2 '!I20</f>
        <v>40.823897329999994</v>
      </c>
      <c r="H18" s="10">
        <f>'total energy by uses AMS2 '!J20</f>
        <v>1.4218713547999999</v>
      </c>
      <c r="I18" s="10">
        <f>'total energy by uses AMS2 '!K20</f>
        <v>0.4139759431899</v>
      </c>
      <c r="J18" s="53">
        <f>'total energy by uses AMS2 '!L20</f>
        <v>42.659744627989888</v>
      </c>
      <c r="K18" s="263"/>
      <c r="L18" s="71">
        <f>'total energy by uses AMS2 '!N20</f>
        <v>0</v>
      </c>
      <c r="M18" s="70">
        <f>'total energy by uses AMS2 '!O20</f>
        <v>41.446159529491261</v>
      </c>
      <c r="N18" s="215">
        <f>'total energy by uses AMS2 '!P20</f>
        <v>1.2661303855523829</v>
      </c>
      <c r="O18" s="70">
        <f>'total energy by uses AMS2 '!Q20</f>
        <v>0.17718839974083389</v>
      </c>
      <c r="P18" s="256">
        <f>'total energy by uses AMS2 '!R20</f>
        <v>42.889478314784476</v>
      </c>
      <c r="R18" s="113">
        <v>2020</v>
      </c>
      <c r="S18" s="5" t="s">
        <v>43</v>
      </c>
      <c r="T18" s="5" t="s">
        <v>44</v>
      </c>
      <c r="U18" s="5" t="s">
        <v>45</v>
      </c>
      <c r="V18" s="5" t="s">
        <v>46</v>
      </c>
      <c r="W18" s="5" t="s">
        <v>205</v>
      </c>
      <c r="X18" s="52" t="s">
        <v>2</v>
      </c>
      <c r="Z18" s="265"/>
      <c r="AA18" s="8"/>
      <c r="AB18" s="8"/>
      <c r="AC18" s="8"/>
      <c r="AD18" s="266"/>
      <c r="AE18" s="266"/>
      <c r="AF18" s="266"/>
      <c r="AG18" s="266"/>
      <c r="AH18" s="266"/>
    </row>
    <row r="19" spans="1:34" s="4" customFormat="1" hidden="1" x14ac:dyDescent="0.3">
      <c r="A19" s="110" t="s">
        <v>21</v>
      </c>
      <c r="B19" t="s">
        <v>92</v>
      </c>
      <c r="C19" t="s">
        <v>93</v>
      </c>
      <c r="D19" t="s">
        <v>94</v>
      </c>
      <c r="E19" t="s">
        <v>95</v>
      </c>
      <c r="F19" s="31">
        <f>'total energy by uses AMS2 '!H21</f>
        <v>0</v>
      </c>
      <c r="G19" s="31">
        <f>'total energy by uses AMS2 '!I21</f>
        <v>23.032529409999999</v>
      </c>
      <c r="H19" s="31">
        <f>'total energy by uses AMS2 '!J21</f>
        <v>4.2677848800000001E-2</v>
      </c>
      <c r="I19" s="31">
        <f>'total energy by uses AMS2 '!K21</f>
        <v>4.2454189899999999E-5</v>
      </c>
      <c r="J19" s="54">
        <f>'total energy by uses AMS2 '!L21</f>
        <v>23.075249712989898</v>
      </c>
      <c r="K19" s="31"/>
      <c r="L19" s="253">
        <f>'total energy by uses AMS2 '!N21</f>
        <v>0</v>
      </c>
      <c r="M19" s="31">
        <f>'total energy by uses AMS2 '!O21</f>
        <v>22.041081590869624</v>
      </c>
      <c r="N19" s="31">
        <f>'total energy by uses AMS2 '!P21</f>
        <v>0.12968407458156284</v>
      </c>
      <c r="O19" s="31">
        <f>'total energy by uses AMS2 '!Q21</f>
        <v>0</v>
      </c>
      <c r="P19" s="235">
        <f>'total energy by uses AMS2 '!R21</f>
        <v>22.170765665451185</v>
      </c>
      <c r="R19" s="114" t="s">
        <v>20</v>
      </c>
      <c r="S19" s="115">
        <f>'CO2 by uses AMS2'!B19</f>
        <v>0</v>
      </c>
      <c r="T19" s="115">
        <f>'CO2 by uses AMS2'!C19</f>
        <v>120.8521013095383</v>
      </c>
      <c r="U19" s="115">
        <f>'CO2 by uses AMS2'!D19</f>
        <v>0.58902281101101173</v>
      </c>
      <c r="V19" s="129">
        <f>'CO2 by uses AMS2'!E19</f>
        <v>0.79627930786983225</v>
      </c>
      <c r="W19" s="115">
        <f>'CO2 by uses AMS2'!F19</f>
        <v>0</v>
      </c>
      <c r="X19" s="116">
        <f>'CO2 by uses AMS2'!G19</f>
        <v>122.23740342841914</v>
      </c>
      <c r="Z19" s="265"/>
      <c r="AA19" s="8"/>
      <c r="AB19" s="8"/>
      <c r="AC19" s="8"/>
      <c r="AD19" s="266"/>
      <c r="AE19" s="266"/>
      <c r="AF19" s="266"/>
      <c r="AG19" s="266"/>
      <c r="AH19" s="266"/>
    </row>
    <row r="20" spans="1:34" s="4" customFormat="1" hidden="1" x14ac:dyDescent="0.3">
      <c r="A20" s="111" t="s">
        <v>22</v>
      </c>
      <c r="B20" t="s">
        <v>96</v>
      </c>
      <c r="C20" t="s">
        <v>97</v>
      </c>
      <c r="D20" t="s">
        <v>98</v>
      </c>
      <c r="E20" t="s">
        <v>99</v>
      </c>
      <c r="F20" s="31">
        <f>'total energy by uses AMS2 '!H22</f>
        <v>0</v>
      </c>
      <c r="G20" s="31">
        <f>'total energy by uses AMS2 '!I22</f>
        <v>17.791367919999999</v>
      </c>
      <c r="H20" s="31">
        <f>'total energy by uses AMS2 '!J22</f>
        <v>1.379193506</v>
      </c>
      <c r="I20" s="31">
        <f>'total energy by uses AMS2 '!K22</f>
        <v>0.41393348899999999</v>
      </c>
      <c r="J20" s="54">
        <f>'total energy by uses AMS2 '!L22</f>
        <v>19.584494915000001</v>
      </c>
      <c r="K20" s="31"/>
      <c r="L20" s="253">
        <f>'total energy by uses AMS2 '!N22</f>
        <v>0</v>
      </c>
      <c r="M20" s="31">
        <f>'total energy by uses AMS2 '!O22</f>
        <v>19.405077938621638</v>
      </c>
      <c r="N20" s="31">
        <f>'total energy by uses AMS2 '!P22</f>
        <v>1.1364463109708201</v>
      </c>
      <c r="O20" s="31">
        <f>'total energy by uses AMS2 '!Q22</f>
        <v>0.17718839974083389</v>
      </c>
      <c r="P20" s="235">
        <f>'total energy by uses AMS2 '!R22</f>
        <v>20.718712649333291</v>
      </c>
      <c r="R20" s="110" t="s">
        <v>21</v>
      </c>
      <c r="S20" s="31">
        <f>'CO2 by uses AMS2'!B20</f>
        <v>0</v>
      </c>
      <c r="T20" s="31">
        <f>'CO2 by uses AMS2'!C20</f>
        <v>69.6057679867383</v>
      </c>
      <c r="U20" s="31">
        <f>'CO2 by uses AMS2'!D20</f>
        <v>1.7679677126356388E-2</v>
      </c>
      <c r="V20" s="31">
        <f>'CO2 by uses AMS2'!E20</f>
        <v>8.1456153832304778E-5</v>
      </c>
      <c r="W20" s="31">
        <f>'CO2 by uses AMS2'!F20</f>
        <v>0</v>
      </c>
      <c r="X20" s="54">
        <f>'CO2 by uses AMS2'!G20</f>
        <v>69.623529120018489</v>
      </c>
      <c r="Z20" s="265"/>
      <c r="AA20" s="8"/>
      <c r="AB20" s="8"/>
      <c r="AC20" s="8"/>
      <c r="AD20" s="266"/>
      <c r="AE20" s="266"/>
      <c r="AF20" s="266"/>
      <c r="AG20" s="266"/>
      <c r="AH20" s="266"/>
    </row>
    <row r="21" spans="1:34" s="4" customFormat="1" hidden="1" x14ac:dyDescent="0.3">
      <c r="A21" s="112" t="s">
        <v>23</v>
      </c>
      <c r="B21" t="s">
        <v>100</v>
      </c>
      <c r="C21" t="s">
        <v>101</v>
      </c>
      <c r="D21" t="s">
        <v>102</v>
      </c>
      <c r="E21" t="s">
        <v>103</v>
      </c>
      <c r="F21" s="10">
        <f>'total energy by uses AMS2 '!H23</f>
        <v>0.1970706703</v>
      </c>
      <c r="G21" s="10">
        <f>'total energy by uses AMS2 '!I23</f>
        <v>5.8043862070000003</v>
      </c>
      <c r="H21" s="10">
        <f>'total energy by uses AMS2 '!J23</f>
        <v>11.965464799999999</v>
      </c>
      <c r="I21" s="10">
        <f>'total energy by uses AMS2 '!K23</f>
        <v>13.939348819999999</v>
      </c>
      <c r="J21" s="53">
        <f>'total energy by uses AMS2 '!L23</f>
        <v>31.9062704973</v>
      </c>
      <c r="K21" s="263"/>
      <c r="L21" s="71">
        <f>'total energy by uses AMS2 '!N23</f>
        <v>0</v>
      </c>
      <c r="M21" s="70">
        <f>'total energy by uses AMS2 '!O23</f>
        <v>5.666777520480518</v>
      </c>
      <c r="N21" s="70">
        <f>'total energy by uses AMS2 '!P23</f>
        <v>13.00983683571549</v>
      </c>
      <c r="O21" s="70">
        <f>'total energy by uses AMS2 '!Q23</f>
        <v>13.549119288249026</v>
      </c>
      <c r="P21" s="256">
        <f>'total energy by uses AMS2 '!R23</f>
        <v>32.225733644445036</v>
      </c>
      <c r="R21" s="111" t="s">
        <v>22</v>
      </c>
      <c r="S21" s="31">
        <f>'CO2 by uses AMS2'!B21</f>
        <v>0</v>
      </c>
      <c r="T21" s="31">
        <f>'CO2 by uses AMS2'!C21</f>
        <v>51.246333322799998</v>
      </c>
      <c r="U21" s="31">
        <f>'CO2 by uses AMS2'!D21</f>
        <v>0.5713431338846553</v>
      </c>
      <c r="V21" s="109">
        <f>'CO2 by uses AMS2'!E21</f>
        <v>0.79619785171599999</v>
      </c>
      <c r="W21" s="31">
        <f>'CO2 by uses AMS2'!F21</f>
        <v>0</v>
      </c>
      <c r="X21" s="54">
        <f>'CO2 by uses AMS2'!G21</f>
        <v>52.613874308400653</v>
      </c>
      <c r="Z21" s="265"/>
      <c r="AA21" s="8"/>
      <c r="AB21" s="8"/>
      <c r="AC21" s="8"/>
      <c r="AD21" s="266"/>
      <c r="AE21" s="266"/>
      <c r="AF21" s="266"/>
      <c r="AG21" s="266"/>
      <c r="AH21" s="266"/>
    </row>
    <row r="22" spans="1:34" s="4" customFormat="1" hidden="1" x14ac:dyDescent="0.3">
      <c r="A22" s="112" t="s">
        <v>24</v>
      </c>
      <c r="B22" t="s">
        <v>104</v>
      </c>
      <c r="C22" t="s">
        <v>105</v>
      </c>
      <c r="D22" t="s">
        <v>106</v>
      </c>
      <c r="E22" t="s">
        <v>107</v>
      </c>
      <c r="F22" s="10">
        <f>'total energy by uses AMS2 '!H24</f>
        <v>0</v>
      </c>
      <c r="G22" s="10">
        <f>'total energy by uses AMS2 '!I24</f>
        <v>2.6651435480000001</v>
      </c>
      <c r="H22" s="10">
        <f>'total energy by uses AMS2 '!J24</f>
        <v>13.100575510000001</v>
      </c>
      <c r="I22" s="10">
        <f>'total energy by uses AMS2 '!K24</f>
        <v>7.5615797689999997</v>
      </c>
      <c r="J22" s="53">
        <f>'total energy by uses AMS2 '!L24</f>
        <v>23.327298827</v>
      </c>
      <c r="K22" s="263"/>
      <c r="L22" s="71">
        <f>'total energy by uses AMS2 '!N24</f>
        <v>0</v>
      </c>
      <c r="M22" s="70">
        <f>'total energy by uses AMS2 '!O24</f>
        <v>1.9715966805851073</v>
      </c>
      <c r="N22" s="70">
        <f>'total energy by uses AMS2 '!P24</f>
        <v>13.031439326384481</v>
      </c>
      <c r="O22" s="70">
        <f>'total energy by uses AMS2 '!Q24</f>
        <v>8.3038891741107275</v>
      </c>
      <c r="P22" s="256">
        <f>'total energy by uses AMS2 '!R24</f>
        <v>23.306925181080317</v>
      </c>
      <c r="R22" s="114" t="s">
        <v>23</v>
      </c>
      <c r="S22" s="115">
        <f>'CO2 by uses AMS2'!B22</f>
        <v>0.60421867510000005</v>
      </c>
      <c r="T22" s="115">
        <f>'CO2 by uses AMS2'!C22</f>
        <v>17.541224085204199</v>
      </c>
      <c r="U22" s="115">
        <f>'CO2 by uses AMS2'!D22</f>
        <v>4.956799845328252</v>
      </c>
      <c r="V22" s="115">
        <f>'CO2 by uses AMS2'!E22</f>
        <v>26.745198635955511</v>
      </c>
      <c r="W22" s="115">
        <f>'CO2 by uses AMS2'!F22</f>
        <v>0</v>
      </c>
      <c r="X22" s="116">
        <f>'CO2 by uses AMS2'!G22</f>
        <v>49.847441241587958</v>
      </c>
      <c r="Z22" s="265"/>
      <c r="AA22" s="8"/>
      <c r="AB22" s="8"/>
      <c r="AC22" s="8"/>
      <c r="AD22" s="266"/>
      <c r="AE22" s="266"/>
      <c r="AF22" s="266"/>
      <c r="AG22" s="266"/>
      <c r="AH22" s="266"/>
    </row>
    <row r="23" spans="1:34" s="4" customFormat="1" hidden="1" x14ac:dyDescent="0.3">
      <c r="A23" s="112" t="s">
        <v>25</v>
      </c>
      <c r="B23"/>
      <c r="C23"/>
      <c r="D23"/>
      <c r="E23"/>
      <c r="F23" s="10">
        <f>'total energy by uses AMS2 '!H25</f>
        <v>3.3629183636</v>
      </c>
      <c r="G23" s="10">
        <f>'total energy by uses AMS2 '!I25</f>
        <v>16.294710939999998</v>
      </c>
      <c r="H23" s="10">
        <f>'total energy by uses AMS2 '!J25</f>
        <v>11.2476175993</v>
      </c>
      <c r="I23" s="10">
        <f>'total energy by uses AMS2 '!K25</f>
        <v>14.751657357699999</v>
      </c>
      <c r="J23" s="53">
        <f>'total energy by uses AMS2 '!L25</f>
        <v>45.656904260599994</v>
      </c>
      <c r="K23" s="263"/>
      <c r="L23" s="71">
        <f>'total energy by uses AMS2 '!N25</f>
        <v>3.2863683234402239</v>
      </c>
      <c r="M23" s="70">
        <f>'total energy by uses AMS2 '!O25</f>
        <v>16.614421672213876</v>
      </c>
      <c r="N23" s="70">
        <f>'total energy by uses AMS2 '!P25</f>
        <v>10.849726584219926</v>
      </c>
      <c r="O23" s="70">
        <f>'total energy by uses AMS2 '!Q25</f>
        <v>14.752049658639619</v>
      </c>
      <c r="P23" s="256">
        <f>'total energy by uses AMS2 '!R25</f>
        <v>45.502566238513644</v>
      </c>
      <c r="R23" s="114" t="s">
        <v>24</v>
      </c>
      <c r="S23" s="115">
        <f>'CO2 by uses AMS2'!B23</f>
        <v>0</v>
      </c>
      <c r="T23" s="115">
        <f>'CO2 by uses AMS2'!C23</f>
        <v>7.6766910360000002</v>
      </c>
      <c r="U23" s="115">
        <f>'CO2 by uses AMS2'!D23</f>
        <v>5.4270295176230094</v>
      </c>
      <c r="V23" s="115">
        <f>'CO2 by uses AMS2'!E23</f>
        <v>14.544639961</v>
      </c>
      <c r="W23" s="115">
        <f>'CO2 by uses AMS2'!F23</f>
        <v>0</v>
      </c>
      <c r="X23" s="116">
        <f>'CO2 by uses AMS2'!G23</f>
        <v>27.648360514623008</v>
      </c>
      <c r="Z23" s="265"/>
      <c r="AA23" s="8"/>
      <c r="AB23" s="8"/>
      <c r="AC23" s="8"/>
      <c r="AD23" s="266"/>
      <c r="AE23" s="266"/>
      <c r="AF23" s="266"/>
      <c r="AG23" s="266"/>
      <c r="AH23" s="266"/>
    </row>
    <row r="24" spans="1:34" s="4" customFormat="1" hidden="1" x14ac:dyDescent="0.3">
      <c r="A24" s="111" t="s">
        <v>26</v>
      </c>
      <c r="B24" t="s">
        <v>108</v>
      </c>
      <c r="C24" t="s">
        <v>109</v>
      </c>
      <c r="D24" t="s">
        <v>110</v>
      </c>
      <c r="E24" t="s">
        <v>111</v>
      </c>
      <c r="F24" s="31">
        <f>'total energy by uses AMS2 '!H26</f>
        <v>2.7706850109999999</v>
      </c>
      <c r="G24" s="31">
        <f>'total energy by uses AMS2 '!I26</f>
        <v>12.866121919999999</v>
      </c>
      <c r="H24" s="31">
        <f>'total energy by uses AMS2 '!J26</f>
        <v>10.94063573</v>
      </c>
      <c r="I24" s="31">
        <f>'total energy by uses AMS2 '!K26</f>
        <v>13.00523748</v>
      </c>
      <c r="J24" s="54">
        <f>'total energy by uses AMS2 '!L26</f>
        <v>39.582680140999997</v>
      </c>
      <c r="K24" s="31"/>
      <c r="L24" s="253">
        <f>'total energy by uses AMS2 '!N26</f>
        <v>0.32210674831575531</v>
      </c>
      <c r="M24" s="72">
        <f>'total energy by uses AMS2 '!O26</f>
        <v>1.9299776400292732</v>
      </c>
      <c r="N24" s="72">
        <f>'total energy by uses AMS2 '!P26</f>
        <v>10.072222086615001</v>
      </c>
      <c r="O24" s="72">
        <f>'total energy by uses AMS2 '!Q26</f>
        <v>13.875248430305167</v>
      </c>
      <c r="P24" s="235">
        <f>'total energy by uses AMS2 '!R26</f>
        <v>26.199554905265195</v>
      </c>
      <c r="R24" s="114" t="s">
        <v>25</v>
      </c>
      <c r="S24" s="115">
        <f>'CO2 by uses AMS2'!B24</f>
        <v>13.4516734532</v>
      </c>
      <c r="T24" s="115">
        <f>'CO2 by uses AMS2'!C24</f>
        <v>54.172260771634733</v>
      </c>
      <c r="U24" s="115">
        <f>'CO2 by uses AMS2'!D24</f>
        <v>4.6594252800377269</v>
      </c>
      <c r="V24" s="115">
        <f>'CO2 by uses AMS2'!E24</f>
        <v>29.501544762005594</v>
      </c>
      <c r="W24" s="115">
        <f>'CO2 by uses AMS2'!F24</f>
        <v>14.821404230000001</v>
      </c>
      <c r="X24" s="116">
        <f>'CO2 by uses AMS2'!G24</f>
        <v>116.60630849687804</v>
      </c>
      <c r="Z24" s="265"/>
      <c r="AA24" s="8"/>
      <c r="AB24" s="8"/>
      <c r="AC24" s="8"/>
      <c r="AD24" s="266"/>
      <c r="AE24" s="266"/>
      <c r="AF24" s="266"/>
      <c r="AG24" s="266"/>
      <c r="AH24" s="266"/>
    </row>
    <row r="25" spans="1:34" s="4" customFormat="1" hidden="1" x14ac:dyDescent="0.3">
      <c r="A25" s="111" t="s">
        <v>335</v>
      </c>
      <c r="B25"/>
      <c r="C25"/>
      <c r="D25"/>
      <c r="E25"/>
      <c r="F25" s="31">
        <f>'total energy by uses AMS2 '!H27</f>
        <v>0.59223335259999998</v>
      </c>
      <c r="G25" s="31">
        <f>'total energy by uses AMS2 '!I27</f>
        <v>1.3372060729999999</v>
      </c>
      <c r="H25" s="31">
        <f>'total energy by uses AMS2 '!J27</f>
        <v>0</v>
      </c>
      <c r="I25" s="31">
        <f>'total energy by uses AMS2 '!K27</f>
        <v>1.425884809</v>
      </c>
      <c r="J25" s="54">
        <f>'total energy by uses AMS2 '!L27</f>
        <v>3.3553242346000003</v>
      </c>
      <c r="K25" s="31"/>
      <c r="L25" s="54">
        <f>'total energy by uses AMS2 '!N27</f>
        <v>2.9620478558539709</v>
      </c>
      <c r="M25" s="31">
        <f>'total energy by uses AMS2 '!O27</f>
        <v>11.660815430387672</v>
      </c>
      <c r="N25" s="31">
        <f>'total energy by uses AMS2 '!P27</f>
        <v>0</v>
      </c>
      <c r="O25" s="31">
        <f>'total energy by uses AMS2 '!Q27</f>
        <v>0.5247900027899951</v>
      </c>
      <c r="P25" s="235">
        <f>'total energy by uses AMS2 '!R27</f>
        <v>15.147653289031638</v>
      </c>
      <c r="R25" s="111" t="s">
        <v>26</v>
      </c>
      <c r="S25" s="31">
        <f>'CO2 by uses AMS2'!B25</f>
        <v>13.4516734532</v>
      </c>
      <c r="T25" s="31">
        <f>'CO2 by uses AMS2'!C25</f>
        <v>48.148232259634732</v>
      </c>
      <c r="U25" s="31">
        <f>'CO2 by uses AMS2'!D25</f>
        <v>4.5322553198482307</v>
      </c>
      <c r="V25" s="31">
        <f>'CO2 by uses AMS2'!E25</f>
        <v>28.884998046405595</v>
      </c>
      <c r="W25" s="31">
        <f>'CO2 by uses AMS2'!F25</f>
        <v>14.821404230000001</v>
      </c>
      <c r="X25" s="54">
        <f>'CO2 by uses AMS2'!G25</f>
        <v>109.83856330908856</v>
      </c>
      <c r="Z25" s="265"/>
      <c r="AA25" s="8"/>
      <c r="AB25" s="8"/>
      <c r="AC25" s="8"/>
      <c r="AD25" s="266"/>
      <c r="AE25" s="266"/>
      <c r="AF25" s="266"/>
      <c r="AG25" s="266"/>
      <c r="AH25" s="266"/>
    </row>
    <row r="26" spans="1:34" s="4" customFormat="1" hidden="1" x14ac:dyDescent="0.3">
      <c r="A26" s="111" t="s">
        <v>27</v>
      </c>
      <c r="B26" t="s">
        <v>112</v>
      </c>
      <c r="C26" t="s">
        <v>113</v>
      </c>
      <c r="D26" t="s">
        <v>114</v>
      </c>
      <c r="E26" t="s">
        <v>115</v>
      </c>
      <c r="F26" s="31">
        <f>'total energy by uses AMS2 '!H28</f>
        <v>0</v>
      </c>
      <c r="G26" s="31">
        <f>'total energy by uses AMS2 '!I28</f>
        <v>2.091382947</v>
      </c>
      <c r="H26" s="31">
        <f>'total energy by uses AMS2 '!J28</f>
        <v>0.30698186929999999</v>
      </c>
      <c r="I26" s="31">
        <f>'total energy by uses AMS2 '!K28</f>
        <v>0.32053506869999998</v>
      </c>
      <c r="J26" s="54">
        <f>'total energy by uses AMS2 '!L28</f>
        <v>2.7188998849999999</v>
      </c>
      <c r="K26" s="31"/>
      <c r="L26" s="253">
        <f>'total energy by uses AMS2 '!N28</f>
        <v>2.2137192704974398E-3</v>
      </c>
      <c r="M26" s="72">
        <f>'total energy by uses AMS2 '!O28</f>
        <v>3.02362860179693</v>
      </c>
      <c r="N26" s="72">
        <f>'total energy by uses AMS2 '!P28</f>
        <v>0.77750449760492502</v>
      </c>
      <c r="O26" s="72">
        <f>'total energy by uses AMS2 '!Q28</f>
        <v>0.35201122554445613</v>
      </c>
      <c r="P26" s="235">
        <f>'total energy by uses AMS2 '!R28</f>
        <v>4.1553580442168085</v>
      </c>
      <c r="R26" s="111" t="s">
        <v>27</v>
      </c>
      <c r="S26" s="31">
        <f>'CO2 by uses AMS2'!B26</f>
        <v>0</v>
      </c>
      <c r="T26" s="31">
        <f>'CO2 by uses AMS2'!C26</f>
        <v>6.0240285120000001</v>
      </c>
      <c r="U26" s="31">
        <f>'CO2 by uses AMS2'!D26</f>
        <v>0.12716996018949617</v>
      </c>
      <c r="V26" s="31">
        <f>'CO2 by uses AMS2'!E26</f>
        <v>0.61654671559999996</v>
      </c>
      <c r="W26" s="31">
        <f>'CO2 by uses AMS2'!F26</f>
        <v>0</v>
      </c>
      <c r="X26" s="54">
        <f>'CO2 by uses AMS2'!G26</f>
        <v>6.7677451877894965</v>
      </c>
      <c r="Z26" s="265"/>
      <c r="AA26" s="8"/>
      <c r="AB26" s="8"/>
      <c r="AC26" s="8"/>
      <c r="AD26" s="266"/>
      <c r="AE26" s="266"/>
      <c r="AF26" s="266"/>
      <c r="AG26" s="266"/>
      <c r="AH26" s="266"/>
    </row>
    <row r="27" spans="1:34" s="4" customFormat="1" hidden="1" x14ac:dyDescent="0.3">
      <c r="A27" s="12" t="s">
        <v>28</v>
      </c>
      <c r="B27"/>
      <c r="C27"/>
      <c r="D27"/>
      <c r="E27"/>
      <c r="F27" s="12">
        <f>'total energy by uses AMS2 '!H29</f>
        <v>3.5599890339</v>
      </c>
      <c r="G27" s="12">
        <f>'total energy by uses AMS2 '!I29</f>
        <v>65.588138024999992</v>
      </c>
      <c r="H27" s="12">
        <f>'total energy by uses AMS2 '!J29</f>
        <v>37.735529264100002</v>
      </c>
      <c r="I27" s="12">
        <f>'total energy by uses AMS2 '!K29</f>
        <v>36.666561889889898</v>
      </c>
      <c r="J27" s="55">
        <f>'total energy by uses AMS2 '!L29</f>
        <v>143.55021821288989</v>
      </c>
      <c r="K27" s="210"/>
      <c r="L27" s="89">
        <f>'total energy by uses AMS2 '!N29</f>
        <v>3.2863683234402239</v>
      </c>
      <c r="M27" s="73">
        <f>'total energy by uses AMS2 '!O29</f>
        <v>65.698955402770764</v>
      </c>
      <c r="N27" s="73">
        <f>'total energy by uses AMS2 '!P29</f>
        <v>38.157133131872286</v>
      </c>
      <c r="O27" s="73">
        <f>'total energy by uses AMS2 '!Q29</f>
        <v>36.782246520740209</v>
      </c>
      <c r="P27" s="257">
        <f>'total energy by uses AMS2 '!R29</f>
        <v>143.92470337882349</v>
      </c>
      <c r="R27" s="117" t="s">
        <v>206</v>
      </c>
      <c r="S27" s="117">
        <f>'CO2 by uses AMS2'!B27</f>
        <v>14.0558921283</v>
      </c>
      <c r="T27" s="117">
        <f>'CO2 by uses AMS2'!C27</f>
        <v>200.24227720237724</v>
      </c>
      <c r="U27" s="117">
        <f>'CO2 by uses AMS2'!D27</f>
        <v>15.632277453999999</v>
      </c>
      <c r="V27" s="117">
        <f>'CO2 by uses AMS2'!E27</f>
        <v>71.587662666830937</v>
      </c>
      <c r="W27" s="211">
        <f>'CO2 by uses AMS2'!F27</f>
        <v>14.821404230000001</v>
      </c>
      <c r="X27" s="142">
        <f>'CO2 by uses AMS2'!G27</f>
        <v>316.33951368150815</v>
      </c>
      <c r="Z27" s="265"/>
      <c r="AA27" s="8"/>
      <c r="AB27" s="8"/>
      <c r="AC27" s="8"/>
      <c r="AD27" s="266"/>
      <c r="AE27" s="266"/>
      <c r="AF27" s="266"/>
      <c r="AG27" s="266"/>
      <c r="AH27" s="266"/>
    </row>
    <row r="28" spans="1:34" s="4" customFormat="1" hidden="1" x14ac:dyDescent="0.3">
      <c r="A28" s="210"/>
      <c r="F28" s="210"/>
      <c r="G28" s="210"/>
      <c r="H28" s="210"/>
      <c r="I28" s="210"/>
      <c r="J28" s="210"/>
      <c r="K28" s="210"/>
      <c r="L28" s="264"/>
      <c r="M28" s="264"/>
      <c r="N28" s="264"/>
      <c r="O28" s="264"/>
      <c r="P28" s="264"/>
      <c r="R28" s="210"/>
      <c r="S28" s="210"/>
      <c r="T28" s="210"/>
      <c r="U28" s="210"/>
      <c r="V28" s="210"/>
      <c r="W28" s="210"/>
      <c r="X28" s="210"/>
      <c r="Z28" s="265"/>
      <c r="AA28" s="8"/>
      <c r="AB28" s="8"/>
      <c r="AC28" s="8"/>
      <c r="AD28" s="266"/>
      <c r="AE28" s="266"/>
      <c r="AF28" s="266"/>
      <c r="AG28" s="266"/>
      <c r="AH28" s="266"/>
    </row>
    <row r="29" spans="1:34" s="4" customFormat="1" ht="30" hidden="1" x14ac:dyDescent="0.4">
      <c r="A29" s="113">
        <v>2025</v>
      </c>
      <c r="B29"/>
      <c r="C29"/>
      <c r="D29"/>
      <c r="E29"/>
      <c r="F29" s="5" t="s">
        <v>43</v>
      </c>
      <c r="G29" s="5" t="s">
        <v>44</v>
      </c>
      <c r="H29" s="5" t="s">
        <v>45</v>
      </c>
      <c r="I29" s="5" t="s">
        <v>46</v>
      </c>
      <c r="J29" s="52" t="s">
        <v>2</v>
      </c>
      <c r="K29" s="51"/>
      <c r="L29" s="255" t="s">
        <v>43</v>
      </c>
      <c r="M29" s="175" t="s">
        <v>333</v>
      </c>
      <c r="N29" s="175" t="s">
        <v>45</v>
      </c>
      <c r="O29" s="175" t="s">
        <v>334</v>
      </c>
      <c r="P29" s="231" t="s">
        <v>2</v>
      </c>
      <c r="R29" s="210"/>
      <c r="S29" s="210"/>
      <c r="T29" s="210"/>
      <c r="U29" s="210"/>
      <c r="V29" s="210"/>
      <c r="W29" s="210"/>
      <c r="X29" s="210"/>
      <c r="Z29" s="265"/>
      <c r="AA29" s="8"/>
      <c r="AB29" s="8"/>
      <c r="AC29" s="8"/>
      <c r="AD29" s="266"/>
      <c r="AE29" s="266"/>
      <c r="AF29" s="266"/>
      <c r="AG29" s="266"/>
      <c r="AH29" s="266"/>
    </row>
    <row r="30" spans="1:34" s="4" customFormat="1" ht="21" hidden="1" x14ac:dyDescent="0.4">
      <c r="A30" s="112" t="s">
        <v>20</v>
      </c>
      <c r="B30"/>
      <c r="C30"/>
      <c r="D30"/>
      <c r="E30"/>
      <c r="F30" s="10">
        <f>'total energy by uses AMS2 '!H34</f>
        <v>0</v>
      </c>
      <c r="G30" s="10">
        <f>'total energy by uses AMS2 '!I34</f>
        <v>37.211209590000003</v>
      </c>
      <c r="H30" s="10">
        <f>'total energy by uses AMS2 '!J34</f>
        <v>1.6608760311000001</v>
      </c>
      <c r="I30" s="10">
        <f>'total energy by uses AMS2 '!K34</f>
        <v>0.42730955730140002</v>
      </c>
      <c r="J30" s="53">
        <f>'total energy by uses AMS2 '!L34</f>
        <v>39.299395178401404</v>
      </c>
      <c r="K30" s="263"/>
      <c r="L30" s="71">
        <f>'total energy by uses AMS2 '!N34</f>
        <v>0</v>
      </c>
      <c r="M30" s="70">
        <f>'total energy by uses AMS2 '!O34</f>
        <v>36.532175618181881</v>
      </c>
      <c r="N30" s="215">
        <f>'total energy by uses AMS2 '!P34</f>
        <v>2.1184928132217893</v>
      </c>
      <c r="O30" s="70">
        <f>'total energy by uses AMS2 '!Q34</f>
        <v>0.45902890397400081</v>
      </c>
      <c r="P30" s="256">
        <f>'total energy by uses AMS2 '!R34</f>
        <v>39.109697335377675</v>
      </c>
      <c r="R30" s="113">
        <v>2025</v>
      </c>
      <c r="S30" s="5" t="s">
        <v>43</v>
      </c>
      <c r="T30" s="5" t="s">
        <v>44</v>
      </c>
      <c r="U30" s="5" t="s">
        <v>45</v>
      </c>
      <c r="V30" s="5" t="s">
        <v>46</v>
      </c>
      <c r="W30" s="5" t="s">
        <v>205</v>
      </c>
      <c r="X30" s="52" t="s">
        <v>2</v>
      </c>
      <c r="Z30" s="265"/>
      <c r="AA30" s="8"/>
      <c r="AB30" s="8"/>
      <c r="AC30" s="8"/>
      <c r="AD30" s="266"/>
      <c r="AE30" s="266"/>
      <c r="AF30" s="266"/>
      <c r="AG30" s="266"/>
      <c r="AH30" s="266"/>
    </row>
    <row r="31" spans="1:34" s="4" customFormat="1" hidden="1" x14ac:dyDescent="0.3">
      <c r="A31" s="110" t="s">
        <v>21</v>
      </c>
      <c r="B31" t="s">
        <v>92</v>
      </c>
      <c r="C31" t="s">
        <v>93</v>
      </c>
      <c r="D31" t="s">
        <v>94</v>
      </c>
      <c r="E31" t="s">
        <v>95</v>
      </c>
      <c r="F31" s="31">
        <f>'total energy by uses AMS2 '!H35</f>
        <v>0</v>
      </c>
      <c r="G31" s="31">
        <f>'total energy by uses AMS2 '!I35</f>
        <v>20.176124690000002</v>
      </c>
      <c r="H31" s="31">
        <f>'total energy by uses AMS2 '!J35</f>
        <v>0.1688516601</v>
      </c>
      <c r="I31" s="31">
        <f>'total energy by uses AMS2 '!K35</f>
        <v>6.2841401399999899E-5</v>
      </c>
      <c r="J31" s="54">
        <f>'total energy by uses AMS2 '!L35</f>
        <v>20.345039191501403</v>
      </c>
      <c r="K31" s="31"/>
      <c r="L31" s="253">
        <f>'total energy by uses AMS2 '!N35</f>
        <v>0</v>
      </c>
      <c r="M31" s="31">
        <f>'total energy by uses AMS2 '!O35</f>
        <v>19.841790835597255</v>
      </c>
      <c r="N31" s="31">
        <f>'total energy by uses AMS2 '!P35</f>
        <v>0.74392274387863577</v>
      </c>
      <c r="O31" s="31">
        <f>'total energy by uses AMS2 '!Q35</f>
        <v>0</v>
      </c>
      <c r="P31" s="235">
        <f>'total energy by uses AMS2 '!R35</f>
        <v>20.58571357947589</v>
      </c>
      <c r="R31" s="114" t="s">
        <v>20</v>
      </c>
      <c r="S31" s="115">
        <f>'CO2 by uses AMS2'!B32</f>
        <v>0</v>
      </c>
      <c r="T31" s="115">
        <f>'CO2 by uses AMS2'!C32</f>
        <v>108.72275423968091</v>
      </c>
      <c r="U31" s="115">
        <f>'CO2 by uses AMS2'!D32</f>
        <v>0.4298446704625275</v>
      </c>
      <c r="V31" s="129">
        <f>'CO2 by uses AMS2'!E32</f>
        <v>0.72992523333953652</v>
      </c>
      <c r="W31" s="115">
        <f>'CO2 by uses AMS2'!F32</f>
        <v>0</v>
      </c>
      <c r="X31" s="116">
        <f>'CO2 by uses AMS2'!G32</f>
        <v>109.88252414348298</v>
      </c>
      <c r="Z31" s="265"/>
      <c r="AA31" s="8"/>
      <c r="AB31" s="8"/>
      <c r="AC31" s="8"/>
      <c r="AD31" s="266"/>
      <c r="AE31" s="266"/>
      <c r="AF31" s="266"/>
      <c r="AG31" s="266"/>
      <c r="AH31" s="266"/>
    </row>
    <row r="32" spans="1:34" s="4" customFormat="1" hidden="1" x14ac:dyDescent="0.3">
      <c r="A32" s="111" t="s">
        <v>22</v>
      </c>
      <c r="B32" t="s">
        <v>96</v>
      </c>
      <c r="C32" t="s">
        <v>97</v>
      </c>
      <c r="D32" t="s">
        <v>98</v>
      </c>
      <c r="E32" t="s">
        <v>99</v>
      </c>
      <c r="F32" s="31">
        <f>'total energy by uses AMS2 '!H36</f>
        <v>0</v>
      </c>
      <c r="G32" s="31">
        <f>'total energy by uses AMS2 '!I36</f>
        <v>17.035084900000001</v>
      </c>
      <c r="H32" s="31">
        <f>'total energy by uses AMS2 '!J36</f>
        <v>1.4920243710000001</v>
      </c>
      <c r="I32" s="31">
        <f>'total energy by uses AMS2 '!K36</f>
        <v>0.42724671590000002</v>
      </c>
      <c r="J32" s="54">
        <f>'total energy by uses AMS2 '!L36</f>
        <v>18.954355986900001</v>
      </c>
      <c r="K32" s="31"/>
      <c r="L32" s="253">
        <f>'total energy by uses AMS2 '!N36</f>
        <v>0</v>
      </c>
      <c r="M32" s="31">
        <f>'total energy by uses AMS2 '!O36</f>
        <v>16.690384782584626</v>
      </c>
      <c r="N32" s="31">
        <f>'total energy by uses AMS2 '!P36</f>
        <v>1.3745700693431535</v>
      </c>
      <c r="O32" s="31">
        <f>'total energy by uses AMS2 '!Q36</f>
        <v>0.45902890397400081</v>
      </c>
      <c r="P32" s="235">
        <f>'total energy by uses AMS2 '!R36</f>
        <v>18.523983755901781</v>
      </c>
      <c r="R32" s="110" t="s">
        <v>21</v>
      </c>
      <c r="S32" s="31">
        <f>'CO2 by uses AMS2'!B33</f>
        <v>0</v>
      </c>
      <c r="T32" s="31">
        <f>'CO2 by uses AMS2'!C33</f>
        <v>60.242839719780918</v>
      </c>
      <c r="U32" s="31">
        <f>'CO2 by uses AMS2'!D33</f>
        <v>4.3699821560231319E-2</v>
      </c>
      <c r="V32" s="31">
        <f>'CO2 by uses AMS2'!E33</f>
        <v>1.0707663053657182E-4</v>
      </c>
      <c r="W32" s="31">
        <f>'CO2 by uses AMS2'!F33</f>
        <v>0</v>
      </c>
      <c r="X32" s="54">
        <f>'CO2 by uses AMS2'!G33</f>
        <v>60.286646617971684</v>
      </c>
      <c r="Z32" s="265"/>
      <c r="AA32" s="8"/>
      <c r="AB32" s="8"/>
      <c r="AC32" s="8"/>
      <c r="AD32" s="266"/>
      <c r="AE32" s="266"/>
      <c r="AF32" s="266"/>
      <c r="AG32" s="266"/>
      <c r="AH32" s="266"/>
    </row>
    <row r="33" spans="1:34" s="4" customFormat="1" hidden="1" x14ac:dyDescent="0.3">
      <c r="A33" s="112" t="s">
        <v>23</v>
      </c>
      <c r="B33" t="s">
        <v>100</v>
      </c>
      <c r="C33" t="s">
        <v>101</v>
      </c>
      <c r="D33" t="s">
        <v>102</v>
      </c>
      <c r="E33" t="s">
        <v>103</v>
      </c>
      <c r="F33" s="10">
        <f>'total energy by uses AMS2 '!H37</f>
        <v>0.15972557779999999</v>
      </c>
      <c r="G33" s="10">
        <f>'total energy by uses AMS2 '!I37</f>
        <v>3.3580517219999999</v>
      </c>
      <c r="H33" s="10">
        <f>'total energy by uses AMS2 '!J37</f>
        <v>12.982203609999999</v>
      </c>
      <c r="I33" s="10">
        <f>'total energy by uses AMS2 '!K37</f>
        <v>12.856186320000001</v>
      </c>
      <c r="J33" s="53">
        <f>'total energy by uses AMS2 '!L37</f>
        <v>29.3561672298</v>
      </c>
      <c r="K33" s="263"/>
      <c r="L33" s="71">
        <f>'total energy by uses AMS2 '!N37</f>
        <v>0</v>
      </c>
      <c r="M33" s="70">
        <f>'total energy by uses AMS2 '!O37</f>
        <v>3.9393678084627735</v>
      </c>
      <c r="N33" s="70">
        <f>'total energy by uses AMS2 '!P37</f>
        <v>12.545996400325794</v>
      </c>
      <c r="O33" s="70">
        <f>'total energy by uses AMS2 '!Q37</f>
        <v>12.995893111213753</v>
      </c>
      <c r="P33" s="256">
        <f>'total energy by uses AMS2 '!R37</f>
        <v>29.481257320002321</v>
      </c>
      <c r="R33" s="111" t="s">
        <v>22</v>
      </c>
      <c r="S33" s="31">
        <f>'CO2 by uses AMS2'!B34</f>
        <v>0</v>
      </c>
      <c r="T33" s="31">
        <f>'CO2 by uses AMS2'!C34</f>
        <v>48.479914519899999</v>
      </c>
      <c r="U33" s="31">
        <f>'CO2 by uses AMS2'!D34</f>
        <v>0.38614484890229617</v>
      </c>
      <c r="V33" s="109">
        <f>'CO2 by uses AMS2'!E34</f>
        <v>0.72981815670899997</v>
      </c>
      <c r="W33" s="31">
        <f>'CO2 by uses AMS2'!F34</f>
        <v>0</v>
      </c>
      <c r="X33" s="54">
        <f>'CO2 by uses AMS2'!G34</f>
        <v>49.595877525511298</v>
      </c>
      <c r="Z33" s="265"/>
      <c r="AA33" s="8"/>
      <c r="AB33" s="8"/>
      <c r="AC33" s="8"/>
      <c r="AD33" s="266"/>
      <c r="AE33" s="266"/>
      <c r="AF33" s="266"/>
      <c r="AG33" s="266"/>
      <c r="AH33" s="266"/>
    </row>
    <row r="34" spans="1:34" s="4" customFormat="1" hidden="1" x14ac:dyDescent="0.3">
      <c r="A34" s="112" t="s">
        <v>24</v>
      </c>
      <c r="B34" t="s">
        <v>104</v>
      </c>
      <c r="C34" t="s">
        <v>105</v>
      </c>
      <c r="D34" t="s">
        <v>106</v>
      </c>
      <c r="E34" t="s">
        <v>107</v>
      </c>
      <c r="F34" s="10">
        <f>'total energy by uses AMS2 '!H38</f>
        <v>0</v>
      </c>
      <c r="G34" s="10">
        <f>'total energy by uses AMS2 '!I38</f>
        <v>1.474429049</v>
      </c>
      <c r="H34" s="10">
        <f>'total energy by uses AMS2 '!J38</f>
        <v>11.640996639999999</v>
      </c>
      <c r="I34" s="10">
        <f>'total energy by uses AMS2 '!K38</f>
        <v>9.1188489690000001</v>
      </c>
      <c r="J34" s="53">
        <f>'total energy by uses AMS2 '!L38</f>
        <v>22.234274657999997</v>
      </c>
      <c r="K34" s="263"/>
      <c r="L34" s="71">
        <f>'total energy by uses AMS2 '!N38</f>
        <v>0</v>
      </c>
      <c r="M34" s="70">
        <f>'total energy by uses AMS2 '!O38</f>
        <v>1.2037428576368416</v>
      </c>
      <c r="N34" s="70">
        <f>'total energy by uses AMS2 '!P38</f>
        <v>12.383405198063125</v>
      </c>
      <c r="O34" s="70">
        <f>'total energy by uses AMS2 '!Q38</f>
        <v>7.6505452320138669</v>
      </c>
      <c r="P34" s="256">
        <f>'total energy by uses AMS2 '!R38</f>
        <v>21.237693287713832</v>
      </c>
      <c r="R34" s="114" t="s">
        <v>23</v>
      </c>
      <c r="S34" s="115">
        <f>'CO2 by uses AMS2'!B35</f>
        <v>0.48971862160000001</v>
      </c>
      <c r="T34" s="115">
        <f>'CO2 by uses AMS2'!C35</f>
        <v>10.026631712850515</v>
      </c>
      <c r="U34" s="115">
        <f>'CO2 by uses AMS2'!D35</f>
        <v>3.3598720964875537</v>
      </c>
      <c r="V34" s="115">
        <f>'CO2 by uses AMS2'!E35</f>
        <v>21.905894554031558</v>
      </c>
      <c r="W34" s="115">
        <f>'CO2 by uses AMS2'!F35</f>
        <v>0</v>
      </c>
      <c r="X34" s="116">
        <f>'CO2 by uses AMS2'!G35</f>
        <v>35.782116984969626</v>
      </c>
      <c r="Z34" s="265"/>
      <c r="AA34" s="8"/>
      <c r="AB34" s="8"/>
      <c r="AC34" s="8"/>
      <c r="AD34" s="266"/>
      <c r="AE34" s="266"/>
      <c r="AF34" s="266"/>
      <c r="AG34" s="266"/>
      <c r="AH34" s="266"/>
    </row>
    <row r="35" spans="1:34" s="4" customFormat="1" hidden="1" x14ac:dyDescent="0.3">
      <c r="A35" s="112" t="s">
        <v>25</v>
      </c>
      <c r="B35"/>
      <c r="C35"/>
      <c r="D35"/>
      <c r="E35"/>
      <c r="F35" s="10">
        <f>'total energy by uses AMS2 '!H39</f>
        <v>3.0717860659</v>
      </c>
      <c r="G35" s="10">
        <f>'total energy by uses AMS2 '!I39</f>
        <v>13.738835363</v>
      </c>
      <c r="H35" s="10">
        <f>'total energy by uses AMS2 '!J39</f>
        <v>10.9520495043</v>
      </c>
      <c r="I35" s="10">
        <f>'total energy by uses AMS2 '!K39</f>
        <v>15.314763074300002</v>
      </c>
      <c r="J35" s="53">
        <f>'total energy by uses AMS2 '!L39</f>
        <v>43.077434007500003</v>
      </c>
      <c r="K35" s="263"/>
      <c r="L35" s="71">
        <f>'total energy by uses AMS2 '!N39</f>
        <v>2.5954014747714651</v>
      </c>
      <c r="M35" s="70">
        <f>'total energy by uses AMS2 '!O39</f>
        <v>14.481663947225792</v>
      </c>
      <c r="N35" s="70">
        <f>'total energy by uses AMS2 '!P39</f>
        <v>10.650606182697688</v>
      </c>
      <c r="O35" s="70">
        <f>'total energy by uses AMS2 '!Q39</f>
        <v>14.915496982910565</v>
      </c>
      <c r="P35" s="256">
        <f>'total energy by uses AMS2 '!R39</f>
        <v>42.643168587605516</v>
      </c>
      <c r="R35" s="114" t="s">
        <v>24</v>
      </c>
      <c r="S35" s="115">
        <f>'CO2 by uses AMS2'!B36</f>
        <v>0</v>
      </c>
      <c r="T35" s="115">
        <f>'CO2 by uses AMS2'!C36</f>
        <v>4.1960574124000001</v>
      </c>
      <c r="U35" s="115">
        <f>'CO2 by uses AMS2'!D36</f>
        <v>3.0127596948112698</v>
      </c>
      <c r="V35" s="115">
        <f>'CO2 by uses AMS2'!E36</f>
        <v>15.576717850000001</v>
      </c>
      <c r="W35" s="115">
        <f>'CO2 by uses AMS2'!F36</f>
        <v>0</v>
      </c>
      <c r="X35" s="116">
        <f>'CO2 by uses AMS2'!G36</f>
        <v>22.785534957211272</v>
      </c>
      <c r="Z35" s="265"/>
      <c r="AA35" s="8"/>
      <c r="AB35" s="8"/>
      <c r="AC35" s="8"/>
      <c r="AD35" s="266"/>
      <c r="AE35" s="266"/>
      <c r="AF35" s="266"/>
      <c r="AG35" s="266"/>
      <c r="AH35" s="266"/>
    </row>
    <row r="36" spans="1:34" s="4" customFormat="1" hidden="1" x14ac:dyDescent="0.3">
      <c r="A36" s="111" t="s">
        <v>26</v>
      </c>
      <c r="B36" t="s">
        <v>108</v>
      </c>
      <c r="C36" t="s">
        <v>109</v>
      </c>
      <c r="D36" t="s">
        <v>110</v>
      </c>
      <c r="E36" t="s">
        <v>111</v>
      </c>
      <c r="F36" s="31">
        <f>'total energy by uses AMS2 '!H40</f>
        <v>2.5308792879999999</v>
      </c>
      <c r="G36" s="31">
        <f>'total energy by uses AMS2 '!I40</f>
        <v>10.509427219999999</v>
      </c>
      <c r="H36" s="31">
        <f>'total energy by uses AMS2 '!J40</f>
        <v>10.63879996</v>
      </c>
      <c r="I36" s="31">
        <f>'total energy by uses AMS2 '!K40</f>
        <v>13.52939815</v>
      </c>
      <c r="J36" s="54">
        <f>'total energy by uses AMS2 '!L40</f>
        <v>37.208504617999999</v>
      </c>
      <c r="K36" s="31"/>
      <c r="L36" s="253">
        <f>'total energy by uses AMS2 '!N40</f>
        <v>0</v>
      </c>
      <c r="M36" s="72">
        <f>'total energy by uses AMS2 '!O40</f>
        <v>1.4729206178416236</v>
      </c>
      <c r="N36" s="72">
        <f>'total energy by uses AMS2 '!P40</f>
        <v>9.9189000147829578</v>
      </c>
      <c r="O36" s="72">
        <f>'total energy by uses AMS2 '!Q40</f>
        <v>13.842589640803807</v>
      </c>
      <c r="P36" s="235">
        <f>'total energy by uses AMS2 '!R40</f>
        <v>25.234410273428388</v>
      </c>
      <c r="R36" s="114" t="s">
        <v>25</v>
      </c>
      <c r="S36" s="115">
        <f>'CO2 by uses AMS2'!B37</f>
        <v>12.090873347400001</v>
      </c>
      <c r="T36" s="115">
        <f>'CO2 by uses AMS2'!C37</f>
        <v>45.106709856722539</v>
      </c>
      <c r="U36" s="115">
        <f>'CO2 by uses AMS2'!D37</f>
        <v>2.834456047238648</v>
      </c>
      <c r="V36" s="115">
        <f>'CO2 by uses AMS2'!E37</f>
        <v>27.271763464313327</v>
      </c>
      <c r="W36" s="115">
        <f>'CO2 by uses AMS2'!F37</f>
        <v>15.841425640000001</v>
      </c>
      <c r="X36" s="116">
        <f>'CO2 by uses AMS2'!G37</f>
        <v>103.1452283556745</v>
      </c>
      <c r="Z36" s="265"/>
      <c r="AA36" s="8"/>
      <c r="AB36" s="8"/>
      <c r="AC36" s="8"/>
      <c r="AD36" s="266"/>
      <c r="AE36" s="266"/>
      <c r="AF36" s="266"/>
      <c r="AG36" s="266"/>
      <c r="AH36" s="266"/>
    </row>
    <row r="37" spans="1:34" s="4" customFormat="1" hidden="1" x14ac:dyDescent="0.3">
      <c r="A37" s="111" t="s">
        <v>335</v>
      </c>
      <c r="B37"/>
      <c r="C37"/>
      <c r="D37"/>
      <c r="E37"/>
      <c r="F37" s="31">
        <f>'total energy by uses AMS2 '!H41</f>
        <v>0.54090677789999997</v>
      </c>
      <c r="G37" s="31">
        <f>'total energy by uses AMS2 '!I41</f>
        <v>1.26624512</v>
      </c>
      <c r="H37" s="31">
        <f>'total energy by uses AMS2 '!J41</f>
        <v>0</v>
      </c>
      <c r="I37" s="31">
        <f>'total energy by uses AMS2 '!K41</f>
        <v>1.481309596</v>
      </c>
      <c r="J37" s="54">
        <f>'total energy by uses AMS2 '!L41</f>
        <v>3.2884614938999999</v>
      </c>
      <c r="K37" s="31"/>
      <c r="L37" s="54">
        <f>'total energy by uses AMS2 '!N41</f>
        <v>2.5931877555009675</v>
      </c>
      <c r="M37" s="31">
        <f>'total energy by uses AMS2 '!O41</f>
        <v>10.358743329384168</v>
      </c>
      <c r="N37" s="31">
        <f>'total energy by uses AMS2 '!P41</f>
        <v>0</v>
      </c>
      <c r="O37" s="31">
        <f>'total energy by uses AMS2 '!Q41</f>
        <v>0.65645367105337815</v>
      </c>
      <c r="P37" s="235">
        <f>'total energy by uses AMS2 '!R41</f>
        <v>13.608384755938513</v>
      </c>
      <c r="R37" s="111" t="s">
        <v>26</v>
      </c>
      <c r="S37" s="31">
        <f>'CO2 by uses AMS2'!B38</f>
        <v>12.090873347400001</v>
      </c>
      <c r="T37" s="31">
        <f>'CO2 by uses AMS2'!C38</f>
        <v>39.519771128722539</v>
      </c>
      <c r="U37" s="31">
        <f>'CO2 by uses AMS2'!D38</f>
        <v>2.7533851878723459</v>
      </c>
      <c r="V37" s="31">
        <f>'CO2 by uses AMS2'!E38</f>
        <v>26.752379485413329</v>
      </c>
      <c r="W37" s="31">
        <f>'CO2 by uses AMS2'!F38</f>
        <v>15.841425640000001</v>
      </c>
      <c r="X37" s="54">
        <f>'CO2 by uses AMS2'!G38</f>
        <v>96.95783478940821</v>
      </c>
      <c r="Z37" s="265"/>
      <c r="AA37" s="8"/>
      <c r="AB37" s="8"/>
      <c r="AC37" s="8"/>
      <c r="AD37" s="266"/>
      <c r="AE37" s="266"/>
      <c r="AF37" s="266"/>
      <c r="AG37" s="266"/>
      <c r="AH37" s="266"/>
    </row>
    <row r="38" spans="1:34" s="4" customFormat="1" hidden="1" x14ac:dyDescent="0.3">
      <c r="A38" s="111" t="s">
        <v>27</v>
      </c>
      <c r="B38" t="s">
        <v>112</v>
      </c>
      <c r="C38" t="s">
        <v>113</v>
      </c>
      <c r="D38" t="s">
        <v>114</v>
      </c>
      <c r="E38" t="s">
        <v>115</v>
      </c>
      <c r="F38" s="31">
        <f>'total energy by uses AMS2 '!H42</f>
        <v>0</v>
      </c>
      <c r="G38" s="31">
        <f>'total energy by uses AMS2 '!I42</f>
        <v>1.9631630229999999</v>
      </c>
      <c r="H38" s="31">
        <f>'total energy by uses AMS2 '!J42</f>
        <v>0.31324954430000002</v>
      </c>
      <c r="I38" s="31">
        <f>'total energy by uses AMS2 '!K42</f>
        <v>0.30405532829999998</v>
      </c>
      <c r="J38" s="54">
        <f>'total energy by uses AMS2 '!L42</f>
        <v>2.5804678956</v>
      </c>
      <c r="K38" s="31"/>
      <c r="L38" s="253">
        <f>'total energy by uses AMS2 '!N42</f>
        <v>2.2137192704974398E-3</v>
      </c>
      <c r="M38" s="72">
        <f>'total energy by uses AMS2 '!O42</f>
        <v>2.65</v>
      </c>
      <c r="N38" s="72">
        <f>'total energy by uses AMS2 '!P42</f>
        <v>0.73170616791472998</v>
      </c>
      <c r="O38" s="72">
        <f>'total energy by uses AMS2 '!Q42</f>
        <v>0.4164536710533781</v>
      </c>
      <c r="P38" s="235">
        <f>'total energy by uses AMS2 '!R42</f>
        <v>3.8003735582386056</v>
      </c>
      <c r="R38" s="111" t="s">
        <v>27</v>
      </c>
      <c r="S38" s="31">
        <f>'CO2 by uses AMS2'!B39</f>
        <v>0</v>
      </c>
      <c r="T38" s="31">
        <f>'CO2 by uses AMS2'!C39</f>
        <v>5.5869387279999998</v>
      </c>
      <c r="U38" s="31">
        <f>'CO2 by uses AMS2'!D39</f>
        <v>8.1070859366302289E-2</v>
      </c>
      <c r="V38" s="31">
        <f>'CO2 by uses AMS2'!E39</f>
        <v>0.51938397889999999</v>
      </c>
      <c r="W38" s="31">
        <f>'CO2 by uses AMS2'!F39</f>
        <v>0</v>
      </c>
      <c r="X38" s="54">
        <f>'CO2 by uses AMS2'!G39</f>
        <v>6.1873935662663015</v>
      </c>
      <c r="Z38" s="265"/>
      <c r="AA38" s="8"/>
      <c r="AB38" s="8"/>
      <c r="AC38" s="8"/>
      <c r="AD38" s="266"/>
      <c r="AE38" s="266"/>
      <c r="AF38" s="266"/>
      <c r="AG38" s="266"/>
      <c r="AH38" s="266"/>
    </row>
    <row r="39" spans="1:34" s="4" customFormat="1" hidden="1" x14ac:dyDescent="0.3">
      <c r="A39" s="12" t="s">
        <v>28</v>
      </c>
      <c r="B39"/>
      <c r="C39"/>
      <c r="D39"/>
      <c r="E39"/>
      <c r="F39" s="12">
        <f>'total energy by uses AMS2 '!H43</f>
        <v>3.2315116437000002</v>
      </c>
      <c r="G39" s="12">
        <f>'total energy by uses AMS2 '!I43</f>
        <v>55.782525724000003</v>
      </c>
      <c r="H39" s="12">
        <f>'total energy by uses AMS2 '!J43</f>
        <v>37.236125785399999</v>
      </c>
      <c r="I39" s="12">
        <f>'total energy by uses AMS2 '!K43</f>
        <v>37.717107920601407</v>
      </c>
      <c r="J39" s="55">
        <f>'total energy by uses AMS2 '!L43</f>
        <v>133.9672710737014</v>
      </c>
      <c r="K39" s="210"/>
      <c r="L39" s="89">
        <f>'total energy by uses AMS2 '!N43</f>
        <v>2.5954014747714651</v>
      </c>
      <c r="M39" s="73">
        <f>'total energy by uses AMS2 '!O43</f>
        <v>56.156950231507288</v>
      </c>
      <c r="N39" s="73">
        <f>'total energy by uses AMS2 '!P43</f>
        <v>37.698500594308392</v>
      </c>
      <c r="O39" s="73">
        <f>'total energy by uses AMS2 '!Q43</f>
        <v>36.020964230112185</v>
      </c>
      <c r="P39" s="257">
        <f>'total energy by uses AMS2 '!R43</f>
        <v>132.47181653069933</v>
      </c>
      <c r="R39" s="117" t="s">
        <v>206</v>
      </c>
      <c r="S39" s="117">
        <f>'CO2 by uses AMS2'!B40</f>
        <v>12.580591969</v>
      </c>
      <c r="T39" s="117">
        <f>'CO2 by uses AMS2'!C40</f>
        <v>168.05215322165395</v>
      </c>
      <c r="U39" s="117">
        <f>'CO2 by uses AMS2'!D40</f>
        <v>9.6369325089999993</v>
      </c>
      <c r="V39" s="117">
        <f>'CO2 by uses AMS2'!E40</f>
        <v>65.484301101684423</v>
      </c>
      <c r="W39" s="211">
        <f>'CO2 by uses AMS2'!F40</f>
        <v>15.841425640000001</v>
      </c>
      <c r="X39" s="142">
        <f>'CO2 by uses AMS2'!G40</f>
        <v>271.59540444133836</v>
      </c>
      <c r="Z39" s="265"/>
      <c r="AA39" s="8"/>
      <c r="AB39" s="8"/>
      <c r="AC39" s="8"/>
      <c r="AD39" s="266"/>
      <c r="AE39" s="266"/>
      <c r="AF39" s="266"/>
      <c r="AG39" s="266"/>
      <c r="AH39" s="266"/>
    </row>
    <row r="40" spans="1:34" s="4" customFormat="1" hidden="1" x14ac:dyDescent="0.3">
      <c r="A40" s="210"/>
      <c r="F40" s="210"/>
      <c r="G40" s="210"/>
      <c r="H40" s="210"/>
      <c r="I40" s="210"/>
      <c r="J40" s="210"/>
      <c r="K40" s="210"/>
      <c r="L40" s="264"/>
      <c r="M40" s="264"/>
      <c r="N40" s="264"/>
      <c r="O40" s="264"/>
      <c r="P40" s="264"/>
      <c r="R40" s="210"/>
      <c r="S40" s="210"/>
      <c r="T40" s="210"/>
      <c r="U40" s="210"/>
      <c r="V40" s="210"/>
      <c r="W40" s="210"/>
      <c r="X40" s="210"/>
      <c r="Z40" s="265"/>
      <c r="AA40" s="8"/>
      <c r="AB40" s="8"/>
      <c r="AC40" s="8"/>
      <c r="AD40" s="266"/>
      <c r="AE40" s="266"/>
      <c r="AF40" s="266"/>
      <c r="AG40" s="266"/>
      <c r="AH40" s="266"/>
    </row>
    <row r="41" spans="1:34" s="4" customFormat="1" x14ac:dyDescent="0.3">
      <c r="F41" s="140"/>
      <c r="I41" s="140"/>
      <c r="J41" s="140"/>
      <c r="K41" s="140"/>
      <c r="L41" s="140"/>
      <c r="M41" s="140"/>
      <c r="N41" s="140"/>
      <c r="O41" s="140"/>
      <c r="P41" s="140"/>
      <c r="R41" s="210"/>
      <c r="S41" s="210"/>
      <c r="T41" s="210"/>
      <c r="U41" s="210"/>
      <c r="V41" s="210"/>
      <c r="W41" s="210"/>
      <c r="X41" s="210"/>
      <c r="Z41" s="51"/>
      <c r="AA41" s="51"/>
      <c r="AB41" s="8"/>
      <c r="AC41" s="51"/>
      <c r="AD41" s="51"/>
      <c r="AE41" s="51"/>
      <c r="AF41" s="51"/>
      <c r="AG41" s="51"/>
      <c r="AH41" s="266"/>
    </row>
    <row r="42" spans="1:34" ht="30" x14ac:dyDescent="0.4">
      <c r="A42" s="113">
        <v>2030</v>
      </c>
      <c r="F42" s="5" t="s">
        <v>43</v>
      </c>
      <c r="G42" s="5" t="s">
        <v>44</v>
      </c>
      <c r="H42" s="5" t="s">
        <v>45</v>
      </c>
      <c r="I42" s="5" t="s">
        <v>46</v>
      </c>
      <c r="J42" s="52" t="s">
        <v>2</v>
      </c>
      <c r="K42" s="51"/>
      <c r="L42" s="255" t="s">
        <v>43</v>
      </c>
      <c r="M42" s="175" t="s">
        <v>333</v>
      </c>
      <c r="N42" s="175" t="s">
        <v>45</v>
      </c>
      <c r="O42" s="5" t="s">
        <v>46</v>
      </c>
      <c r="P42" s="231" t="s">
        <v>2</v>
      </c>
      <c r="R42" s="113"/>
      <c r="S42" s="267"/>
      <c r="T42" s="267"/>
      <c r="U42" s="267"/>
      <c r="V42" s="267"/>
      <c r="W42" s="267"/>
      <c r="X42" s="267"/>
      <c r="Z42" s="95"/>
      <c r="AA42" s="69"/>
      <c r="AC42" s="94"/>
      <c r="AD42" s="103"/>
      <c r="AE42" s="103"/>
      <c r="AF42" s="103"/>
      <c r="AG42" s="103"/>
      <c r="AH42" s="103"/>
    </row>
    <row r="43" spans="1:34" ht="21" x14ac:dyDescent="0.4">
      <c r="A43" s="112" t="s">
        <v>20</v>
      </c>
      <c r="F43" s="10">
        <f>'total energy by uses AMS2 '!H50</f>
        <v>0</v>
      </c>
      <c r="G43" s="10">
        <f>'total energy by uses AMS2 '!I50</f>
        <v>35.057169540000004</v>
      </c>
      <c r="H43" s="10">
        <f>'total energy by uses AMS2 '!J50</f>
        <v>2.0771436494</v>
      </c>
      <c r="I43" s="10">
        <f>'total energy by uses AMS2 '!K50</f>
        <v>0.53504665551739994</v>
      </c>
      <c r="J43" s="53">
        <f>'total energy by uses AMS2 '!L50</f>
        <v>37.669359844917402</v>
      </c>
      <c r="K43" s="263"/>
      <c r="L43" s="71">
        <f>'total energy by uses AMS2 '!N50</f>
        <v>0</v>
      </c>
      <c r="M43" s="70">
        <f>'total energy by uses AMS2 '!O50</f>
        <v>30.970396818953279</v>
      </c>
      <c r="N43" s="215">
        <f>'total energy by uses AMS2 '!P50</f>
        <v>3.1579242402183425</v>
      </c>
      <c r="O43" s="70">
        <f>'total energy by uses AMS2 '!Q50</f>
        <v>0.93047307809883106</v>
      </c>
      <c r="P43" s="256">
        <f>'total energy by uses AMS2 '!R50</f>
        <v>35.058794137270453</v>
      </c>
      <c r="R43" s="113">
        <v>2030</v>
      </c>
      <c r="S43" s="267" t="s">
        <v>43</v>
      </c>
      <c r="T43" s="267" t="s">
        <v>44</v>
      </c>
      <c r="U43" s="267" t="s">
        <v>45</v>
      </c>
      <c r="V43" s="267" t="s">
        <v>46</v>
      </c>
      <c r="W43" s="267" t="s">
        <v>205</v>
      </c>
      <c r="X43" s="268" t="s">
        <v>2</v>
      </c>
      <c r="Z43" s="95"/>
      <c r="AA43" s="91"/>
      <c r="AC43" s="90"/>
      <c r="AD43" s="103"/>
      <c r="AE43" s="103"/>
      <c r="AF43" s="103"/>
      <c r="AG43" s="103"/>
      <c r="AH43" s="103"/>
    </row>
    <row r="44" spans="1:34" x14ac:dyDescent="0.3">
      <c r="A44" s="110" t="s">
        <v>21</v>
      </c>
      <c r="B44" t="s">
        <v>92</v>
      </c>
      <c r="C44" t="s">
        <v>93</v>
      </c>
      <c r="D44" t="s">
        <v>94</v>
      </c>
      <c r="E44" t="s">
        <v>95</v>
      </c>
      <c r="F44" s="31">
        <f>'total energy by uses AMS2 '!H51</f>
        <v>0</v>
      </c>
      <c r="G44" s="31">
        <f>'total energy by uses AMS2 '!I51</f>
        <v>17.517755690000001</v>
      </c>
      <c r="H44" s="31">
        <f>'total energy by uses AMS2 '!J51</f>
        <v>0.47669425040000002</v>
      </c>
      <c r="I44" s="31">
        <f>'total energy by uses AMS2 '!K51</f>
        <v>7.9208917400000006E-5</v>
      </c>
      <c r="J44" s="54">
        <f>'total energy by uses AMS2 '!L51</f>
        <v>17.994529149317401</v>
      </c>
      <c r="K44" s="31"/>
      <c r="L44" s="253">
        <f>'total energy by uses AMS2 '!N51</f>
        <v>0</v>
      </c>
      <c r="M44" s="31">
        <f>'total energy by uses AMS2 '!O51</f>
        <v>16.148166008127777</v>
      </c>
      <c r="N44" s="31">
        <f>'total energy by uses AMS2 '!P51</f>
        <v>1.413352213342026</v>
      </c>
      <c r="O44" s="31">
        <f>'total energy by uses AMS2 '!Q51</f>
        <v>0</v>
      </c>
      <c r="P44" s="235">
        <f>'total energy by uses AMS2 '!R51</f>
        <v>17.561518221469804</v>
      </c>
      <c r="R44" s="114" t="s">
        <v>20</v>
      </c>
      <c r="S44" s="115">
        <f>'CO2 by uses AMS2'!B47</f>
        <v>0</v>
      </c>
      <c r="T44" s="115">
        <f>'CO2 by uses AMS2'!C47</f>
        <v>99.897250063307382</v>
      </c>
      <c r="U44" s="115">
        <f>'CO2 by uses AMS2'!D47</f>
        <v>0.48004021514171985</v>
      </c>
      <c r="V44" s="129">
        <f>'CO2 by uses AMS2'!E47</f>
        <v>0.78068159499730139</v>
      </c>
      <c r="W44" s="115">
        <f>'CO2 by uses AMS2'!F47</f>
        <v>0</v>
      </c>
      <c r="X44" s="116">
        <f>'CO2 by uses AMS2'!G47</f>
        <v>101.1579718734464</v>
      </c>
      <c r="Z44" s="95"/>
      <c r="AA44" s="91"/>
      <c r="AC44" s="90"/>
      <c r="AD44" s="103"/>
      <c r="AE44" s="103"/>
      <c r="AF44" s="103"/>
      <c r="AG44" s="103"/>
      <c r="AH44" s="103"/>
    </row>
    <row r="45" spans="1:34" x14ac:dyDescent="0.3">
      <c r="A45" s="111" t="s">
        <v>22</v>
      </c>
      <c r="B45" t="s">
        <v>96</v>
      </c>
      <c r="C45" t="s">
        <v>97</v>
      </c>
      <c r="D45" t="s">
        <v>98</v>
      </c>
      <c r="E45" t="s">
        <v>99</v>
      </c>
      <c r="F45" s="31">
        <f>'total energy by uses AMS2 '!H52</f>
        <v>0</v>
      </c>
      <c r="G45" s="31">
        <f>'total energy by uses AMS2 '!I52</f>
        <v>17.539413849999999</v>
      </c>
      <c r="H45" s="31">
        <f>'total energy by uses AMS2 '!J52</f>
        <v>1.6004493989999999</v>
      </c>
      <c r="I45" s="31">
        <f>'total energy by uses AMS2 '!K52</f>
        <v>0.53496744659999995</v>
      </c>
      <c r="J45" s="54">
        <f>'total energy by uses AMS2 '!L52</f>
        <v>19.674830695599997</v>
      </c>
      <c r="K45" s="31"/>
      <c r="L45" s="253">
        <f>'total energy by uses AMS2 '!N52</f>
        <v>0</v>
      </c>
      <c r="M45" s="31">
        <f>'total energy by uses AMS2 '!O52</f>
        <v>14.822230810825502</v>
      </c>
      <c r="N45" s="31">
        <f>'total energy by uses AMS2 '!P52</f>
        <v>1.7445720268763165</v>
      </c>
      <c r="O45" s="31">
        <f>'total energy by uses AMS2 '!Q52</f>
        <v>0.93047307809883106</v>
      </c>
      <c r="P45" s="235">
        <f>'total energy by uses AMS2 '!R52</f>
        <v>17.49727591580065</v>
      </c>
      <c r="R45" s="110" t="s">
        <v>21</v>
      </c>
      <c r="S45" s="31">
        <f>'CO2 by uses AMS2'!B48</f>
        <v>0</v>
      </c>
      <c r="T45" s="31">
        <f>'CO2 by uses AMS2'!C48</f>
        <v>51.116551319307391</v>
      </c>
      <c r="U45" s="31">
        <f>'CO2 by uses AMS2'!D48</f>
        <v>0.11016686813400556</v>
      </c>
      <c r="V45" s="31">
        <f>'CO2 by uses AMS2'!E48</f>
        <v>1.1528410430132848E-4</v>
      </c>
      <c r="W45" s="31">
        <f>'CO2 by uses AMS2'!F48</f>
        <v>0</v>
      </c>
      <c r="X45" s="54">
        <f>'CO2 by uses AMS2'!G48</f>
        <v>51.226833471545703</v>
      </c>
      <c r="Z45" s="95"/>
      <c r="AA45" s="69"/>
      <c r="AC45" s="94"/>
      <c r="AD45" s="103"/>
      <c r="AE45" s="103"/>
      <c r="AF45" s="103"/>
      <c r="AG45" s="103"/>
      <c r="AH45" s="103"/>
    </row>
    <row r="46" spans="1:34" x14ac:dyDescent="0.3">
      <c r="A46" s="112" t="s">
        <v>23</v>
      </c>
      <c r="B46" t="s">
        <v>100</v>
      </c>
      <c r="C46" t="s">
        <v>101</v>
      </c>
      <c r="D46" t="s">
        <v>102</v>
      </c>
      <c r="E46" t="s">
        <v>103</v>
      </c>
      <c r="F46" s="10">
        <f>'total energy by uses AMS2 '!H53</f>
        <v>0.12996102709999999</v>
      </c>
      <c r="G46" s="10">
        <f>'total energy by uses AMS2 '!I53</f>
        <v>2.218946147</v>
      </c>
      <c r="H46" s="10">
        <f>'total energy by uses AMS2 '!J53</f>
        <v>11.54870083</v>
      </c>
      <c r="I46" s="10">
        <f>'total energy by uses AMS2 '!K53</f>
        <v>16.865475889999999</v>
      </c>
      <c r="J46" s="53">
        <f>'total energy by uses AMS2 '!L53</f>
        <v>30.763083894099999</v>
      </c>
      <c r="K46" s="263"/>
      <c r="L46" s="71">
        <f>'total energy by uses AMS2 '!N53</f>
        <v>0</v>
      </c>
      <c r="M46" s="70">
        <f>'total energy by uses AMS2 '!O53</f>
        <v>1.746497298641001</v>
      </c>
      <c r="N46" s="70">
        <f>'total energy by uses AMS2 '!P53</f>
        <v>11.885627565252159</v>
      </c>
      <c r="O46" s="70">
        <f>'total energy by uses AMS2 '!Q53</f>
        <v>12.920389293566501</v>
      </c>
      <c r="P46" s="256">
        <f>'total energy by uses AMS2 '!R53</f>
        <v>26.552514157459662</v>
      </c>
      <c r="R46" s="111" t="s">
        <v>22</v>
      </c>
      <c r="S46" s="31">
        <f>'CO2 by uses AMS2'!B49</f>
        <v>0</v>
      </c>
      <c r="T46" s="31">
        <f>'CO2 by uses AMS2'!C49</f>
        <v>48.780698743999999</v>
      </c>
      <c r="U46" s="31">
        <f>'CO2 by uses AMS2'!D49</f>
        <v>0.36987334700771429</v>
      </c>
      <c r="V46" s="109">
        <f>'CO2 by uses AMS2'!E49</f>
        <v>0.7805663108930001</v>
      </c>
      <c r="W46" s="31">
        <f>'CO2 by uses AMS2'!F49</f>
        <v>0</v>
      </c>
      <c r="X46" s="54">
        <f>'CO2 by uses AMS2'!G49</f>
        <v>49.931138401900711</v>
      </c>
      <c r="Z46" s="95"/>
      <c r="AA46" s="69"/>
      <c r="AC46" s="94"/>
      <c r="AD46" s="103"/>
      <c r="AE46" s="103"/>
      <c r="AF46" s="103"/>
      <c r="AG46" s="103"/>
      <c r="AH46" s="103"/>
    </row>
    <row r="47" spans="1:34" x14ac:dyDescent="0.3">
      <c r="A47" s="112" t="s">
        <v>24</v>
      </c>
      <c r="B47" t="s">
        <v>104</v>
      </c>
      <c r="C47" t="s">
        <v>105</v>
      </c>
      <c r="D47" t="s">
        <v>106</v>
      </c>
      <c r="E47" t="s">
        <v>107</v>
      </c>
      <c r="F47" s="10">
        <f>'total energy by uses AMS2 '!H54</f>
        <v>0</v>
      </c>
      <c r="G47" s="10">
        <f>'total energy by uses AMS2 '!I54</f>
        <v>1.085834</v>
      </c>
      <c r="H47" s="10">
        <f>'total energy by uses AMS2 '!J54</f>
        <v>11.073790499999999</v>
      </c>
      <c r="I47" s="10">
        <f>'total energy by uses AMS2 '!K54</f>
        <v>9.0120646820000001</v>
      </c>
      <c r="J47" s="53">
        <f>'total energy by uses AMS2 '!L54</f>
        <v>21.171689182000001</v>
      </c>
      <c r="K47" s="263"/>
      <c r="L47" s="71">
        <f>'total energy by uses AMS2 '!N54</f>
        <v>0</v>
      </c>
      <c r="M47" s="70">
        <f>'total energy by uses AMS2 '!O54</f>
        <v>0.60659804706016329</v>
      </c>
      <c r="N47" s="70">
        <f>'total energy by uses AMS2 '!P54</f>
        <v>11.711297347178387</v>
      </c>
      <c r="O47" s="70">
        <f>'total energy by uses AMS2 '!Q54</f>
        <v>6.7201836558834653</v>
      </c>
      <c r="P47" s="256">
        <f>'total energy by uses AMS2 '!R54</f>
        <v>19.038079050122015</v>
      </c>
      <c r="R47" s="114" t="s">
        <v>23</v>
      </c>
      <c r="S47" s="115">
        <f>'CO2 by uses AMS2'!B50</f>
        <v>0.39846050910000003</v>
      </c>
      <c r="T47" s="115">
        <f>'CO2 by uses AMS2'!C50</f>
        <v>6.4748519505071878</v>
      </c>
      <c r="U47" s="115">
        <f>'CO2 by uses AMS2'!D50</f>
        <v>2.6689732472965662</v>
      </c>
      <c r="V47" s="115">
        <f>'CO2 by uses AMS2'!E50</f>
        <v>24.546747328657474</v>
      </c>
      <c r="W47" s="115">
        <f>'CO2 by uses AMS2'!F50</f>
        <v>0</v>
      </c>
      <c r="X47" s="116">
        <f>'CO2 by uses AMS2'!G50</f>
        <v>34.089033035561229</v>
      </c>
      <c r="Z47" s="95"/>
      <c r="AA47" s="69"/>
      <c r="AC47" s="94"/>
      <c r="AD47" s="103"/>
      <c r="AE47" s="103"/>
      <c r="AF47" s="103"/>
      <c r="AG47" s="103"/>
      <c r="AH47" s="103"/>
    </row>
    <row r="48" spans="1:34" x14ac:dyDescent="0.3">
      <c r="A48" s="112" t="s">
        <v>25</v>
      </c>
      <c r="F48" s="10">
        <f>'total energy by uses AMS2 '!H55</f>
        <v>2.6812714261999999</v>
      </c>
      <c r="G48" s="10">
        <f>'total energy by uses AMS2 '!I55</f>
        <v>11.939637653000002</v>
      </c>
      <c r="H48" s="10">
        <f>'total energy by uses AMS2 '!J55</f>
        <v>10.105953271900001</v>
      </c>
      <c r="I48" s="10">
        <f>'total energy by uses AMS2 '!K55</f>
        <v>16.0148011</v>
      </c>
      <c r="J48" s="53">
        <f>'total energy by uses AMS2 '!L55</f>
        <v>40.741663451100003</v>
      </c>
      <c r="K48" s="263"/>
      <c r="L48" s="71">
        <f>'total energy by uses AMS2 '!N55</f>
        <v>2.1426447253399448</v>
      </c>
      <c r="M48" s="70">
        <f>'total energy by uses AMS2 '!O55</f>
        <v>11.725564982536302</v>
      </c>
      <c r="N48" s="70">
        <f>'total energy by uses AMS2 '!P55</f>
        <v>10.620285423333053</v>
      </c>
      <c r="O48" s="70">
        <f>'total energy by uses AMS2 '!Q55</f>
        <v>14.393881474621413</v>
      </c>
      <c r="P48" s="256">
        <f>'total energy by uses AMS2 '!R55</f>
        <v>38.882376605830714</v>
      </c>
      <c r="R48" s="114" t="s">
        <v>24</v>
      </c>
      <c r="S48" s="115">
        <f>'CO2 by uses AMS2'!B51</f>
        <v>0</v>
      </c>
      <c r="T48" s="115">
        <f>'CO2 by uses AMS2'!C51</f>
        <v>3.0199265340000001</v>
      </c>
      <c r="U48" s="115">
        <f>'CO2 by uses AMS2'!D51</f>
        <v>2.5592186537459094</v>
      </c>
      <c r="V48" s="115">
        <f>'CO2 by uses AMS2'!E51</f>
        <v>13.14942456</v>
      </c>
      <c r="W48" s="115">
        <f>'CO2 by uses AMS2'!F51</f>
        <v>0</v>
      </c>
      <c r="X48" s="116">
        <f>'CO2 by uses AMS2'!G51</f>
        <v>18.728569747745908</v>
      </c>
      <c r="Z48" s="95"/>
      <c r="AA48" s="91"/>
      <c r="AC48" s="90"/>
      <c r="AD48" s="103"/>
      <c r="AE48" s="103"/>
      <c r="AF48" s="103"/>
      <c r="AG48" s="103"/>
      <c r="AH48" s="103"/>
    </row>
    <row r="49" spans="1:45" x14ac:dyDescent="0.3">
      <c r="A49" s="111" t="s">
        <v>26</v>
      </c>
      <c r="B49" t="s">
        <v>108</v>
      </c>
      <c r="C49" t="s">
        <v>109</v>
      </c>
      <c r="D49" t="s">
        <v>110</v>
      </c>
      <c r="E49" t="s">
        <v>111</v>
      </c>
      <c r="F49" s="31">
        <f>'total energy by uses AMS2 '!H56</f>
        <v>2.1940503059999998</v>
      </c>
      <c r="G49" s="31">
        <f>'total energy by uses AMS2 '!I56</f>
        <v>8.7128978400000001</v>
      </c>
      <c r="H49" s="31">
        <f>'total energy by uses AMS2 '!J56</f>
        <v>9.7639200810000002</v>
      </c>
      <c r="I49" s="31">
        <f>'total energy by uses AMS2 '!K56</f>
        <v>14.17124643</v>
      </c>
      <c r="J49" s="54">
        <f>'total energy by uses AMS2 '!L56</f>
        <v>34.842114656999996</v>
      </c>
      <c r="K49" s="31"/>
      <c r="L49" s="253">
        <f>'total energy by uses AMS2 '!N56</f>
        <v>0</v>
      </c>
      <c r="M49" s="72">
        <f>'total energy by uses AMS2 '!O56</f>
        <v>0.91047471072988595</v>
      </c>
      <c r="N49" s="72">
        <f>'total energy by uses AMS2 '!P56</f>
        <v>9.8446264808181319</v>
      </c>
      <c r="O49" s="72">
        <f>'total energy by uses AMS2 '!Q56</f>
        <v>13.086893756357947</v>
      </c>
      <c r="P49" s="235">
        <f>'total energy by uses AMS2 '!R56</f>
        <v>23.841994947905967</v>
      </c>
      <c r="R49" s="114" t="s">
        <v>25</v>
      </c>
      <c r="S49" s="115">
        <f>'CO2 by uses AMS2'!B52</f>
        <v>10.725085702399999</v>
      </c>
      <c r="T49" s="115">
        <f>'CO2 by uses AMS2'!C52</f>
        <v>38.434915831990971</v>
      </c>
      <c r="U49" s="115">
        <f>'CO2 by uses AMS2'!D52</f>
        <v>2.3355457309158041</v>
      </c>
      <c r="V49" s="115">
        <f>'CO2 by uses AMS2'!E52</f>
        <v>24.504928896182186</v>
      </c>
      <c r="W49" s="115">
        <f>'CO2 by uses AMS2'!F52</f>
        <v>16.93037253</v>
      </c>
      <c r="X49" s="116">
        <f>'CO2 by uses AMS2'!G52</f>
        <v>92.930848691488961</v>
      </c>
      <c r="Z49" s="95"/>
      <c r="AA49" s="91"/>
      <c r="AC49" s="90"/>
      <c r="AD49" s="103"/>
      <c r="AE49" s="103"/>
      <c r="AF49" s="103"/>
      <c r="AG49" s="103"/>
      <c r="AH49" s="103"/>
    </row>
    <row r="50" spans="1:45" x14ac:dyDescent="0.3">
      <c r="A50" s="111" t="s">
        <v>335</v>
      </c>
      <c r="F50" s="31">
        <f>'total energy by uses AMS2 '!H57</f>
        <v>0.48722112020000002</v>
      </c>
      <c r="G50" s="31">
        <f>'total energy by uses AMS2 '!I57</f>
        <v>1.2197244490000001</v>
      </c>
      <c r="H50" s="31">
        <f>'total energy by uses AMS2 '!J57</f>
        <v>0</v>
      </c>
      <c r="I50" s="31">
        <f>'total energy by uses AMS2 '!K57</f>
        <v>1.522633181</v>
      </c>
      <c r="J50" s="54">
        <f>'total energy by uses AMS2 '!L57</f>
        <v>3.2295787502</v>
      </c>
      <c r="K50" s="31"/>
      <c r="L50" s="54">
        <f>'total energy by uses AMS2 '!N57</f>
        <v>2.1404310060694471</v>
      </c>
      <c r="M50" s="31">
        <f>'total energy by uses AMS2 '!O57</f>
        <v>8.5269295194929953</v>
      </c>
      <c r="N50" s="31">
        <f>'total energy by uses AMS2 '!P57</f>
        <v>0</v>
      </c>
      <c r="O50" s="31">
        <f>'total energy by uses AMS2 '!Q57</f>
        <v>0.8229018967474041</v>
      </c>
      <c r="P50" s="235">
        <f>'total energy by uses AMS2 '!R57</f>
        <v>11.490262422309845</v>
      </c>
      <c r="R50" s="111" t="s">
        <v>26</v>
      </c>
      <c r="S50" s="31">
        <f>'CO2 by uses AMS2'!B53</f>
        <v>10.725085702399999</v>
      </c>
      <c r="T50" s="31">
        <f>'CO2 by uses AMS2'!C53</f>
        <v>32.85299543799097</v>
      </c>
      <c r="U50" s="31">
        <f>'CO2 by uses AMS2'!D53</f>
        <v>2.2564998321920098</v>
      </c>
      <c r="V50" s="31">
        <f>'CO2 by uses AMS2'!E53</f>
        <v>24.036675165282187</v>
      </c>
      <c r="W50" s="31">
        <f>'CO2 by uses AMS2'!F53</f>
        <v>16.93037253</v>
      </c>
      <c r="X50" s="54">
        <f>'CO2 by uses AMS2'!G53</f>
        <v>86.801628667865174</v>
      </c>
      <c r="Z50" s="95"/>
      <c r="AA50" s="98"/>
      <c r="AC50" s="96"/>
      <c r="AD50" s="103"/>
      <c r="AE50" s="103"/>
      <c r="AF50" s="103"/>
      <c r="AG50" s="103"/>
      <c r="AH50" s="103"/>
    </row>
    <row r="51" spans="1:45" x14ac:dyDescent="0.3">
      <c r="A51" s="111" t="s">
        <v>27</v>
      </c>
      <c r="B51" t="s">
        <v>112</v>
      </c>
      <c r="C51" t="s">
        <v>113</v>
      </c>
      <c r="D51" t="s">
        <v>114</v>
      </c>
      <c r="E51" t="s">
        <v>115</v>
      </c>
      <c r="F51" s="31">
        <f>'total energy by uses AMS2 '!H58</f>
        <v>0</v>
      </c>
      <c r="G51" s="31">
        <f>'total energy by uses AMS2 '!I58</f>
        <v>2.0070153639999999</v>
      </c>
      <c r="H51" s="31">
        <f>'total energy by uses AMS2 '!J58</f>
        <v>0.34203319090000001</v>
      </c>
      <c r="I51" s="31">
        <f>'total energy by uses AMS2 '!K58</f>
        <v>0.320921489</v>
      </c>
      <c r="J51" s="54">
        <f>'total energy by uses AMS2 '!L58</f>
        <v>2.6699700438999998</v>
      </c>
      <c r="K51" s="31"/>
      <c r="L51" s="253">
        <f>'total energy by uses AMS2 '!N58</f>
        <v>2.2137192704974398E-3</v>
      </c>
      <c r="M51" s="72">
        <f>'total energy by uses AMS2 '!O58</f>
        <v>2.28816075231342</v>
      </c>
      <c r="N51" s="72">
        <f>'total energy by uses AMS2 '!P58</f>
        <v>0.77565894251492096</v>
      </c>
      <c r="O51" s="72">
        <f>'total energy by uses AMS2 '!Q58</f>
        <v>0.48408582151606211</v>
      </c>
      <c r="P51" s="235">
        <f>'total energy by uses AMS2 '!R58</f>
        <v>3.5501192356149009</v>
      </c>
      <c r="R51" s="111" t="s">
        <v>27</v>
      </c>
      <c r="S51" s="31">
        <f>'CO2 by uses AMS2'!B54</f>
        <v>0</v>
      </c>
      <c r="T51" s="31">
        <f>'CO2 by uses AMS2'!C54</f>
        <v>5.581920394</v>
      </c>
      <c r="U51" s="31">
        <f>'CO2 by uses AMS2'!D54</f>
        <v>7.9045898723794319E-2</v>
      </c>
      <c r="V51" s="31">
        <f>'CO2 by uses AMS2'!E54</f>
        <v>0.4682537309</v>
      </c>
      <c r="W51" s="31">
        <f>'CO2 by uses AMS2'!F54</f>
        <v>0</v>
      </c>
      <c r="X51" s="54">
        <f>'CO2 by uses AMS2'!G54</f>
        <v>6.1292200236237946</v>
      </c>
      <c r="Z51" s="95"/>
      <c r="AD51" s="103"/>
      <c r="AE51" s="103"/>
      <c r="AF51" s="103"/>
      <c r="AG51" s="103"/>
      <c r="AH51" s="103"/>
    </row>
    <row r="52" spans="1:45" x14ac:dyDescent="0.3">
      <c r="A52" s="12" t="s">
        <v>28</v>
      </c>
      <c r="F52" s="12">
        <f>'total energy by uses AMS2 '!H59</f>
        <v>2.8112324532999997</v>
      </c>
      <c r="G52" s="12">
        <f>'total energy by uses AMS2 '!I59</f>
        <v>50.301587339999998</v>
      </c>
      <c r="H52" s="12">
        <f>'total energy by uses AMS2 '!J59</f>
        <v>34.805588251300001</v>
      </c>
      <c r="I52" s="12">
        <f>'total energy by uses AMS2 '!K59</f>
        <v>42.427388327517399</v>
      </c>
      <c r="J52" s="55">
        <f>'total energy by uses AMS2 '!L59</f>
        <v>130.34579637211741</v>
      </c>
      <c r="K52" s="210"/>
      <c r="L52" s="89">
        <f>'total energy by uses AMS2 '!N59</f>
        <v>2.1426447253399448</v>
      </c>
      <c r="M52" s="73">
        <f>'total energy by uses AMS2 '!O59</f>
        <v>45.049057147190737</v>
      </c>
      <c r="N52" s="73">
        <f>'total energy by uses AMS2 '!P59</f>
        <v>37.375134575981939</v>
      </c>
      <c r="O52" s="73">
        <f>'total energy by uses AMS2 '!Q59</f>
        <v>34.964927502170212</v>
      </c>
      <c r="P52" s="257">
        <f>'total energy by uses AMS2 '!R59</f>
        <v>119.53176395068283</v>
      </c>
      <c r="R52" s="117" t="s">
        <v>206</v>
      </c>
      <c r="S52" s="117">
        <f>'CO2 by uses AMS2'!B55</f>
        <v>11.123546211499999</v>
      </c>
      <c r="T52" s="117">
        <f>'CO2 by uses AMS2'!C55</f>
        <v>147.82694437980552</v>
      </c>
      <c r="U52" s="117">
        <f>'CO2 by uses AMS2'!D55</f>
        <v>8.0437778470999994</v>
      </c>
      <c r="V52" s="117">
        <f>'CO2 by uses AMS2'!E55</f>
        <v>62.981782379836964</v>
      </c>
      <c r="W52" s="211">
        <f>'CO2 by uses AMS2'!F55</f>
        <v>16.93037253</v>
      </c>
      <c r="X52" s="142">
        <f>'CO2 by uses AMS2'!G55</f>
        <v>246.9064233482425</v>
      </c>
    </row>
    <row r="53" spans="1:4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R53" s="4"/>
      <c r="S53" s="4"/>
      <c r="T53" s="4"/>
      <c r="U53" s="4"/>
      <c r="V53" s="4"/>
      <c r="W53" s="4"/>
      <c r="X53" s="4"/>
    </row>
    <row r="54" spans="1:45" ht="30" x14ac:dyDescent="0.4">
      <c r="A54" s="113">
        <v>2050</v>
      </c>
      <c r="F54" s="5" t="s">
        <v>43</v>
      </c>
      <c r="G54" s="5" t="s">
        <v>44</v>
      </c>
      <c r="H54" s="5" t="s">
        <v>45</v>
      </c>
      <c r="I54" s="5" t="s">
        <v>46</v>
      </c>
      <c r="J54" s="52" t="s">
        <v>2</v>
      </c>
      <c r="K54" s="51"/>
      <c r="L54" s="255" t="s">
        <v>43</v>
      </c>
      <c r="M54" s="175" t="s">
        <v>333</v>
      </c>
      <c r="N54" s="175" t="s">
        <v>45</v>
      </c>
      <c r="O54" s="5" t="s">
        <v>46</v>
      </c>
      <c r="P54" s="231" t="s">
        <v>2</v>
      </c>
      <c r="R54" s="4"/>
      <c r="S54" s="4"/>
      <c r="T54" s="4"/>
      <c r="U54" s="4"/>
      <c r="V54" s="4"/>
      <c r="W54" s="4"/>
      <c r="X54" s="4"/>
    </row>
    <row r="55" spans="1:45" ht="21" x14ac:dyDescent="0.4">
      <c r="A55" s="112" t="s">
        <v>20</v>
      </c>
      <c r="F55" s="10">
        <f>'total energy by uses AMS2 '!H82</f>
        <v>0</v>
      </c>
      <c r="G55" s="10">
        <f>'total energy by uses AMS2 '!I82</f>
        <v>8.1205035399999996</v>
      </c>
      <c r="H55" s="10">
        <f>'total energy by uses AMS2 '!J82</f>
        <v>6.2000989949999994</v>
      </c>
      <c r="I55" s="10">
        <f>'total energy by uses AMS2 '!K82</f>
        <v>3.4088835185469</v>
      </c>
      <c r="J55" s="53">
        <f>'total energy by uses AMS2 '!L82</f>
        <v>17.7294860535469</v>
      </c>
      <c r="K55" s="263"/>
      <c r="L55" s="71">
        <f>'total energy by uses AMS2 '!N82</f>
        <v>0</v>
      </c>
      <c r="M55" s="70">
        <f>'total energy by uses AMS2 '!O82</f>
        <v>5.1489285075744249</v>
      </c>
      <c r="N55" s="215">
        <f>'total energy by uses AMS2 '!P82</f>
        <v>8.1773954821011205</v>
      </c>
      <c r="O55" s="70">
        <f>'total energy by uses AMS2 '!Q82</f>
        <v>3.6028639370370201</v>
      </c>
      <c r="P55" s="256">
        <f>'total energy by uses AMS2 '!R82</f>
        <v>16.929187926712565</v>
      </c>
      <c r="R55" s="113">
        <v>2050</v>
      </c>
      <c r="S55" s="267" t="s">
        <v>43</v>
      </c>
      <c r="T55" s="267" t="s">
        <v>44</v>
      </c>
      <c r="U55" s="267" t="s">
        <v>45</v>
      </c>
      <c r="V55" s="267" t="s">
        <v>46</v>
      </c>
      <c r="W55" s="267" t="s">
        <v>205</v>
      </c>
      <c r="X55" s="268" t="s">
        <v>2</v>
      </c>
      <c r="AA55" s="59">
        <f>800000/23</f>
        <v>34782.608695652176</v>
      </c>
    </row>
    <row r="56" spans="1:45" s="59" customFormat="1" x14ac:dyDescent="0.3">
      <c r="A56" s="110" t="s">
        <v>21</v>
      </c>
      <c r="B56" t="s">
        <v>92</v>
      </c>
      <c r="C56" t="s">
        <v>93</v>
      </c>
      <c r="D56" t="s">
        <v>94</v>
      </c>
      <c r="E56" t="s">
        <v>95</v>
      </c>
      <c r="F56" s="31">
        <f>'total energy by uses AMS2 '!H83</f>
        <v>0</v>
      </c>
      <c r="G56" s="31">
        <f>'total energy by uses AMS2 '!I83</f>
        <v>3.2763588970000002</v>
      </c>
      <c r="H56" s="31">
        <f>'total energy by uses AMS2 '!J83</f>
        <v>2.6110646869999998</v>
      </c>
      <c r="I56" s="31">
        <f>'total energy by uses AMS2 '!K83</f>
        <v>2.6875546900000001E-5</v>
      </c>
      <c r="J56" s="212">
        <f>'total energy by uses AMS2 '!L83</f>
        <v>5.8874504595469004</v>
      </c>
      <c r="K56" s="109"/>
      <c r="L56" s="253">
        <f>'total energy by uses AMS2 '!N83</f>
        <v>0</v>
      </c>
      <c r="M56" s="31">
        <f>'total energy by uses AMS2 '!O83</f>
        <v>1.2436375018724442</v>
      </c>
      <c r="N56" s="31">
        <f>'total energy by uses AMS2 '!P83</f>
        <v>4.4560467145826026</v>
      </c>
      <c r="O56" s="31">
        <f>'total energy by uses AMS2 '!Q83</f>
        <v>0</v>
      </c>
      <c r="P56" s="235">
        <f>'total energy by uses AMS2 '!R83</f>
        <v>5.6996842164550472</v>
      </c>
      <c r="Q56" s="8"/>
      <c r="R56" s="114" t="s">
        <v>20</v>
      </c>
      <c r="S56" s="115">
        <f>'CO2 by uses AMS2'!B77</f>
        <v>0.266687752</v>
      </c>
      <c r="T56" s="115">
        <f>'CO2 by uses AMS2'!C77</f>
        <v>5.3826150861413984</v>
      </c>
      <c r="U56" s="115">
        <f>'CO2 by uses AMS2'!D77</f>
        <v>0.17533033559274008</v>
      </c>
      <c r="V56" s="129">
        <f>'CO2 by uses AMS2'!E77</f>
        <v>0.27373354018291784</v>
      </c>
      <c r="W56" s="115">
        <f>'CO2 by uses AMS2'!F77</f>
        <v>0</v>
      </c>
      <c r="X56" s="116">
        <f>'CO2 by uses AMS2'!G77</f>
        <v>6.0983667139170565</v>
      </c>
      <c r="Y56" s="4"/>
      <c r="AA56" s="59">
        <f>700000/23</f>
        <v>30434.782608695652</v>
      </c>
      <c r="AI56"/>
      <c r="AJ56"/>
      <c r="AK56"/>
      <c r="AL56"/>
      <c r="AM56"/>
      <c r="AN56"/>
      <c r="AO56"/>
      <c r="AP56"/>
      <c r="AQ56"/>
      <c r="AR56"/>
      <c r="AS56"/>
    </row>
    <row r="57" spans="1:45" s="59" customFormat="1" x14ac:dyDescent="0.3">
      <c r="A57" s="111" t="s">
        <v>22</v>
      </c>
      <c r="B57" t="s">
        <v>96</v>
      </c>
      <c r="C57" t="s">
        <v>97</v>
      </c>
      <c r="D57" t="s">
        <v>98</v>
      </c>
      <c r="E57" t="s">
        <v>99</v>
      </c>
      <c r="F57" s="31">
        <f>'total energy by uses AMS2 '!H84</f>
        <v>0</v>
      </c>
      <c r="G57" s="31">
        <f>'total energy by uses AMS2 '!I84</f>
        <v>4.8441446429999999</v>
      </c>
      <c r="H57" s="31">
        <f>'total energy by uses AMS2 '!J84</f>
        <v>3.589034308</v>
      </c>
      <c r="I57" s="31">
        <f>'total energy by uses AMS2 '!K84</f>
        <v>3.408856643</v>
      </c>
      <c r="J57" s="54">
        <f>'total energy by uses AMS2 '!L84</f>
        <v>11.842035594</v>
      </c>
      <c r="K57" s="31"/>
      <c r="L57" s="253">
        <f>'total energy by uses AMS2 '!N84</f>
        <v>0</v>
      </c>
      <c r="M57" s="31">
        <f>'total energy by uses AMS2 '!O84</f>
        <v>3.9052910057019807</v>
      </c>
      <c r="N57" s="31">
        <f>'total energy by uses AMS2 '!P84</f>
        <v>3.721348767518518</v>
      </c>
      <c r="O57" s="31">
        <f>'total energy by uses AMS2 '!Q84</f>
        <v>3.6028639370370201</v>
      </c>
      <c r="P57" s="235">
        <f>'total energy by uses AMS2 '!R84</f>
        <v>11.229503710257518</v>
      </c>
      <c r="Q57" s="8"/>
      <c r="R57" s="110" t="s">
        <v>21</v>
      </c>
      <c r="S57" s="31">
        <f>'CO2 by uses AMS2'!B78</f>
        <v>0.266687752</v>
      </c>
      <c r="T57" s="31">
        <f>'CO2 by uses AMS2'!C78</f>
        <v>2.2341832772903985</v>
      </c>
      <c r="U57" s="31">
        <f>'CO2 by uses AMS2'!D78</f>
        <v>7.3837344886791251E-2</v>
      </c>
      <c r="V57" s="31">
        <f>'CO2 by uses AMS2'!E78</f>
        <v>2.152712717782603E-6</v>
      </c>
      <c r="W57" s="31">
        <f>'CO2 by uses AMS2'!F78</f>
        <v>0</v>
      </c>
      <c r="X57" s="54">
        <f>'CO2 by uses AMS2'!G78</f>
        <v>2.5747105268899078</v>
      </c>
      <c r="Y57" s="4"/>
      <c r="AI57"/>
      <c r="AJ57"/>
      <c r="AK57"/>
      <c r="AL57"/>
      <c r="AM57"/>
      <c r="AN57"/>
      <c r="AO57"/>
      <c r="AP57"/>
      <c r="AQ57"/>
      <c r="AR57"/>
      <c r="AS57"/>
    </row>
    <row r="58" spans="1:45" s="59" customFormat="1" x14ac:dyDescent="0.3">
      <c r="A58" s="112" t="s">
        <v>23</v>
      </c>
      <c r="B58" t="s">
        <v>100</v>
      </c>
      <c r="C58" t="s">
        <v>101</v>
      </c>
      <c r="D58" t="s">
        <v>102</v>
      </c>
      <c r="E58" t="s">
        <v>103</v>
      </c>
      <c r="F58" s="10">
        <f>'total energy by uses AMS2 '!H85</f>
        <v>8.6982306600000003E-2</v>
      </c>
      <c r="G58" s="10">
        <f>'total energy by uses AMS2 '!I85</f>
        <v>0.81619484239999995</v>
      </c>
      <c r="H58" s="10">
        <f>'total energy by uses AMS2 '!J85</f>
        <v>12.081643189999999</v>
      </c>
      <c r="I58" s="10">
        <f>'total energy by uses AMS2 '!K85</f>
        <v>12.44840378</v>
      </c>
      <c r="J58" s="53">
        <f>'total energy by uses AMS2 '!L85</f>
        <v>25.433224118999998</v>
      </c>
      <c r="K58" s="263"/>
      <c r="L58" s="71">
        <f>'total energy by uses AMS2 '!N85</f>
        <v>0</v>
      </c>
      <c r="M58" s="70">
        <f>'total energy by uses AMS2 '!O85</f>
        <v>0.16812387266585074</v>
      </c>
      <c r="N58" s="70">
        <f>'total energy by uses AMS2 '!P85</f>
        <v>11.1263428965709</v>
      </c>
      <c r="O58" s="70">
        <f>'total energy by uses AMS2 '!Q85</f>
        <v>9.9082203342956312</v>
      </c>
      <c r="P58" s="256">
        <f>'total energy by uses AMS2 '!R85</f>
        <v>21.202687103532384</v>
      </c>
      <c r="Q58" s="8"/>
      <c r="R58" s="111" t="s">
        <v>22</v>
      </c>
      <c r="S58" s="31">
        <f>'CO2 by uses AMS2'!B79</f>
        <v>0</v>
      </c>
      <c r="T58" s="31">
        <f>'CO2 by uses AMS2'!C79</f>
        <v>3.1484318088509999</v>
      </c>
      <c r="U58" s="31">
        <f>'CO2 by uses AMS2'!D79</f>
        <v>0.10149299070594882</v>
      </c>
      <c r="V58" s="109">
        <f>'CO2 by uses AMS2'!E79</f>
        <v>0.27373138747020004</v>
      </c>
      <c r="W58" s="31">
        <f>'CO2 by uses AMS2'!F79</f>
        <v>0</v>
      </c>
      <c r="X58" s="54">
        <f>'CO2 by uses AMS2'!G79</f>
        <v>3.5236561870271488</v>
      </c>
      <c r="Y58" s="4"/>
      <c r="Z58" s="59">
        <f>3.4/23</f>
        <v>0.14782608695652175</v>
      </c>
      <c r="AI58"/>
      <c r="AJ58"/>
      <c r="AK58"/>
      <c r="AL58"/>
      <c r="AM58"/>
      <c r="AN58"/>
      <c r="AO58"/>
      <c r="AP58"/>
      <c r="AQ58"/>
      <c r="AR58"/>
      <c r="AS58"/>
    </row>
    <row r="59" spans="1:45" s="59" customFormat="1" x14ac:dyDescent="0.3">
      <c r="A59" s="112" t="s">
        <v>24</v>
      </c>
      <c r="B59" t="s">
        <v>104</v>
      </c>
      <c r="C59" t="s">
        <v>105</v>
      </c>
      <c r="D59" t="s">
        <v>106</v>
      </c>
      <c r="E59" t="s">
        <v>107</v>
      </c>
      <c r="F59" s="10">
        <f>'total energy by uses AMS2 '!H86</f>
        <v>0</v>
      </c>
      <c r="G59" s="10">
        <f>'total energy by uses AMS2 '!I86</f>
        <v>0.18837480940000001</v>
      </c>
      <c r="H59" s="10">
        <f>'total energy by uses AMS2 '!J86</f>
        <v>10.88976725</v>
      </c>
      <c r="I59" s="10">
        <f>'total energy by uses AMS2 '!K86</f>
        <v>3.9864683990000001</v>
      </c>
      <c r="J59" s="53">
        <f>'total energy by uses AMS2 '!L86</f>
        <v>15.064610458400001</v>
      </c>
      <c r="K59" s="263"/>
      <c r="L59" s="71">
        <f>'total energy by uses AMS2 '!N86</f>
        <v>0</v>
      </c>
      <c r="M59" s="70">
        <f>'total energy by uses AMS2 '!O86</f>
        <v>4.3808247608083023E-2</v>
      </c>
      <c r="N59" s="70">
        <f>'total energy by uses AMS2 '!P86</f>
        <v>9.9325738092989031</v>
      </c>
      <c r="O59" s="70">
        <f>'total energy by uses AMS2 '!Q86</f>
        <v>4.4901348145016229</v>
      </c>
      <c r="P59" s="256">
        <f>'total energy by uses AMS2 '!R86</f>
        <v>14.46651687140861</v>
      </c>
      <c r="Q59" s="8"/>
      <c r="R59" s="114" t="s">
        <v>23</v>
      </c>
      <c r="S59" s="115">
        <f>'CO2 by uses AMS2'!B80</f>
        <v>0.266687752</v>
      </c>
      <c r="T59" s="115">
        <f>'CO2 by uses AMS2'!C80</f>
        <v>0.55657176921932072</v>
      </c>
      <c r="U59" s="115">
        <f>'CO2 by uses AMS2'!D80</f>
        <v>0.34165237631249185</v>
      </c>
      <c r="V59" s="115">
        <f>'CO2 by uses AMS2'!E80</f>
        <v>0.99710853263786137</v>
      </c>
      <c r="W59" s="115">
        <f>'CO2 by uses AMS2'!F80</f>
        <v>0</v>
      </c>
      <c r="X59" s="116">
        <f>'CO2 by uses AMS2'!G80</f>
        <v>2.1620204301696742</v>
      </c>
      <c r="Y59" s="4"/>
      <c r="Z59" s="59">
        <f>4/23</f>
        <v>0.17391304347826086</v>
      </c>
      <c r="AI59"/>
      <c r="AJ59"/>
      <c r="AK59"/>
      <c r="AL59"/>
      <c r="AM59"/>
      <c r="AN59"/>
      <c r="AO59"/>
      <c r="AP59"/>
      <c r="AQ59"/>
      <c r="AR59"/>
      <c r="AS59"/>
    </row>
    <row r="60" spans="1:45" s="59" customFormat="1" x14ac:dyDescent="0.3">
      <c r="A60" s="112" t="s">
        <v>25</v>
      </c>
      <c r="B60"/>
      <c r="C60"/>
      <c r="D60"/>
      <c r="E60"/>
      <c r="F60" s="10">
        <f>'total energy by uses AMS2 '!H87</f>
        <v>0.99698268830000003</v>
      </c>
      <c r="G60" s="10">
        <f>'total energy by uses AMS2 '!I87</f>
        <v>3.1788586884999996</v>
      </c>
      <c r="H60" s="10">
        <f>'total energy by uses AMS2 '!J87</f>
        <v>16.095743911700001</v>
      </c>
      <c r="I60" s="10">
        <f>'total energy by uses AMS2 '!K87</f>
        <v>7.7235560448000005</v>
      </c>
      <c r="J60" s="53">
        <f>'total energy by uses AMS2 '!L87</f>
        <v>27.995141333299998</v>
      </c>
      <c r="K60" s="263"/>
      <c r="L60" s="71">
        <f>'total energy by uses AMS2 '!N87</f>
        <v>0.74697394369004599</v>
      </c>
      <c r="M60" s="70">
        <f>'total energy by uses AMS2 '!O87</f>
        <v>3.1558487374952491</v>
      </c>
      <c r="N60" s="70">
        <f>'total energy by uses AMS2 '!P87</f>
        <v>16.401040248981509</v>
      </c>
      <c r="O60" s="70">
        <f>'total energy by uses AMS2 '!Q87</f>
        <v>7.8092141687310956</v>
      </c>
      <c r="P60" s="256">
        <f>'total energy by uses AMS2 '!R87</f>
        <v>28.1130770988979</v>
      </c>
      <c r="Q60" s="8"/>
      <c r="R60" s="114" t="s">
        <v>24</v>
      </c>
      <c r="S60" s="115">
        <f>'CO2 by uses AMS2'!B81</f>
        <v>0</v>
      </c>
      <c r="T60" s="115">
        <f>'CO2 by uses AMS2'!C81</f>
        <v>0.12243342952000001</v>
      </c>
      <c r="U60" s="115">
        <f>'CO2 by uses AMS2'!D81</f>
        <v>0.30794775180349038</v>
      </c>
      <c r="V60" s="115">
        <f>'CO2 by uses AMS2'!E81</f>
        <v>0.32011364519000002</v>
      </c>
      <c r="W60" s="115">
        <f>'CO2 by uses AMS2'!F81</f>
        <v>0</v>
      </c>
      <c r="X60" s="116">
        <f>'CO2 by uses AMS2'!G81</f>
        <v>0.75049482651349042</v>
      </c>
      <c r="Y60" s="4"/>
      <c r="AI60"/>
      <c r="AJ60"/>
      <c r="AK60"/>
      <c r="AL60"/>
      <c r="AM60"/>
      <c r="AN60"/>
      <c r="AO60"/>
      <c r="AP60"/>
      <c r="AQ60"/>
      <c r="AR60"/>
      <c r="AS60"/>
    </row>
    <row r="61" spans="1:45" s="59" customFormat="1" x14ac:dyDescent="0.3">
      <c r="A61" s="111" t="s">
        <v>26</v>
      </c>
      <c r="B61" t="s">
        <v>108</v>
      </c>
      <c r="C61" t="s">
        <v>109</v>
      </c>
      <c r="D61" t="s">
        <v>110</v>
      </c>
      <c r="E61" t="s">
        <v>111</v>
      </c>
      <c r="F61" s="31">
        <f>'total energy by uses AMS2 '!H88</f>
        <v>0.82039317160000003</v>
      </c>
      <c r="G61" s="31">
        <f>'total energy by uses AMS2 '!I88</f>
        <v>1.7917103729999999</v>
      </c>
      <c r="H61" s="31">
        <f>'total energy by uses AMS2 '!J88</f>
        <v>15.91165007</v>
      </c>
      <c r="I61" s="31">
        <f>'total energy by uses AMS2 '!K88</f>
        <v>6.704227865</v>
      </c>
      <c r="J61" s="54">
        <f>'total energy by uses AMS2 '!L88</f>
        <v>25.2279814796</v>
      </c>
      <c r="K61" s="31"/>
      <c r="L61" s="253">
        <f>'total energy by uses AMS2 '!N88</f>
        <v>0</v>
      </c>
      <c r="M61" s="72">
        <f>'total energy by uses AMS2 '!O88</f>
        <v>0</v>
      </c>
      <c r="N61" s="72">
        <f>'total energy by uses AMS2 '!P88</f>
        <v>15.692222796920932</v>
      </c>
      <c r="O61" s="72">
        <f>'total energy by uses AMS2 '!Q88</f>
        <v>5.5287703484439756</v>
      </c>
      <c r="P61" s="235">
        <f>'total energy by uses AMS2 '!R88</f>
        <v>21.220993145364908</v>
      </c>
      <c r="Q61" s="8"/>
      <c r="R61" s="114" t="s">
        <v>25</v>
      </c>
      <c r="S61" s="115">
        <f>'CO2 by uses AMS2'!B82</f>
        <v>3.9879307533200006</v>
      </c>
      <c r="T61" s="115">
        <f>'CO2 by uses AMS2'!C82</f>
        <v>2.3682729704200001</v>
      </c>
      <c r="U61" s="115">
        <f>'CO2 by uses AMS2'!D82</f>
        <v>0.45516566492389754</v>
      </c>
      <c r="V61" s="115">
        <f>'CO2 by uses AMS2'!E82</f>
        <v>0.63042357825072814</v>
      </c>
      <c r="W61" s="115">
        <f>'CO2 by uses AMS2'!F82</f>
        <v>23.24048252</v>
      </c>
      <c r="X61" s="116">
        <f>'CO2 by uses AMS2'!G82</f>
        <v>30.682275486914627</v>
      </c>
      <c r="Y61" s="4"/>
      <c r="AI61"/>
      <c r="AJ61"/>
      <c r="AK61"/>
      <c r="AL61"/>
      <c r="AM61"/>
      <c r="AN61"/>
      <c r="AO61"/>
      <c r="AP61"/>
      <c r="AQ61"/>
      <c r="AR61"/>
      <c r="AS61"/>
    </row>
    <row r="62" spans="1:45" x14ac:dyDescent="0.3">
      <c r="A62" s="111" t="s">
        <v>335</v>
      </c>
      <c r="F62" s="31">
        <f>'total energy by uses AMS2 '!H89</f>
        <v>0.1765895167</v>
      </c>
      <c r="G62" s="31">
        <f>'total energy by uses AMS2 '!I89</f>
        <v>0.54574796960000005</v>
      </c>
      <c r="H62" s="31">
        <f>'total energy by uses AMS2 '!J89</f>
        <v>0</v>
      </c>
      <c r="I62" s="31">
        <f>'total energy by uses AMS2 '!K89</f>
        <v>0.8632713139</v>
      </c>
      <c r="J62" s="54">
        <f>'total energy by uses AMS2 '!L89</f>
        <v>1.5856088002000002</v>
      </c>
      <c r="K62" s="31"/>
      <c r="L62" s="54">
        <f>'total energy by uses AMS2 '!N89</f>
        <v>0.74476022441954859</v>
      </c>
      <c r="M62" s="31">
        <f>'total energy by uses AMS2 '!O89</f>
        <v>3.1558487374952491</v>
      </c>
      <c r="N62" s="31">
        <f>'total energy by uses AMS2 '!P89</f>
        <v>0</v>
      </c>
      <c r="O62" s="31">
        <f>'total energy by uses AMS2 '!Q89</f>
        <v>1.5795656120681323</v>
      </c>
      <c r="P62" s="235">
        <f>'total energy by uses AMS2 '!R89</f>
        <v>5.4801745739829304</v>
      </c>
      <c r="R62" s="111" t="s">
        <v>26</v>
      </c>
      <c r="S62" s="31">
        <f>'CO2 by uses AMS2'!B83</f>
        <v>3.9879307533200006</v>
      </c>
      <c r="T62" s="31">
        <f>'CO2 by uses AMS2'!C83</f>
        <v>1.8214082899200001</v>
      </c>
      <c r="U62" s="31">
        <f>'CO2 by uses AMS2'!D83</f>
        <v>0.44995974239397546</v>
      </c>
      <c r="V62" s="31">
        <f>'CO2 by uses AMS2'!E83</f>
        <v>0.6178922028007281</v>
      </c>
      <c r="W62" s="31">
        <f>'CO2 by uses AMS2'!F83</f>
        <v>23.24048252</v>
      </c>
      <c r="X62" s="54">
        <f>'CO2 by uses AMS2'!G83</f>
        <v>30.117673508434706</v>
      </c>
    </row>
    <row r="63" spans="1:45" x14ac:dyDescent="0.3">
      <c r="A63" s="111" t="s">
        <v>27</v>
      </c>
      <c r="B63" t="s">
        <v>112</v>
      </c>
      <c r="C63" t="s">
        <v>113</v>
      </c>
      <c r="D63" t="s">
        <v>114</v>
      </c>
      <c r="E63" t="s">
        <v>115</v>
      </c>
      <c r="F63" s="31">
        <f>'total energy by uses AMS2 '!H90</f>
        <v>0</v>
      </c>
      <c r="G63" s="31">
        <f>'total energy by uses AMS2 '!I90</f>
        <v>0.84140034590000001</v>
      </c>
      <c r="H63" s="31">
        <f>'total energy by uses AMS2 '!J90</f>
        <v>0.18409384170000001</v>
      </c>
      <c r="I63" s="31">
        <f>'total energy by uses AMS2 '!K90</f>
        <v>0.15605686590000001</v>
      </c>
      <c r="J63" s="54">
        <f>'total energy by uses AMS2 '!L90</f>
        <v>1.1815510535000002</v>
      </c>
      <c r="K63" s="31"/>
      <c r="L63" s="253">
        <f>'total energy by uses AMS2 '!N90</f>
        <v>2.2137192704974398E-3</v>
      </c>
      <c r="M63" s="72">
        <f>'total energy by uses AMS2 '!O90</f>
        <v>0</v>
      </c>
      <c r="N63" s="72">
        <f>'total energy by uses AMS2 '!P90</f>
        <v>0.708817452060579</v>
      </c>
      <c r="O63" s="72">
        <f>'total energy by uses AMS2 '!Q90</f>
        <v>0.70087820821898816</v>
      </c>
      <c r="P63" s="235">
        <f>'total energy by uses AMS2 '!R90</f>
        <v>1.4119093795500646</v>
      </c>
      <c r="R63" s="111" t="s">
        <v>27</v>
      </c>
      <c r="S63" s="31">
        <f>'CO2 by uses AMS2'!B84</f>
        <v>0</v>
      </c>
      <c r="T63" s="31">
        <f>'CO2 by uses AMS2'!C84</f>
        <v>0.54686468050000003</v>
      </c>
      <c r="U63" s="31">
        <f>'CO2 by uses AMS2'!D84</f>
        <v>5.2059225299220836E-3</v>
      </c>
      <c r="V63" s="31">
        <f>'CO2 by uses AMS2'!E84</f>
        <v>1.253137545E-2</v>
      </c>
      <c r="W63" s="31">
        <f>'CO2 by uses AMS2'!F84</f>
        <v>0</v>
      </c>
      <c r="X63" s="54">
        <f>'CO2 by uses AMS2'!G84</f>
        <v>0.56460197847992222</v>
      </c>
    </row>
    <row r="64" spans="1:45" x14ac:dyDescent="0.3">
      <c r="A64" s="12" t="s">
        <v>28</v>
      </c>
      <c r="F64" s="12">
        <f>'total energy by uses AMS2 '!H91</f>
        <v>1.0839649949000001</v>
      </c>
      <c r="G64" s="12">
        <f>'total energy by uses AMS2 '!I91</f>
        <v>12.3039318803</v>
      </c>
      <c r="H64" s="12">
        <f>'total energy by uses AMS2 '!J91</f>
        <v>45.267253346700002</v>
      </c>
      <c r="I64" s="12">
        <f>'total energy by uses AMS2 '!K91</f>
        <v>27.567311742346902</v>
      </c>
      <c r="J64" s="55">
        <f>'total energy by uses AMS2 '!L91</f>
        <v>86.222461964246904</v>
      </c>
      <c r="K64" s="210"/>
      <c r="L64" s="89">
        <f>'total energy by uses AMS2 '!N91</f>
        <v>0.74697394369004599</v>
      </c>
      <c r="M64" s="73">
        <f>'total energy by uses AMS2 '!O91</f>
        <v>8.5167093653436083</v>
      </c>
      <c r="N64" s="73">
        <f>'total energy by uses AMS2 '!P91</f>
        <v>45.637352436952433</v>
      </c>
      <c r="O64" s="73">
        <f>'total energy by uses AMS2 '!Q91</f>
        <v>25.810433254565368</v>
      </c>
      <c r="P64" s="257">
        <f>'total energy by uses AMS2 '!R91</f>
        <v>80.71146900055146</v>
      </c>
      <c r="R64" s="117" t="s">
        <v>206</v>
      </c>
      <c r="S64" s="117">
        <f>'CO2 by uses AMS2'!B85</f>
        <v>4.5213062573200009</v>
      </c>
      <c r="T64" s="117">
        <f>'CO2 by uses AMS2'!C85</f>
        <v>8.4298932553007191</v>
      </c>
      <c r="U64" s="117">
        <f>'CO2 by uses AMS2'!D85</f>
        <v>1.2800961286326198</v>
      </c>
      <c r="V64" s="117">
        <f>'CO2 by uses AMS2'!E85</f>
        <v>2.2213792962615075</v>
      </c>
      <c r="W64" s="211">
        <f>'CO2 by uses AMS2'!F85</f>
        <v>23.24048252</v>
      </c>
      <c r="X64" s="142">
        <f>'CO2 by uses AMS2'!G85</f>
        <v>39.693157457514843</v>
      </c>
    </row>
    <row r="65" spans="18:34" x14ac:dyDescent="0.3">
      <c r="S65" s="49"/>
    </row>
    <row r="66" spans="18:34" x14ac:dyDescent="0.3">
      <c r="S66" s="49"/>
    </row>
    <row r="67" spans="18:34" x14ac:dyDescent="0.3">
      <c r="S67" s="49"/>
    </row>
    <row r="68" spans="18:34" x14ac:dyDescent="0.3">
      <c r="S68" s="49"/>
    </row>
    <row r="69" spans="18:34" x14ac:dyDescent="0.3">
      <c r="S69" s="49"/>
      <c r="V69">
        <f>365/7/2</f>
        <v>26.071428571428573</v>
      </c>
    </row>
    <row r="70" spans="18:34" x14ac:dyDescent="0.3">
      <c r="S70" s="49"/>
    </row>
    <row r="71" spans="18:34" x14ac:dyDescent="0.3">
      <c r="S71" s="49"/>
    </row>
    <row r="72" spans="18:34" x14ac:dyDescent="0.3">
      <c r="S72" s="49"/>
    </row>
    <row r="73" spans="18:34" x14ac:dyDescent="0.3">
      <c r="S73" s="49"/>
    </row>
    <row r="74" spans="18:34" x14ac:dyDescent="0.3">
      <c r="S74" s="49"/>
    </row>
    <row r="75" spans="18:34" x14ac:dyDescent="0.3">
      <c r="S75" s="49"/>
    </row>
    <row r="76" spans="18:34" x14ac:dyDescent="0.3">
      <c r="Z76"/>
      <c r="AA76"/>
      <c r="AB76"/>
      <c r="AC76"/>
      <c r="AD76"/>
      <c r="AE76"/>
      <c r="AF76"/>
      <c r="AG76"/>
      <c r="AH76"/>
    </row>
    <row r="77" spans="18:34" x14ac:dyDescent="0.3">
      <c r="Y77" s="4" t="s">
        <v>241</v>
      </c>
      <c r="Z77"/>
      <c r="AA77"/>
      <c r="AB77"/>
      <c r="AC77"/>
      <c r="AD77"/>
      <c r="AE77"/>
      <c r="AF77"/>
      <c r="AG77"/>
      <c r="AH77"/>
    </row>
    <row r="78" spans="18:34" x14ac:dyDescent="0.3">
      <c r="R78" s="118" t="s">
        <v>207</v>
      </c>
      <c r="S78" s="119">
        <v>2050</v>
      </c>
      <c r="Y78" s="4" t="s">
        <v>240</v>
      </c>
      <c r="Z78"/>
      <c r="AA78"/>
      <c r="AB78"/>
      <c r="AC78"/>
      <c r="AD78"/>
      <c r="AE78"/>
      <c r="AF78"/>
      <c r="AG78"/>
      <c r="AH78"/>
    </row>
    <row r="79" spans="18:34" x14ac:dyDescent="0.3">
      <c r="R79" s="120" t="s">
        <v>2</v>
      </c>
      <c r="S79" s="121">
        <v>97385776.430000007</v>
      </c>
      <c r="Z79"/>
      <c r="AA79"/>
      <c r="AB79"/>
      <c r="AC79"/>
      <c r="AD79"/>
      <c r="AE79"/>
      <c r="AF79"/>
      <c r="AG79"/>
      <c r="AH79"/>
    </row>
    <row r="80" spans="18:34" x14ac:dyDescent="0.3">
      <c r="R80" s="122" t="s">
        <v>208</v>
      </c>
      <c r="S80" s="123">
        <v>53320426.361049801</v>
      </c>
      <c r="Z80"/>
      <c r="AA80"/>
      <c r="AB80"/>
      <c r="AC80"/>
      <c r="AD80"/>
      <c r="AE80"/>
      <c r="AF80"/>
      <c r="AG80"/>
      <c r="AH80"/>
    </row>
    <row r="81" spans="18:34" x14ac:dyDescent="0.3">
      <c r="R81" s="122" t="s">
        <v>209</v>
      </c>
      <c r="S81" s="123">
        <v>8543368.3062699996</v>
      </c>
      <c r="Z81"/>
      <c r="AA81"/>
      <c r="AB81"/>
      <c r="AC81"/>
      <c r="AD81"/>
      <c r="AE81"/>
      <c r="AF81"/>
      <c r="AG81"/>
      <c r="AH81"/>
    </row>
    <row r="82" spans="18:34" x14ac:dyDescent="0.3">
      <c r="R82" s="122" t="s">
        <v>210</v>
      </c>
      <c r="S82" s="123">
        <v>10023238.605</v>
      </c>
      <c r="Z82"/>
      <c r="AA82"/>
      <c r="AB82"/>
      <c r="AC82"/>
      <c r="AD82"/>
      <c r="AE82"/>
      <c r="AF82"/>
      <c r="AG82"/>
      <c r="AH82"/>
    </row>
    <row r="83" spans="18:34" x14ac:dyDescent="0.3">
      <c r="R83" s="122" t="s">
        <v>211</v>
      </c>
      <c r="S83" s="123">
        <v>6083057.16787</v>
      </c>
      <c r="Z83"/>
      <c r="AA83"/>
      <c r="AB83"/>
      <c r="AC83"/>
      <c r="AD83"/>
      <c r="AE83"/>
      <c r="AF83"/>
      <c r="AG83"/>
      <c r="AH83"/>
    </row>
    <row r="84" spans="18:34" x14ac:dyDescent="0.3">
      <c r="R84" s="124" t="s">
        <v>212</v>
      </c>
      <c r="S84" s="125">
        <v>12995543.7041</v>
      </c>
      <c r="T84" s="35">
        <f>S84+S83+S82+S81+S80</f>
        <v>90965634.144289792</v>
      </c>
      <c r="Z84"/>
      <c r="AA84"/>
      <c r="AB84"/>
      <c r="AC84"/>
      <c r="AD84"/>
      <c r="AE84"/>
      <c r="AF84"/>
      <c r="AG84"/>
      <c r="AH84"/>
    </row>
    <row r="85" spans="18:34" x14ac:dyDescent="0.3">
      <c r="R85" s="120" t="s">
        <v>213</v>
      </c>
      <c r="S85" s="121">
        <v>13541948.88084689</v>
      </c>
      <c r="U85" s="35"/>
      <c r="Z85"/>
      <c r="AA85"/>
      <c r="AB85"/>
      <c r="AC85"/>
      <c r="AD85"/>
      <c r="AE85"/>
      <c r="AF85"/>
      <c r="AG85"/>
      <c r="AH85"/>
    </row>
    <row r="86" spans="18:34" x14ac:dyDescent="0.3">
      <c r="R86" s="122" t="s">
        <v>214</v>
      </c>
      <c r="S86" s="123">
        <v>1576800.75914019</v>
      </c>
      <c r="Z86"/>
      <c r="AA86"/>
      <c r="AB86"/>
      <c r="AC86"/>
      <c r="AD86"/>
      <c r="AE86"/>
      <c r="AF86"/>
      <c r="AG86"/>
      <c r="AH86"/>
    </row>
    <row r="87" spans="18:34" x14ac:dyDescent="0.3">
      <c r="R87" s="124" t="s">
        <v>215</v>
      </c>
      <c r="S87" s="125">
        <v>11965148.1217067</v>
      </c>
      <c r="Z87"/>
      <c r="AA87"/>
      <c r="AB87"/>
      <c r="AC87"/>
      <c r="AD87"/>
      <c r="AE87"/>
      <c r="AF87"/>
      <c r="AG87"/>
      <c r="AH87"/>
    </row>
    <row r="88" spans="18:34" x14ac:dyDescent="0.3">
      <c r="R88" s="120" t="s">
        <v>216</v>
      </c>
      <c r="S88" s="121">
        <v>83885592.592830002</v>
      </c>
      <c r="Z88"/>
      <c r="AA88"/>
      <c r="AB88"/>
      <c r="AC88"/>
      <c r="AD88"/>
      <c r="AE88"/>
      <c r="AF88"/>
      <c r="AG88"/>
      <c r="AH88"/>
    </row>
    <row r="89" spans="18:34" x14ac:dyDescent="0.3">
      <c r="R89" s="126" t="s">
        <v>217</v>
      </c>
      <c r="S89" s="123">
        <v>50430653.475340001</v>
      </c>
      <c r="Z89"/>
      <c r="AA89"/>
      <c r="AB89"/>
      <c r="AC89"/>
      <c r="AD89"/>
      <c r="AE89"/>
      <c r="AF89"/>
      <c r="AG89"/>
      <c r="AH89"/>
    </row>
    <row r="90" spans="18:34" x14ac:dyDescent="0.3">
      <c r="R90" s="122" t="s">
        <v>218</v>
      </c>
      <c r="S90" s="123">
        <v>9709601.9753900003</v>
      </c>
    </row>
    <row r="91" spans="18:34" x14ac:dyDescent="0.3">
      <c r="R91" s="124" t="s">
        <v>219</v>
      </c>
      <c r="S91" s="125">
        <v>23745337.142099999</v>
      </c>
    </row>
  </sheetData>
  <pageMargins left="0.7" right="0.7" top="0.75" bottom="0.75" header="0.3" footer="0.3"/>
  <pageSetup paperSize="9"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cols>
    <col min="1" max="1" width="11.44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X179"/>
  <sheetViews>
    <sheetView topLeftCell="A127" zoomScale="80" zoomScaleNormal="80" workbookViewId="0">
      <selection activeCell="O162" sqref="O162"/>
    </sheetView>
  </sheetViews>
  <sheetFormatPr baseColWidth="10" defaultRowHeight="14.4" x14ac:dyDescent="0.3"/>
  <cols>
    <col min="2" max="2" width="17" customWidth="1"/>
    <col min="3" max="3" width="23.109375" customWidth="1"/>
    <col min="4" max="6" width="23.109375" hidden="1" customWidth="1"/>
    <col min="7" max="7" width="13" customWidth="1"/>
    <col min="8" max="23" width="9.5546875" customWidth="1"/>
    <col min="29" max="29" width="11.44140625" customWidth="1"/>
    <col min="32" max="32" width="10.88671875" customWidth="1"/>
    <col min="33" max="33" width="16.33203125" customWidth="1"/>
    <col min="34" max="34" width="13.109375" customWidth="1"/>
    <col min="35" max="35" width="12.6640625" customWidth="1"/>
    <col min="36" max="36" width="14.88671875" customWidth="1"/>
    <col min="37" max="37" width="12.88671875" customWidth="1"/>
    <col min="38" max="38" width="13.5546875" customWidth="1"/>
  </cols>
  <sheetData>
    <row r="1" spans="1:41" ht="23.4" x14ac:dyDescent="0.45">
      <c r="A1" s="1" t="s">
        <v>0</v>
      </c>
      <c r="B1" s="2"/>
    </row>
    <row r="2" spans="1:41" ht="23.4" x14ac:dyDescent="0.45">
      <c r="A2" s="1"/>
      <c r="B2" s="2"/>
    </row>
    <row r="3" spans="1:41" ht="23.4" x14ac:dyDescent="0.45">
      <c r="B3" s="1" t="s">
        <v>164</v>
      </c>
      <c r="Y3" s="1"/>
      <c r="Z3" s="1"/>
    </row>
    <row r="4" spans="1:41" ht="23.4" x14ac:dyDescent="0.45">
      <c r="B4" s="1"/>
      <c r="Y4" s="1"/>
      <c r="Z4" s="1"/>
    </row>
    <row r="5" spans="1:41" ht="23.4" x14ac:dyDescent="0.45">
      <c r="A5" s="1"/>
      <c r="B5" s="2"/>
      <c r="D5" s="13"/>
      <c r="E5">
        <f>'primary energy'!E5</f>
        <v>2</v>
      </c>
      <c r="F5">
        <f>E5+9</f>
        <v>11</v>
      </c>
      <c r="G5">
        <f>F5+3</f>
        <v>14</v>
      </c>
      <c r="H5">
        <v>15</v>
      </c>
      <c r="I5">
        <v>16</v>
      </c>
      <c r="J5">
        <f t="shared" ref="J5" si="0">I5+3</f>
        <v>19</v>
      </c>
      <c r="K5">
        <v>17</v>
      </c>
      <c r="L5">
        <v>18</v>
      </c>
      <c r="M5">
        <f t="shared" ref="M5" si="1">L5+3</f>
        <v>21</v>
      </c>
      <c r="N5">
        <v>19</v>
      </c>
      <c r="O5">
        <v>20</v>
      </c>
      <c r="P5">
        <f t="shared" ref="P5" si="2">O5+3</f>
        <v>23</v>
      </c>
      <c r="Q5">
        <v>21</v>
      </c>
      <c r="R5">
        <v>22</v>
      </c>
      <c r="S5">
        <v>26</v>
      </c>
      <c r="T5">
        <v>31</v>
      </c>
      <c r="U5">
        <f>T5+5</f>
        <v>36</v>
      </c>
      <c r="V5">
        <f t="shared" ref="V5" si="3">U5+5</f>
        <v>41</v>
      </c>
      <c r="W5">
        <f>T5+15</f>
        <v>46</v>
      </c>
      <c r="AH5">
        <v>4</v>
      </c>
      <c r="AI5">
        <v>13</v>
      </c>
      <c r="AJ5">
        <v>14</v>
      </c>
      <c r="AK5">
        <v>18</v>
      </c>
      <c r="AL5">
        <v>19</v>
      </c>
      <c r="AM5">
        <v>23</v>
      </c>
      <c r="AN5">
        <v>28</v>
      </c>
      <c r="AO5">
        <v>33</v>
      </c>
    </row>
    <row r="6" spans="1:41" x14ac:dyDescent="0.3">
      <c r="B6" s="3"/>
      <c r="C6" s="3"/>
      <c r="D6" s="4"/>
      <c r="E6" s="5">
        <v>2006</v>
      </c>
      <c r="F6" s="5">
        <v>2015</v>
      </c>
      <c r="G6" s="52">
        <v>2018</v>
      </c>
      <c r="H6" s="5">
        <v>2019</v>
      </c>
      <c r="I6" s="269">
        <v>2020</v>
      </c>
      <c r="J6" s="52">
        <v>2021</v>
      </c>
      <c r="K6" s="5">
        <v>2022</v>
      </c>
      <c r="L6" s="5">
        <v>2023</v>
      </c>
      <c r="M6" s="5">
        <v>2024</v>
      </c>
      <c r="N6" s="269">
        <v>2025</v>
      </c>
      <c r="O6" s="52">
        <v>2026</v>
      </c>
      <c r="P6" s="5">
        <v>2027</v>
      </c>
      <c r="Q6" s="5">
        <v>2028</v>
      </c>
      <c r="R6" s="5">
        <v>2029</v>
      </c>
      <c r="S6" s="269">
        <v>2030</v>
      </c>
      <c r="T6" s="231">
        <v>2035</v>
      </c>
      <c r="U6" s="231">
        <v>2040</v>
      </c>
      <c r="V6" s="231">
        <v>2045</v>
      </c>
      <c r="W6" s="231">
        <v>2050</v>
      </c>
      <c r="Y6" s="5"/>
      <c r="Z6" s="5"/>
      <c r="AA6" s="5"/>
      <c r="AB6" s="5"/>
      <c r="AC6" s="5"/>
      <c r="AH6">
        <v>2006</v>
      </c>
      <c r="AI6">
        <v>2015</v>
      </c>
      <c r="AJ6">
        <v>2018</v>
      </c>
      <c r="AK6">
        <v>2020</v>
      </c>
      <c r="AL6">
        <v>2023</v>
      </c>
      <c r="AM6">
        <v>2025</v>
      </c>
      <c r="AN6">
        <v>2030</v>
      </c>
      <c r="AO6">
        <v>2035</v>
      </c>
    </row>
    <row r="7" spans="1:41" ht="15" customHeight="1" x14ac:dyDescent="0.3">
      <c r="B7" s="359" t="s">
        <v>1</v>
      </c>
      <c r="C7" s="6" t="s">
        <v>2</v>
      </c>
      <c r="D7" s="3" t="s">
        <v>53</v>
      </c>
      <c r="E7" s="7">
        <f>VLOOKUP($D7,result!$A$2:$AY$212,E$5,FALSE)</f>
        <v>84.573402770000001</v>
      </c>
      <c r="F7" s="7">
        <f>VLOOKUP($D7,result!$A$2:$AY$212,F$5,FALSE)</f>
        <v>73.569260240000006</v>
      </c>
      <c r="G7" s="329">
        <f>VLOOKUP($D7,result!$A$2:$AY$212,G$5,FALSE)</f>
        <v>72.218710430000002</v>
      </c>
      <c r="H7" s="7">
        <f>VLOOKUP($D7,result!$A$2:$AY$212,H$5,FALSE)</f>
        <v>68.484897770000003</v>
      </c>
      <c r="I7" s="330">
        <f>VLOOKUP($D7,result!$A$2:$AY$212,I$5,FALSE)</f>
        <v>64.250931949999995</v>
      </c>
      <c r="J7" s="329">
        <f>VLOOKUP($D7,result!$A$2:$AY$212,J$5,FALSE)</f>
        <v>57.38980248</v>
      </c>
      <c r="K7" s="7">
        <f>VLOOKUP($D7,result!$A$2:$AY$212,K$5,FALSE)</f>
        <v>61.458144580000003</v>
      </c>
      <c r="L7" s="7">
        <f>VLOOKUP($D7,result!$A$2:$AY$212,L$5,FALSE)</f>
        <v>59.210023739999997</v>
      </c>
      <c r="M7" s="7">
        <f>VLOOKUP($D7,result!$A$2:$AY$212,M$5,FALSE)</f>
        <v>54.516280590000001</v>
      </c>
      <c r="N7" s="330">
        <f>VLOOKUP($D7,result!$A$2:$AY$212,N$5,FALSE)</f>
        <v>57.38980248</v>
      </c>
      <c r="O7" s="329">
        <f>VLOOKUP($D7,result!$A$2:$AY$212,O$5,FALSE)</f>
        <v>55.874246169999999</v>
      </c>
      <c r="P7" s="7">
        <f>VLOOKUP($D7,result!$A$2:$AY$212,P$5,FALSE)</f>
        <v>52.244268740000003</v>
      </c>
      <c r="Q7" s="7">
        <f>VLOOKUP($D7,result!$A$2:$AY$212,Q$5,FALSE)</f>
        <v>54.516280590000001</v>
      </c>
      <c r="R7" s="7">
        <f>VLOOKUP($D7,result!$A$2:$AY$212,R$5,FALSE)</f>
        <v>53.820669719999998</v>
      </c>
      <c r="S7" s="330">
        <f>VLOOKUP($D7,result!$A$2:$AY$212,S$5,FALSE)</f>
        <v>49.081862880000003</v>
      </c>
      <c r="T7" s="332">
        <f>VLOOKUP($D7,result!$A$2:$AY$212,T$5,FALSE)</f>
        <v>32.10507913</v>
      </c>
      <c r="U7" s="332">
        <f>VLOOKUP($D7,result!$A$2:$AY$212,U$5,FALSE)</f>
        <v>21.879054400000001</v>
      </c>
      <c r="V7" s="332">
        <f>VLOOKUP($D7,result!$A$2:$AY$212,V$5,FALSE)</f>
        <v>15.561830949999999</v>
      </c>
      <c r="W7" s="332">
        <f>VLOOKUP($D7,result!$A$2:$AY$212,W$5,FALSE)</f>
        <v>11.75818391</v>
      </c>
      <c r="Y7" s="68"/>
      <c r="Z7" s="68"/>
      <c r="AA7" s="68"/>
      <c r="AB7" s="68"/>
      <c r="AC7" s="68"/>
      <c r="AF7" t="s">
        <v>2</v>
      </c>
      <c r="AG7" t="s">
        <v>53</v>
      </c>
      <c r="AH7">
        <v>64.634664319999999</v>
      </c>
      <c r="AI7">
        <v>61.873531569999997</v>
      </c>
      <c r="AJ7">
        <v>61.618109779999997</v>
      </c>
      <c r="AK7">
        <v>55.830140038767752</v>
      </c>
      <c r="AL7">
        <v>58.513717069999998</v>
      </c>
      <c r="AM7">
        <v>51.055003224536243</v>
      </c>
      <c r="AN7">
        <v>46.976841236585173</v>
      </c>
      <c r="AO7">
        <v>45.848314092013631</v>
      </c>
    </row>
    <row r="8" spans="1:41" x14ac:dyDescent="0.3">
      <c r="B8" s="360"/>
      <c r="C8" s="8" t="s">
        <v>3</v>
      </c>
      <c r="D8" s="30" t="s">
        <v>54</v>
      </c>
      <c r="E8" s="31">
        <f>VLOOKUP($D8,result!$A$2:$AY$212,E$5,FALSE)</f>
        <v>83.873650979999894</v>
      </c>
      <c r="F8" s="31">
        <f>VLOOKUP($D8,result!$A$2:$AY$212,F$5,FALSE)</f>
        <v>69.84086988</v>
      </c>
      <c r="G8" s="54">
        <f>VLOOKUP($D8,result!$A$2:$AY$212,G$5,FALSE)</f>
        <v>67.914615710000007</v>
      </c>
      <c r="H8" s="31">
        <f>VLOOKUP($D8,result!$A$2:$AY$212,H$5,FALSE)</f>
        <v>64.746645150000006</v>
      </c>
      <c r="I8" s="328">
        <f>VLOOKUP($D8,result!$A$2:$AY$212,I$5,FALSE)</f>
        <v>60.678250179999999</v>
      </c>
      <c r="J8" s="54">
        <f>VLOOKUP($D8,result!$A$2:$AY$212,J$5,FALSE)</f>
        <v>53.822490549999998</v>
      </c>
      <c r="K8" s="31">
        <f>VLOOKUP($D8,result!$A$2:$AY$212,K$5,FALSE)</f>
        <v>57.911137529999998</v>
      </c>
      <c r="L8" s="31">
        <f>VLOOKUP($D8,result!$A$2:$AY$212,L$5,FALSE)</f>
        <v>55.663451899999998</v>
      </c>
      <c r="M8" s="31">
        <f>VLOOKUP($D8,result!$A$2:$AY$212,M$5,FALSE)</f>
        <v>50.867913260000002</v>
      </c>
      <c r="N8" s="328">
        <f>VLOOKUP($D8,result!$A$2:$AY$212,N$5,FALSE)</f>
        <v>53.822490549999998</v>
      </c>
      <c r="O8" s="54">
        <f>VLOOKUP($D8,result!$A$2:$AY$212,O$5,FALSE)</f>
        <v>52.27035695</v>
      </c>
      <c r="P8" s="31">
        <f>VLOOKUP($D8,result!$A$2:$AY$212,P$5,FALSE)</f>
        <v>48.338042549999997</v>
      </c>
      <c r="Q8" s="31">
        <f>VLOOKUP($D8,result!$A$2:$AY$212,Q$5,FALSE)</f>
        <v>50.867913260000002</v>
      </c>
      <c r="R8" s="31">
        <f>VLOOKUP($D8,result!$A$2:$AY$212,R$5,FALSE)</f>
        <v>50.013121239999997</v>
      </c>
      <c r="S8" s="328">
        <f>VLOOKUP($D8,result!$A$2:$AY$212,S$5,FALSE)</f>
        <v>44.756296259999999</v>
      </c>
      <c r="T8" s="235">
        <f>VLOOKUP($D8,result!$A$2:$AY$212,T$5,FALSE)</f>
        <v>25.885232439999999</v>
      </c>
      <c r="U8" s="235">
        <f>VLOOKUP($D8,result!$A$2:$AY$212,U$5,FALSE)</f>
        <v>13.69665266</v>
      </c>
      <c r="V8" s="235">
        <f>VLOOKUP($D8,result!$A$2:$AY$212,V$5,FALSE)</f>
        <v>6.2616285239999998</v>
      </c>
      <c r="W8" s="235">
        <f>VLOOKUP($D8,result!$A$2:$AY$212,W$5,FALSE)</f>
        <v>2.5056337970000002</v>
      </c>
      <c r="Y8" s="69"/>
      <c r="Z8" s="69"/>
      <c r="AA8" s="69"/>
      <c r="AB8" s="69"/>
      <c r="AC8" s="69"/>
      <c r="AF8" t="s">
        <v>3</v>
      </c>
      <c r="AG8" t="s">
        <v>54</v>
      </c>
      <c r="AH8">
        <v>64.012236689999995</v>
      </c>
      <c r="AI8">
        <v>57.54238436</v>
      </c>
      <c r="AJ8">
        <v>56.871473899999998</v>
      </c>
      <c r="AK8">
        <v>49.177700738767754</v>
      </c>
      <c r="AL8">
        <v>51.612972190000001</v>
      </c>
      <c r="AM8">
        <v>43.130660014536247</v>
      </c>
      <c r="AN8">
        <v>38.05240634658518</v>
      </c>
      <c r="AO8">
        <v>40.773427859999998</v>
      </c>
    </row>
    <row r="9" spans="1:41" x14ac:dyDescent="0.3">
      <c r="B9" s="361"/>
      <c r="C9" s="9" t="s">
        <v>4</v>
      </c>
      <c r="D9" s="8" t="s">
        <v>55</v>
      </c>
      <c r="E9" s="31">
        <f>VLOOKUP($D9,result!$A$2:$AY$212,E$5,FALSE)</f>
        <v>0.69975178299999996</v>
      </c>
      <c r="F9" s="31">
        <f>VLOOKUP($D9,result!$A$2:$AY$212,F$5,FALSE)</f>
        <v>3.7283903619999998</v>
      </c>
      <c r="G9" s="54">
        <f>VLOOKUP($D9,result!$A$2:$AY$212,G$5,FALSE)</f>
        <v>4.304094718</v>
      </c>
      <c r="H9" s="31">
        <f>VLOOKUP($D9,result!$A$2:$AY$212,H$5,FALSE)</f>
        <v>3.738252616</v>
      </c>
      <c r="I9" s="328">
        <f>VLOOKUP($D9,result!$A$2:$AY$212,I$5,FALSE)</f>
        <v>3.5726817670000002</v>
      </c>
      <c r="J9" s="54">
        <f>VLOOKUP($D9,result!$A$2:$AY$212,J$5,FALSE)</f>
        <v>3.5673119299999998</v>
      </c>
      <c r="K9" s="31">
        <f>VLOOKUP($D9,result!$A$2:$AY$212,K$5,FALSE)</f>
        <v>3.5470070470000001</v>
      </c>
      <c r="L9" s="31">
        <f>VLOOKUP($D9,result!$A$2:$AY$212,L$5,FALSE)</f>
        <v>3.546571836</v>
      </c>
      <c r="M9" s="31">
        <f>VLOOKUP($D9,result!$A$2:$AY$212,M$5,FALSE)</f>
        <v>3.6483673350000001</v>
      </c>
      <c r="N9" s="328">
        <f>VLOOKUP($D9,result!$A$2:$AY$212,N$5,FALSE)</f>
        <v>3.5673119299999998</v>
      </c>
      <c r="O9" s="54">
        <f>VLOOKUP($D9,result!$A$2:$AY$212,O$5,FALSE)</f>
        <v>3.6038892159999998</v>
      </c>
      <c r="P9" s="31">
        <f>VLOOKUP($D9,result!$A$2:$AY$212,P$5,FALSE)</f>
        <v>3.9062261939999998</v>
      </c>
      <c r="Q9" s="31">
        <f>VLOOKUP($D9,result!$A$2:$AY$212,Q$5,FALSE)</f>
        <v>3.6483673350000001</v>
      </c>
      <c r="R9" s="31">
        <f>VLOOKUP($D9,result!$A$2:$AY$212,R$5,FALSE)</f>
        <v>3.8075484780000002</v>
      </c>
      <c r="S9" s="328">
        <f>VLOOKUP($D9,result!$A$2:$AY$212,S$5,FALSE)</f>
        <v>4.3255666250000004</v>
      </c>
      <c r="T9" s="235">
        <f>VLOOKUP($D9,result!$A$2:$AY$212,T$5,FALSE)</f>
        <v>6.219846693</v>
      </c>
      <c r="U9" s="235">
        <f>VLOOKUP($D9,result!$A$2:$AY$212,U$5,FALSE)</f>
        <v>8.182401746</v>
      </c>
      <c r="V9" s="235">
        <f>VLOOKUP($D9,result!$A$2:$AY$212,V$5,FALSE)</f>
        <v>9.3002024250000002</v>
      </c>
      <c r="W9" s="235">
        <f>VLOOKUP($D9,result!$A$2:$AY$212,W$5,FALSE)</f>
        <v>9.2525501139999999</v>
      </c>
      <c r="X9">
        <f>W9/(W9+W8)</f>
        <v>0.78690299318622392</v>
      </c>
      <c r="Y9" s="69"/>
      <c r="Z9" s="69"/>
      <c r="AA9" s="69"/>
      <c r="AB9" s="69"/>
      <c r="AC9" s="69"/>
      <c r="AF9" t="s">
        <v>4</v>
      </c>
      <c r="AG9" t="s">
        <v>55</v>
      </c>
      <c r="AH9">
        <v>0.62242763830000003</v>
      </c>
      <c r="AI9">
        <v>4.3311472100000001</v>
      </c>
      <c r="AJ9">
        <v>4.7466358780000002</v>
      </c>
      <c r="AK9">
        <v>6.6524393010000002</v>
      </c>
      <c r="AL9">
        <v>6.9007448790000003</v>
      </c>
      <c r="AM9">
        <v>7.9243432089999999</v>
      </c>
      <c r="AN9">
        <v>8.9244348880000004</v>
      </c>
      <c r="AO9">
        <v>9.3230971940000007</v>
      </c>
    </row>
    <row r="10" spans="1:41" ht="15" customHeight="1" x14ac:dyDescent="0.3">
      <c r="B10" s="359" t="s">
        <v>5</v>
      </c>
      <c r="C10" s="6" t="s">
        <v>2</v>
      </c>
      <c r="D10" s="3" t="s">
        <v>56</v>
      </c>
      <c r="E10" s="10">
        <f>VLOOKUP($D10,result!$A$2:$AY$212,E$5,FALSE)</f>
        <v>37.000456990000004</v>
      </c>
      <c r="F10" s="10">
        <f>VLOOKUP($D10,result!$A$2:$AY$212,F$5,FALSE)</f>
        <v>36.475967820000001</v>
      </c>
      <c r="G10" s="53">
        <f>VLOOKUP($D10,result!$A$2:$AY$212,G$5,FALSE)</f>
        <v>37.685153720000002</v>
      </c>
      <c r="H10" s="10">
        <f>VLOOKUP($D10,result!$A$2:$AY$212,H$5,FALSE)</f>
        <v>37.910073539999999</v>
      </c>
      <c r="I10" s="327">
        <f>VLOOKUP($D10,result!$A$2:$AY$212,I$5,FALSE)</f>
        <v>37.735529319999998</v>
      </c>
      <c r="J10" s="53">
        <f>VLOOKUP($D10,result!$A$2:$AY$212,J$5,FALSE)</f>
        <v>37.436897639999998</v>
      </c>
      <c r="K10" s="10">
        <f>VLOOKUP($D10,result!$A$2:$AY$212,K$5,FALSE)</f>
        <v>37.613746640000002</v>
      </c>
      <c r="L10" s="10">
        <f>VLOOKUP($D10,result!$A$2:$AY$212,L$5,FALSE)</f>
        <v>37.593399380000001</v>
      </c>
      <c r="M10" s="10">
        <f>VLOOKUP($D10,result!$A$2:$AY$212,M$5,FALSE)</f>
        <v>37.236124670000002</v>
      </c>
      <c r="N10" s="327">
        <f>VLOOKUP($D10,result!$A$2:$AY$212,N$5,FALSE)</f>
        <v>37.436897639999998</v>
      </c>
      <c r="O10" s="53">
        <f>VLOOKUP($D10,result!$A$2:$AY$212,O$5,FALSE)</f>
        <v>37.312549390000001</v>
      </c>
      <c r="P10" s="10">
        <f>VLOOKUP($D10,result!$A$2:$AY$212,P$5,FALSE)</f>
        <v>34.166137319999997</v>
      </c>
      <c r="Q10" s="10">
        <f>VLOOKUP($D10,result!$A$2:$AY$212,Q$5,FALSE)</f>
        <v>37.236124670000002</v>
      </c>
      <c r="R10" s="10">
        <f>VLOOKUP($D10,result!$A$2:$AY$212,R$5,FALSE)</f>
        <v>34.785899839999999</v>
      </c>
      <c r="S10" s="327">
        <f>VLOOKUP($D10,result!$A$2:$AY$212,S$5,FALSE)</f>
        <v>34.805587920000001</v>
      </c>
      <c r="T10" s="233">
        <f>VLOOKUP($D10,result!$A$2:$AY$212,T$5,FALSE)</f>
        <v>39.647032269999997</v>
      </c>
      <c r="U10" s="233">
        <f>VLOOKUP($D10,result!$A$2:$AY$212,U$5,FALSE)</f>
        <v>41.375754919999999</v>
      </c>
      <c r="V10" s="233">
        <f>VLOOKUP($D10,result!$A$2:$AY$212,V$5,FALSE)</f>
        <v>42.926813160000002</v>
      </c>
      <c r="W10" s="233">
        <f>VLOOKUP($D10,result!$A$2:$AY$212,W$5,FALSE)</f>
        <v>45.267253349999997</v>
      </c>
      <c r="Y10" s="68"/>
      <c r="Z10" s="68"/>
      <c r="AA10" s="68"/>
      <c r="AB10" s="68"/>
      <c r="AC10" s="68"/>
      <c r="AF10" t="s">
        <v>2</v>
      </c>
      <c r="AG10" t="s">
        <v>56</v>
      </c>
      <c r="AH10">
        <v>37.376585730000002</v>
      </c>
      <c r="AI10">
        <v>38.789983460000002</v>
      </c>
      <c r="AJ10">
        <v>38.717170269999997</v>
      </c>
      <c r="AK10">
        <v>39.683520790000003</v>
      </c>
      <c r="AL10">
        <v>38.907579380000001</v>
      </c>
      <c r="AM10">
        <v>39.111219730000002</v>
      </c>
      <c r="AN10">
        <v>38.717902049999999</v>
      </c>
      <c r="AO10">
        <v>39.841850350000001</v>
      </c>
    </row>
    <row r="11" spans="1:41" x14ac:dyDescent="0.3">
      <c r="B11" s="360"/>
      <c r="C11" s="8" t="s">
        <v>6</v>
      </c>
      <c r="D11" s="8" t="s">
        <v>57</v>
      </c>
      <c r="E11" s="31">
        <f>VLOOKUP($D11,result!$A$2:$AY$212,E$5,FALSE)</f>
        <v>29.562025630000001</v>
      </c>
      <c r="F11" s="31">
        <f>VLOOKUP($D11,result!$A$2:$AY$212,F$5,FALSE)</f>
        <v>29.005007150000001</v>
      </c>
      <c r="G11" s="54">
        <f>VLOOKUP($D11,result!$A$2:$AY$212,G$5,FALSE)</f>
        <v>28.330830760000001</v>
      </c>
      <c r="H11" s="31">
        <f>VLOOKUP($D11,result!$A$2:$AY$212,H$5,FALSE)</f>
        <v>28.027572129999999</v>
      </c>
      <c r="I11" s="328">
        <f>VLOOKUP($D11,result!$A$2:$AY$212,I$5,FALSE)</f>
        <v>27.202227449999999</v>
      </c>
      <c r="J11" s="54">
        <f>VLOOKUP($D11,result!$A$2:$AY$212,J$5,FALSE)</f>
        <v>25.62656784</v>
      </c>
      <c r="K11" s="31">
        <f>VLOOKUP($D11,result!$A$2:$AY$212,K$5,FALSE)</f>
        <v>26.729152339999999</v>
      </c>
      <c r="L11" s="31">
        <f>VLOOKUP($D11,result!$A$2:$AY$212,L$5,FALSE)</f>
        <v>26.25761464</v>
      </c>
      <c r="M11" s="31">
        <f>VLOOKUP($D11,result!$A$2:$AY$212,M$5,FALSE)</f>
        <v>24.266002589999999</v>
      </c>
      <c r="N11" s="328">
        <f>VLOOKUP($D11,result!$A$2:$AY$212,N$5,FALSE)</f>
        <v>25.62656784</v>
      </c>
      <c r="O11" s="54">
        <f>VLOOKUP($D11,result!$A$2:$AY$212,O$5,FALSE)</f>
        <v>24.958684819999998</v>
      </c>
      <c r="P11" s="31">
        <f>VLOOKUP($D11,result!$A$2:$AY$212,P$5,FALSE)</f>
        <v>20.985215140000001</v>
      </c>
      <c r="Q11" s="31">
        <f>VLOOKUP($D11,result!$A$2:$AY$212,Q$5,FALSE)</f>
        <v>24.266002589999999</v>
      </c>
      <c r="R11" s="31">
        <f>VLOOKUP($D11,result!$A$2:$AY$212,R$5,FALSE)</f>
        <v>22.029207580000001</v>
      </c>
      <c r="S11" s="328">
        <f>VLOOKUP($D11,result!$A$2:$AY$212,S$5,FALSE)</f>
        <v>19.26183413</v>
      </c>
      <c r="T11" s="235">
        <f>VLOOKUP($D11,result!$A$2:$AY$212,T$5,FALSE)</f>
        <v>17.414546359999999</v>
      </c>
      <c r="U11" s="235">
        <f>VLOOKUP($D11,result!$A$2:$AY$212,U$5,FALSE)</f>
        <v>13.32909104</v>
      </c>
      <c r="V11" s="235">
        <f>VLOOKUP($D11,result!$A$2:$AY$212,V$5,FALSE)</f>
        <v>9.3789304330000007</v>
      </c>
      <c r="W11" s="235">
        <f>VLOOKUP($D11,result!$A$2:$AY$212,W$5,FALSE)</f>
        <v>6.248591652</v>
      </c>
      <c r="Y11" s="69"/>
      <c r="Z11" s="69"/>
      <c r="AA11" s="69"/>
      <c r="AB11" s="69"/>
      <c r="AC11" s="69"/>
      <c r="AF11" t="s">
        <v>6</v>
      </c>
      <c r="AG11" t="s">
        <v>57</v>
      </c>
      <c r="AH11">
        <v>28.41564434</v>
      </c>
      <c r="AI11">
        <v>28.370323710000001</v>
      </c>
      <c r="AJ11">
        <v>28.27067576</v>
      </c>
      <c r="AK11">
        <v>28.131295770000001</v>
      </c>
      <c r="AL11">
        <v>26.27928751</v>
      </c>
      <c r="AM11">
        <v>19.605813950000002</v>
      </c>
      <c r="AN11">
        <v>19.676802899999998</v>
      </c>
      <c r="AO11">
        <v>20.345505039999999</v>
      </c>
    </row>
    <row r="12" spans="1:41" x14ac:dyDescent="0.3">
      <c r="B12" s="360"/>
      <c r="C12" s="8" t="s">
        <v>7</v>
      </c>
      <c r="D12" s="8" t="s">
        <v>58</v>
      </c>
      <c r="E12" s="31">
        <f>VLOOKUP($D12,result!$A$2:$AY$212,E$5,FALSE)</f>
        <v>0.37939336569999998</v>
      </c>
      <c r="F12" s="31">
        <f>VLOOKUP($D12,result!$A$2:$AY$212,F$5,FALSE)</f>
        <v>0.15371703549999999</v>
      </c>
      <c r="G12" s="54">
        <f>VLOOKUP($D12,result!$A$2:$AY$212,G$5,FALSE)</f>
        <v>0.11907183690000001</v>
      </c>
      <c r="H12" s="31">
        <f>VLOOKUP($D12,result!$A$2:$AY$212,H$5,FALSE)</f>
        <v>0.1096433077</v>
      </c>
      <c r="I12" s="328">
        <f>VLOOKUP($D12,result!$A$2:$AY$212,I$5,FALSE)</f>
        <v>9.8636584200000002E-2</v>
      </c>
      <c r="J12" s="54">
        <f>VLOOKUP($D12,result!$A$2:$AY$212,J$5,FALSE)</f>
        <v>9.9281971499999996E-2</v>
      </c>
      <c r="K12" s="31">
        <f>VLOOKUP($D12,result!$A$2:$AY$212,K$5,FALSE)</f>
        <v>9.90833936E-2</v>
      </c>
      <c r="L12" s="31">
        <f>VLOOKUP($D12,result!$A$2:$AY$212,L$5,FALSE)</f>
        <v>9.95068749E-2</v>
      </c>
      <c r="M12" s="31">
        <f>VLOOKUP($D12,result!$A$2:$AY$212,M$5,FALSE)</f>
        <v>9.8252237100000001E-2</v>
      </c>
      <c r="N12" s="328">
        <f>VLOOKUP($D12,result!$A$2:$AY$212,N$5,FALSE)</f>
        <v>9.9281971499999996E-2</v>
      </c>
      <c r="O12" s="54">
        <f>VLOOKUP($D12,result!$A$2:$AY$212,O$5,FALSE)</f>
        <v>9.8851616200000006E-2</v>
      </c>
      <c r="P12" s="31">
        <f>VLOOKUP($D12,result!$A$2:$AY$212,P$5,FALSE)</f>
        <v>9.1020720099999994E-2</v>
      </c>
      <c r="Q12" s="31">
        <f>VLOOKUP($D12,result!$A$2:$AY$212,Q$5,FALSE)</f>
        <v>9.8252237100000001E-2</v>
      </c>
      <c r="R12" s="31">
        <f>VLOOKUP($D12,result!$A$2:$AY$212,R$5,FALSE)</f>
        <v>9.2317577499999998E-2</v>
      </c>
      <c r="S12" s="328">
        <f>VLOOKUP($D12,result!$A$2:$AY$212,S$5,FALSE)</f>
        <v>9.2629310100000001E-2</v>
      </c>
      <c r="T12" s="235">
        <f>VLOOKUP($D12,result!$A$2:$AY$212,T$5,FALSE)</f>
        <v>1.12757608E-2</v>
      </c>
      <c r="U12" s="235">
        <f>VLOOKUP($D12,result!$A$2:$AY$212,U$5,FALSE)</f>
        <v>1.1620294100000001E-3</v>
      </c>
      <c r="V12" s="235">
        <f>VLOOKUP($D12,result!$A$2:$AY$212,V$5,FALSE)</f>
        <v>1.1009124899999999E-4</v>
      </c>
      <c r="W12" s="235">
        <f>VLOOKUP($D12,result!$A$2:$AY$212,W$5,FALSE)</f>
        <v>9.8756235000000001E-6</v>
      </c>
      <c r="Y12" s="69"/>
      <c r="Z12" s="69"/>
      <c r="AA12" s="69"/>
      <c r="AB12" s="69"/>
      <c r="AC12" s="69"/>
      <c r="AF12" t="s">
        <v>7</v>
      </c>
      <c r="AG12" t="s">
        <v>58</v>
      </c>
      <c r="AH12">
        <v>0.54950048539999996</v>
      </c>
      <c r="AI12">
        <v>0.16442239480000001</v>
      </c>
      <c r="AJ12">
        <v>0.1618228921</v>
      </c>
      <c r="AK12">
        <v>0.15322226180000001</v>
      </c>
      <c r="AL12">
        <v>0.1152256598</v>
      </c>
      <c r="AM12">
        <v>3.6102263900000001E-2</v>
      </c>
      <c r="AN12">
        <v>1.5518086699999999E-2</v>
      </c>
      <c r="AO12">
        <v>1.5902658E-2</v>
      </c>
    </row>
    <row r="13" spans="1:41" x14ac:dyDescent="0.3">
      <c r="B13" s="360"/>
      <c r="C13" s="8" t="s">
        <v>8</v>
      </c>
      <c r="D13" s="8" t="s">
        <v>59</v>
      </c>
      <c r="E13" s="31">
        <f>VLOOKUP($D13,result!$A$2:$AY$212,E$5,FALSE)</f>
        <v>1.5151346139999999</v>
      </c>
      <c r="F13" s="31">
        <f>VLOOKUP($D13,result!$A$2:$AY$212,F$5,FALSE)</f>
        <v>1.0325175630000001</v>
      </c>
      <c r="G13" s="54">
        <f>VLOOKUP($D13,result!$A$2:$AY$212,G$5,FALSE)</f>
        <v>1.4000842419999999</v>
      </c>
      <c r="H13" s="31">
        <f>VLOOKUP($D13,result!$A$2:$AY$212,H$5,FALSE)</f>
        <v>1.5344282170000001</v>
      </c>
      <c r="I13" s="328">
        <f>VLOOKUP($D13,result!$A$2:$AY$212,I$5,FALSE)</f>
        <v>1.6584398380000001</v>
      </c>
      <c r="J13" s="54">
        <f>VLOOKUP($D13,result!$A$2:$AY$212,J$5,FALSE)</f>
        <v>1.6540348629999999</v>
      </c>
      <c r="K13" s="31">
        <f>VLOOKUP($D13,result!$A$2:$AY$212,K$5,FALSE)</f>
        <v>1.6608615339999999</v>
      </c>
      <c r="L13" s="31">
        <f>VLOOKUP($D13,result!$A$2:$AY$212,L$5,FALSE)</f>
        <v>1.6628631060000001</v>
      </c>
      <c r="M13" s="31">
        <f>VLOOKUP($D13,result!$A$2:$AY$212,M$5,FALSE)</f>
        <v>1.6268908900000001</v>
      </c>
      <c r="N13" s="328">
        <f>VLOOKUP($D13,result!$A$2:$AY$212,N$5,FALSE)</f>
        <v>1.6540348629999999</v>
      </c>
      <c r="O13" s="54">
        <f>VLOOKUP($D13,result!$A$2:$AY$212,O$5,FALSE)</f>
        <v>1.641832687</v>
      </c>
      <c r="P13" s="31">
        <f>VLOOKUP($D13,result!$A$2:$AY$212,P$5,FALSE)</f>
        <v>1.5331914099999999</v>
      </c>
      <c r="Q13" s="31">
        <f>VLOOKUP($D13,result!$A$2:$AY$212,Q$5,FALSE)</f>
        <v>1.6268908900000001</v>
      </c>
      <c r="R13" s="31">
        <f>VLOOKUP($D13,result!$A$2:$AY$212,R$5,FALSE)</f>
        <v>1.541773032</v>
      </c>
      <c r="S13" s="328">
        <f>VLOOKUP($D13,result!$A$2:$AY$212,S$5,FALSE)</f>
        <v>1.600901959</v>
      </c>
      <c r="T13" s="235">
        <f>VLOOKUP($D13,result!$A$2:$AY$212,T$5,FALSE)</f>
        <v>1.7011027830000001</v>
      </c>
      <c r="U13" s="235">
        <f>VLOOKUP($D13,result!$A$2:$AY$212,U$5,FALSE)</f>
        <v>1.530277581</v>
      </c>
      <c r="V13" s="235">
        <f>VLOOKUP($D13,result!$A$2:$AY$212,V$5,FALSE)</f>
        <v>1.2655353709999999</v>
      </c>
      <c r="W13" s="235">
        <f>VLOOKUP($D13,result!$A$2:$AY$212,W$5,FALSE)</f>
        <v>0.99095608749999997</v>
      </c>
      <c r="Y13" s="69"/>
      <c r="Z13" s="69"/>
      <c r="AA13" s="69"/>
      <c r="AB13" s="69"/>
      <c r="AC13" s="69"/>
      <c r="AF13" t="s">
        <v>8</v>
      </c>
      <c r="AG13" t="s">
        <v>59</v>
      </c>
      <c r="AH13">
        <v>1.4343578850000001</v>
      </c>
      <c r="AI13">
        <v>1.5662322289999999</v>
      </c>
      <c r="AJ13">
        <v>1.3736713460000001</v>
      </c>
      <c r="AK13">
        <v>0.82026753659999996</v>
      </c>
      <c r="AL13">
        <v>1.1488152389999999</v>
      </c>
      <c r="AM13">
        <v>4.3301678959999998</v>
      </c>
      <c r="AN13">
        <v>1.8407072579999999</v>
      </c>
      <c r="AO13">
        <v>1.0343488679999999</v>
      </c>
    </row>
    <row r="14" spans="1:41" x14ac:dyDescent="0.3">
      <c r="B14" s="360"/>
      <c r="C14" s="8" t="s">
        <v>9</v>
      </c>
      <c r="D14" s="8" t="s">
        <v>60</v>
      </c>
      <c r="E14" s="31">
        <f>VLOOKUP($D14,result!$A$2:$AY$212,E$5,FALSE)</f>
        <v>1.5117811969999999</v>
      </c>
      <c r="F14" s="31">
        <f>VLOOKUP($D14,result!$A$2:$AY$212,F$5,FALSE)</f>
        <v>0.80755777839999998</v>
      </c>
      <c r="G14" s="54">
        <f>VLOOKUP($D14,result!$A$2:$AY$212,G$5,FALSE)</f>
        <v>0.62221478149999998</v>
      </c>
      <c r="H14" s="31">
        <f>VLOOKUP($D14,result!$A$2:$AY$212,H$5,FALSE)</f>
        <v>0.55917176989999995</v>
      </c>
      <c r="I14" s="328">
        <f>VLOOKUP($D14,result!$A$2:$AY$212,I$5,FALSE)</f>
        <v>0.49932005439999999</v>
      </c>
      <c r="J14" s="54">
        <f>VLOOKUP($D14,result!$A$2:$AY$212,J$5,FALSE)</f>
        <v>0.18993578080000001</v>
      </c>
      <c r="K14" s="31">
        <f>VLOOKUP($D14,result!$A$2:$AY$212,K$5,FALSE)</f>
        <v>0.36263829240000001</v>
      </c>
      <c r="L14" s="31">
        <f>VLOOKUP($D14,result!$A$2:$AY$212,L$5,FALSE)</f>
        <v>0.26330413429999999</v>
      </c>
      <c r="M14" s="31">
        <f>VLOOKUP($D14,result!$A$2:$AY$212,M$5,FALSE)</f>
        <v>9.8252237100000001E-2</v>
      </c>
      <c r="N14" s="328">
        <f>VLOOKUP($D14,result!$A$2:$AY$212,N$5,FALSE)</f>
        <v>0.18993578080000001</v>
      </c>
      <c r="O14" s="54">
        <f>VLOOKUP($D14,result!$A$2:$AY$212,O$5,FALSE)</f>
        <v>0.13672627170000001</v>
      </c>
      <c r="P14" s="31">
        <f>VLOOKUP($D14,result!$A$2:$AY$212,P$5,FALSE)</f>
        <v>9.1020720099999994E-2</v>
      </c>
      <c r="Q14" s="31">
        <f>VLOOKUP($D14,result!$A$2:$AY$212,Q$5,FALSE)</f>
        <v>9.8252237100000001E-2</v>
      </c>
      <c r="R14" s="31">
        <f>VLOOKUP($D14,result!$A$2:$AY$212,R$5,FALSE)</f>
        <v>9.2317577499999998E-2</v>
      </c>
      <c r="S14" s="328">
        <f>VLOOKUP($D14,result!$A$2:$AY$212,S$5,FALSE)</f>
        <v>9.2629310100000001E-2</v>
      </c>
      <c r="T14" s="235">
        <f>VLOOKUP($D14,result!$A$2:$AY$212,T$5,FALSE)</f>
        <v>0.11275760780000001</v>
      </c>
      <c r="U14" s="235">
        <f>VLOOKUP($D14,result!$A$2:$AY$212,U$5,FALSE)</f>
        <v>0.1162029409</v>
      </c>
      <c r="V14" s="235">
        <f>VLOOKUP($D14,result!$A$2:$AY$212,V$5,FALSE)</f>
        <v>0.1100912486</v>
      </c>
      <c r="W14" s="235">
        <f>VLOOKUP($D14,result!$A$2:$AY$212,W$5,FALSE)</f>
        <v>9.8756234999999998E-2</v>
      </c>
      <c r="Y14" s="69"/>
      <c r="Z14" s="69"/>
      <c r="AA14" s="69"/>
      <c r="AB14" s="69"/>
      <c r="AC14" s="69"/>
      <c r="AF14" t="s">
        <v>9</v>
      </c>
      <c r="AG14" t="s">
        <v>60</v>
      </c>
      <c r="AH14">
        <v>2.1091121570000002</v>
      </c>
      <c r="AI14">
        <v>1.6179651150000001</v>
      </c>
      <c r="AJ14">
        <v>1.5142215800000001</v>
      </c>
      <c r="AK14">
        <v>1.172293874</v>
      </c>
      <c r="AL14">
        <v>1.2075803460000001</v>
      </c>
      <c r="AM14">
        <v>1.332017995</v>
      </c>
      <c r="AN14">
        <v>0.89307748499999995</v>
      </c>
      <c r="AO14">
        <v>0.4389010928</v>
      </c>
    </row>
    <row r="15" spans="1:41" x14ac:dyDescent="0.3">
      <c r="B15" s="360"/>
      <c r="C15" s="8" t="s">
        <v>10</v>
      </c>
      <c r="D15" s="8" t="s">
        <v>61</v>
      </c>
      <c r="E15" s="31">
        <f>VLOOKUP($D15,result!$A$2:$AY$212,E$5,FALSE)</f>
        <v>0.30542753439999998</v>
      </c>
      <c r="F15" s="31">
        <f>VLOOKUP($D15,result!$A$2:$AY$212,F$5,FALSE)</f>
        <v>1.3382698630000001</v>
      </c>
      <c r="G15" s="54">
        <f>VLOOKUP($D15,result!$A$2:$AY$212,G$5,FALSE)</f>
        <v>2.0478133390000002</v>
      </c>
      <c r="H15" s="31">
        <f>VLOOKUP($D15,result!$A$2:$AY$212,H$5,FALSE)</f>
        <v>2.4618361050000002</v>
      </c>
      <c r="I15" s="328">
        <f>VLOOKUP($D15,result!$A$2:$AY$212,I$5,FALSE)</f>
        <v>2.8065892639999999</v>
      </c>
      <c r="J15" s="54">
        <f>VLOOKUP($D15,result!$A$2:$AY$212,J$5,FALSE)</f>
        <v>3.9531005509999999</v>
      </c>
      <c r="K15" s="31">
        <f>VLOOKUP($D15,result!$A$2:$AY$212,K$5,FALSE)</f>
        <v>3.1534352609999998</v>
      </c>
      <c r="L15" s="31">
        <f>VLOOKUP($D15,result!$A$2:$AY$212,L$5,FALSE)</f>
        <v>3.5422429530000001</v>
      </c>
      <c r="M15" s="31">
        <f>VLOOKUP($D15,result!$A$2:$AY$212,M$5,FALSE)</f>
        <v>4.8943422869999997</v>
      </c>
      <c r="N15" s="328">
        <f>VLOOKUP($D15,result!$A$2:$AY$212,N$5,FALSE)</f>
        <v>3.9531005509999999</v>
      </c>
      <c r="O15" s="54">
        <f>VLOOKUP($D15,result!$A$2:$AY$212,O$5,FALSE)</f>
        <v>4.4024400860000004</v>
      </c>
      <c r="P15" s="31">
        <f>VLOOKUP($D15,result!$A$2:$AY$212,P$5,FALSE)</f>
        <v>5.2584349819999998</v>
      </c>
      <c r="Q15" s="31">
        <f>VLOOKUP($D15,result!$A$2:$AY$212,Q$5,FALSE)</f>
        <v>4.8943422869999997</v>
      </c>
      <c r="R15" s="31">
        <f>VLOOKUP($D15,result!$A$2:$AY$212,R$5,FALSE)</f>
        <v>4.9524313720000004</v>
      </c>
      <c r="S15" s="328">
        <f>VLOOKUP($D15,result!$A$2:$AY$212,S$5,FALSE)</f>
        <v>6.6836114870000003</v>
      </c>
      <c r="T15" s="235">
        <f>VLOOKUP($D15,result!$A$2:$AY$212,T$5,FALSE)</f>
        <v>9.9584934829999998</v>
      </c>
      <c r="U15" s="235">
        <f>VLOOKUP($D15,result!$A$2:$AY$212,U$5,FALSE)</f>
        <v>12.561743809999999</v>
      </c>
      <c r="V15" s="235">
        <f>VLOOKUP($D15,result!$A$2:$AY$212,V$5,FALSE)</f>
        <v>14.56701717</v>
      </c>
      <c r="W15" s="235">
        <f>VLOOKUP($D15,result!$A$2:$AY$212,W$5,FALSE)</f>
        <v>15.994378960000001</v>
      </c>
      <c r="Y15" s="69"/>
      <c r="Z15" s="69"/>
      <c r="AA15" s="69"/>
      <c r="AB15" s="69"/>
      <c r="AC15" s="69"/>
      <c r="AF15" t="s">
        <v>10</v>
      </c>
      <c r="AG15" t="s">
        <v>61</v>
      </c>
      <c r="AH15">
        <v>0.31484388670000002</v>
      </c>
      <c r="AI15">
        <v>1.355271463</v>
      </c>
      <c r="AJ15">
        <v>1.5603050629999999</v>
      </c>
      <c r="AK15">
        <v>2.7663579020000002</v>
      </c>
      <c r="AL15">
        <v>3.151347672</v>
      </c>
      <c r="AM15">
        <v>5.1990503339999998</v>
      </c>
      <c r="AN15">
        <v>6.6863847200000004</v>
      </c>
      <c r="AO15">
        <v>6.9333507980000002</v>
      </c>
    </row>
    <row r="16" spans="1:41" x14ac:dyDescent="0.3">
      <c r="B16" s="360"/>
      <c r="C16" s="8" t="s">
        <v>11</v>
      </c>
      <c r="D16" s="8" t="s">
        <v>62</v>
      </c>
      <c r="E16" s="31">
        <f>VLOOKUP($D16,result!$A$2:$AY$212,E$5,FALSE)</f>
        <v>6.8721195200000001E-2</v>
      </c>
      <c r="F16" s="31">
        <f>VLOOKUP($D16,result!$A$2:$AY$212,F$5,FALSE)</f>
        <v>0.46934582870000002</v>
      </c>
      <c r="G16" s="54">
        <f>VLOOKUP($D16,result!$A$2:$AY$212,G$5,FALSE)</f>
        <v>0.78904777370000001</v>
      </c>
      <c r="H16" s="31">
        <f>VLOOKUP($D16,result!$A$2:$AY$212,H$5,FALSE)</f>
        <v>0.96829724100000003</v>
      </c>
      <c r="I16" s="328">
        <f>VLOOKUP($D16,result!$A$2:$AY$212,I$5,FALSE)</f>
        <v>1.1360004159999999</v>
      </c>
      <c r="J16" s="54">
        <f>VLOOKUP($D16,result!$A$2:$AY$212,J$5,FALSE)</f>
        <v>1.672816495</v>
      </c>
      <c r="K16" s="31">
        <f>VLOOKUP($D16,result!$A$2:$AY$212,K$5,FALSE)</f>
        <v>1.295449498</v>
      </c>
      <c r="L16" s="31">
        <f>VLOOKUP($D16,result!$A$2:$AY$212,L$5,FALSE)</f>
        <v>1.47690258</v>
      </c>
      <c r="M16" s="31">
        <f>VLOOKUP($D16,result!$A$2:$AY$212,M$5,FALSE)</f>
        <v>2.1334312529999999</v>
      </c>
      <c r="N16" s="328">
        <f>VLOOKUP($D16,result!$A$2:$AY$212,N$5,FALSE)</f>
        <v>1.672816495</v>
      </c>
      <c r="O16" s="54">
        <f>VLOOKUP($D16,result!$A$2:$AY$212,O$5,FALSE)</f>
        <v>1.890779269</v>
      </c>
      <c r="P16" s="31">
        <f>VLOOKUP($D16,result!$A$2:$AY$212,P$5,FALSE)</f>
        <v>2.3242550870000001</v>
      </c>
      <c r="Q16" s="31">
        <f>VLOOKUP($D16,result!$A$2:$AY$212,Q$5,FALSE)</f>
        <v>2.1334312529999999</v>
      </c>
      <c r="R16" s="31">
        <f>VLOOKUP($D16,result!$A$2:$AY$212,R$5,FALSE)</f>
        <v>2.1738234240000001</v>
      </c>
      <c r="S16" s="328">
        <f>VLOOKUP($D16,result!$A$2:$AY$212,S$5,FALSE)</f>
        <v>3.0164972200000002</v>
      </c>
      <c r="T16" s="235">
        <f>VLOOKUP($D16,result!$A$2:$AY$212,T$5,FALSE)</f>
        <v>5.5990647019999997</v>
      </c>
      <c r="U16" s="235">
        <f>VLOOKUP($D16,result!$A$2:$AY$212,U$5,FALSE)</f>
        <v>8.7983631730000003</v>
      </c>
      <c r="V16" s="235">
        <f>VLOOKUP($D16,result!$A$2:$AY$212,V$5,FALSE)</f>
        <v>12.71020908</v>
      </c>
      <c r="W16" s="235">
        <f>VLOOKUP($D16,result!$A$2:$AY$212,W$5,FALSE)</f>
        <v>17.385194519999999</v>
      </c>
      <c r="Y16" s="69"/>
      <c r="Z16" s="69"/>
      <c r="AA16" s="69"/>
      <c r="AB16" s="69"/>
      <c r="AC16" s="69"/>
      <c r="AF16" t="s">
        <v>11</v>
      </c>
      <c r="AG16" t="s">
        <v>62</v>
      </c>
      <c r="AH16">
        <v>8.0729201700000003E-2</v>
      </c>
      <c r="AI16">
        <v>0.37398616959999997</v>
      </c>
      <c r="AJ16">
        <v>0.45483007600000003</v>
      </c>
      <c r="AK16">
        <v>1.004129351</v>
      </c>
      <c r="AL16">
        <v>1.1203975530000001</v>
      </c>
      <c r="AM16">
        <v>1.7012886460000001</v>
      </c>
      <c r="AN16">
        <v>2.3723679720000002</v>
      </c>
      <c r="AO16">
        <v>3.4651373140000001</v>
      </c>
    </row>
    <row r="17" spans="2:41" x14ac:dyDescent="0.3">
      <c r="B17" s="360"/>
      <c r="C17" s="8" t="s">
        <v>12</v>
      </c>
      <c r="D17" s="8" t="s">
        <v>63</v>
      </c>
      <c r="E17" s="31">
        <f>VLOOKUP($D17,result!$A$2:$AY$212,E$5,FALSE)</f>
        <v>3.4354285299999998</v>
      </c>
      <c r="F17" s="31">
        <f>VLOOKUP($D17,result!$A$2:$AY$212,F$5,FALSE)</f>
        <v>3.3507486659999999</v>
      </c>
      <c r="G17" s="54">
        <f>VLOOKUP($D17,result!$A$2:$AY$212,G$5,FALSE)</f>
        <v>3.8662396160000001</v>
      </c>
      <c r="H17" s="31">
        <f>VLOOKUP($D17,result!$A$2:$AY$212,H$5,FALSE)</f>
        <v>3.6646897300000001</v>
      </c>
      <c r="I17" s="328">
        <f>VLOOKUP($D17,result!$A$2:$AY$212,I$5,FALSE)</f>
        <v>3.6686131089999998</v>
      </c>
      <c r="J17" s="54">
        <f>VLOOKUP($D17,result!$A$2:$AY$212,J$5,FALSE)</f>
        <v>3.599074533</v>
      </c>
      <c r="K17" s="31">
        <f>VLOOKUP($D17,result!$A$2:$AY$212,K$5,FALSE)</f>
        <v>3.6538463619999999</v>
      </c>
      <c r="L17" s="31">
        <f>VLOOKUP($D17,result!$A$2:$AY$212,L$5,FALSE)</f>
        <v>3.6382121170000001</v>
      </c>
      <c r="M17" s="31">
        <f>VLOOKUP($D17,result!$A$2:$AY$212,M$5,FALSE)</f>
        <v>3.5013371750000002</v>
      </c>
      <c r="N17" s="328">
        <f>VLOOKUP($D17,result!$A$2:$AY$212,N$5,FALSE)</f>
        <v>3.599074533</v>
      </c>
      <c r="O17" s="54">
        <f>VLOOKUP($D17,result!$A$2:$AY$212,O$5,FALSE)</f>
        <v>3.5529552870000001</v>
      </c>
      <c r="P17" s="31">
        <f>VLOOKUP($D17,result!$A$2:$AY$212,P$5,FALSE)</f>
        <v>3.2848676960000001</v>
      </c>
      <c r="Q17" s="31">
        <f>VLOOKUP($D17,result!$A$2:$AY$212,Q$5,FALSE)</f>
        <v>3.5013371750000002</v>
      </c>
      <c r="R17" s="31">
        <f>VLOOKUP($D17,result!$A$2:$AY$212,R$5,FALSE)</f>
        <v>3.3106933089999999</v>
      </c>
      <c r="S17" s="328">
        <f>VLOOKUP($D17,result!$A$2:$AY$212,S$5,FALSE)</f>
        <v>3.4068674479999999</v>
      </c>
      <c r="T17" s="235">
        <f>VLOOKUP($D17,result!$A$2:$AY$212,T$5,FALSE)</f>
        <v>4.3632963220000001</v>
      </c>
      <c r="U17" s="235">
        <f>VLOOKUP($D17,result!$A$2:$AY$212,U$5,FALSE)</f>
        <v>4.7309463259999998</v>
      </c>
      <c r="V17" s="235">
        <f>VLOOKUP($D17,result!$A$2:$AY$212,V$5,FALSE)</f>
        <v>4.715695405</v>
      </c>
      <c r="W17" s="235">
        <f>VLOOKUP($D17,result!$A$2:$AY$212,W$5,FALSE)</f>
        <v>4.4506097960000002</v>
      </c>
      <c r="Y17" s="69"/>
      <c r="Z17" s="69"/>
      <c r="AA17" s="69"/>
      <c r="AB17" s="69"/>
      <c r="AC17" s="69"/>
      <c r="AF17" t="s">
        <v>12</v>
      </c>
      <c r="AG17" t="s">
        <v>63</v>
      </c>
      <c r="AH17">
        <v>4.0364600859999999</v>
      </c>
      <c r="AI17">
        <v>4.6178911569999999</v>
      </c>
      <c r="AJ17">
        <v>4.603868018</v>
      </c>
      <c r="AK17">
        <v>4.589924152</v>
      </c>
      <c r="AL17">
        <v>4.7302829580000001</v>
      </c>
      <c r="AM17">
        <v>5.2274448439999999</v>
      </c>
      <c r="AN17">
        <v>5.2594693670000003</v>
      </c>
      <c r="AO17">
        <v>5.4293134309999997</v>
      </c>
    </row>
    <row r="18" spans="2:41" x14ac:dyDescent="0.3">
      <c r="B18" s="361"/>
      <c r="C18" s="9" t="s">
        <v>13</v>
      </c>
      <c r="D18" s="8" t="s">
        <v>64</v>
      </c>
      <c r="E18" s="32">
        <f>VLOOKUP($D18,result!$A$2:$AY$212,E$5,FALSE)</f>
        <v>0.22254492319999999</v>
      </c>
      <c r="F18" s="32">
        <f>VLOOKUP($D18,result!$A$2:$AY$212,F$5,FALSE)</f>
        <v>0.31880392930000001</v>
      </c>
      <c r="G18" s="286">
        <f>VLOOKUP($D18,result!$A$2:$AY$212,G$5,FALSE)</f>
        <v>0.50985136980000001</v>
      </c>
      <c r="H18" s="32">
        <f>VLOOKUP($D18,result!$A$2:$AY$212,H$5,FALSE)</f>
        <v>0.5844350384</v>
      </c>
      <c r="I18" s="287">
        <f>VLOOKUP($D18,result!$A$2:$AY$212,I$5,FALSE)</f>
        <v>0.66570260000000003</v>
      </c>
      <c r="J18" s="286">
        <f>VLOOKUP($D18,result!$A$2:$AY$212,J$5,FALSE)</f>
        <v>0.64208560749999999</v>
      </c>
      <c r="K18" s="32">
        <f>VLOOKUP($D18,result!$A$2:$AY$212,K$5,FALSE)</f>
        <v>0.65927995770000003</v>
      </c>
      <c r="L18" s="32">
        <f>VLOOKUP($D18,result!$A$2:$AY$212,L$5,FALSE)</f>
        <v>0.65275297340000005</v>
      </c>
      <c r="M18" s="32">
        <f>VLOOKUP($D18,result!$A$2:$AY$212,M$5,FALSE)</f>
        <v>0.61761599209999996</v>
      </c>
      <c r="N18" s="287">
        <f>VLOOKUP($D18,result!$A$2:$AY$212,N$5,FALSE)</f>
        <v>0.64208560749999999</v>
      </c>
      <c r="O18" s="286">
        <f>VLOOKUP($D18,result!$A$2:$AY$212,O$5,FALSE)</f>
        <v>0.63027936429999998</v>
      </c>
      <c r="P18" s="32">
        <f>VLOOKUP($D18,result!$A$2:$AY$212,P$5,FALSE)</f>
        <v>0.59813156469999995</v>
      </c>
      <c r="Q18" s="32">
        <f>VLOOKUP($D18,result!$A$2:$AY$212,Q$5,FALSE)</f>
        <v>0.61761599209999996</v>
      </c>
      <c r="R18" s="32">
        <f>VLOOKUP($D18,result!$A$2:$AY$212,R$5,FALSE)</f>
        <v>0.59333595949999995</v>
      </c>
      <c r="S18" s="287">
        <f>VLOOKUP($D18,result!$A$2:$AY$212,S$5,FALSE)</f>
        <v>0.65061704740000004</v>
      </c>
      <c r="T18" s="283">
        <f>VLOOKUP($D18,result!$A$2:$AY$212,T$5,FALSE)</f>
        <v>0.48649525690000001</v>
      </c>
      <c r="U18" s="283">
        <f>VLOOKUP($D18,result!$A$2:$AY$212,U$5,FALSE)</f>
        <v>0.30796802229999998</v>
      </c>
      <c r="V18" s="283">
        <f>VLOOKUP($D18,result!$A$2:$AY$212,V$5,FALSE)</f>
        <v>0.1792243647</v>
      </c>
      <c r="W18" s="283">
        <f>VLOOKUP($D18,result!$A$2:$AY$212,W$5,FALSE)</f>
        <v>9.8756234999999998E-2</v>
      </c>
      <c r="Y18" s="69"/>
      <c r="Z18" s="69"/>
      <c r="AA18" s="69"/>
      <c r="AB18" s="69"/>
      <c r="AC18" s="69"/>
      <c r="AF18" t="s">
        <v>13</v>
      </c>
      <c r="AG18" t="s">
        <v>64</v>
      </c>
      <c r="AH18">
        <v>0.43593768929999999</v>
      </c>
      <c r="AI18">
        <v>0.72389122169999998</v>
      </c>
      <c r="AJ18">
        <v>0.77777553889999995</v>
      </c>
      <c r="AK18">
        <v>1.0460299390000001</v>
      </c>
      <c r="AL18">
        <v>1.1546424470000001</v>
      </c>
      <c r="AM18">
        <v>1.679333797</v>
      </c>
      <c r="AN18">
        <v>1.9735742650000001</v>
      </c>
      <c r="AO18">
        <v>2.1793911449999999</v>
      </c>
    </row>
    <row r="19" spans="2:41" ht="15" customHeight="1" x14ac:dyDescent="0.3">
      <c r="B19" s="357" t="s">
        <v>601</v>
      </c>
      <c r="C19" s="6" t="s">
        <v>2</v>
      </c>
      <c r="D19" s="3" t="s">
        <v>65</v>
      </c>
      <c r="E19" s="7">
        <f>VLOOKUP($D19,result!$A$2:$AY$212,E$5,FALSE)</f>
        <v>37.160001180000002</v>
      </c>
      <c r="F19" s="7">
        <f t="shared" ref="F19:G19" si="4">SUM(F20:F25)</f>
        <v>35.529713803300005</v>
      </c>
      <c r="G19" s="329">
        <f t="shared" si="4"/>
        <v>34.140512408999996</v>
      </c>
      <c r="H19" s="7">
        <f t="shared" ref="H19:W19" si="5">SUM(H20:H25)</f>
        <v>34.868397449599996</v>
      </c>
      <c r="I19" s="330">
        <f t="shared" si="5"/>
        <v>35.240677078599994</v>
      </c>
      <c r="J19" s="329">
        <f t="shared" si="5"/>
        <v>35.121207801499999</v>
      </c>
      <c r="K19" s="7">
        <f t="shared" si="5"/>
        <v>35.08228169440001</v>
      </c>
      <c r="L19" s="7">
        <f t="shared" si="5"/>
        <v>34.831008282499994</v>
      </c>
      <c r="M19" s="7">
        <f t="shared" si="5"/>
        <v>36.235798320300006</v>
      </c>
      <c r="N19" s="330">
        <f t="shared" si="5"/>
        <v>35.121207801499999</v>
      </c>
      <c r="O19" s="329">
        <f t="shared" si="5"/>
        <v>35.594298196899999</v>
      </c>
      <c r="P19" s="7">
        <f t="shared" si="5"/>
        <v>41.729951921700007</v>
      </c>
      <c r="Q19" s="7">
        <f t="shared" si="5"/>
        <v>36.235798320300006</v>
      </c>
      <c r="R19" s="7">
        <f t="shared" si="5"/>
        <v>39.975203723699998</v>
      </c>
      <c r="S19" s="330">
        <f t="shared" si="5"/>
        <v>40.904755149800003</v>
      </c>
      <c r="T19" s="332">
        <f t="shared" si="5"/>
        <v>36.435388271099995</v>
      </c>
      <c r="U19" s="332">
        <f t="shared" si="5"/>
        <v>32.152282941400003</v>
      </c>
      <c r="V19" s="332">
        <f t="shared" si="5"/>
        <v>29.113073941099998</v>
      </c>
      <c r="W19" s="332">
        <f t="shared" si="5"/>
        <v>26.704040427999995</v>
      </c>
      <c r="Y19" s="68"/>
      <c r="Z19" s="68"/>
      <c r="AA19" s="68"/>
      <c r="AB19" s="68"/>
      <c r="AC19" s="68"/>
      <c r="AF19" t="s">
        <v>2</v>
      </c>
      <c r="AG19" t="s">
        <v>65</v>
      </c>
      <c r="AH19">
        <v>45.718643290000003</v>
      </c>
      <c r="AI19">
        <v>43.160918760000001</v>
      </c>
      <c r="AJ19">
        <v>43.1338115</v>
      </c>
      <c r="AK19">
        <v>44.495152871232243</v>
      </c>
      <c r="AL19">
        <v>40.06833091</v>
      </c>
      <c r="AM19">
        <v>40.368835975463753</v>
      </c>
      <c r="AN19">
        <v>36.956866863414824</v>
      </c>
      <c r="AO19">
        <v>35.579549547986367</v>
      </c>
    </row>
    <row r="20" spans="2:41" x14ac:dyDescent="0.3">
      <c r="B20" s="358"/>
      <c r="C20" s="8" t="s">
        <v>14</v>
      </c>
      <c r="D20" s="8" t="s">
        <v>66</v>
      </c>
      <c r="E20" s="31">
        <f>VLOOKUP($D20,result!$A$2:$AY$212,E$5,FALSE)</f>
        <v>34.16896697</v>
      </c>
      <c r="F20" s="31">
        <f>VLOOKUP($D20,result!$A$2:$AY$212,F$5,FALSE)</f>
        <v>30.39087297</v>
      </c>
      <c r="G20" s="54">
        <f>VLOOKUP($D20,result!$A$2:$AY$212,G$5,FALSE)</f>
        <v>28.525674729999999</v>
      </c>
      <c r="H20" s="31">
        <f>VLOOKUP($D20,result!$A$2:$AY$212,H$5,FALSE)</f>
        <v>28.560276819999999</v>
      </c>
      <c r="I20" s="328">
        <f>VLOOKUP($D20,result!$A$2:$AY$212,I$5,FALSE)</f>
        <v>28.243820289999999</v>
      </c>
      <c r="J20" s="54">
        <f>VLOOKUP($D20,result!$A$2:$AY$212,J$5,FALSE)</f>
        <v>26.393087690000002</v>
      </c>
      <c r="K20" s="31">
        <f>VLOOKUP($D20,result!$A$2:$AY$212,K$5,FALSE)</f>
        <v>27.575136820000001</v>
      </c>
      <c r="L20" s="31">
        <f>VLOOKUP($D20,result!$A$2:$AY$212,L$5,FALSE)</f>
        <v>26.798162909999999</v>
      </c>
      <c r="M20" s="31">
        <f>VLOOKUP($D20,result!$A$2:$AY$212,M$5,FALSE)</f>
        <v>25.790663949999999</v>
      </c>
      <c r="N20" s="328">
        <f>VLOOKUP($D20,result!$A$2:$AY$212,N$5,FALSE)</f>
        <v>26.393087690000002</v>
      </c>
      <c r="O20" s="54">
        <f>VLOOKUP($D20,result!$A$2:$AY$212,O$5,FALSE)</f>
        <v>26.06531107</v>
      </c>
      <c r="P20" s="31">
        <f>VLOOKUP($D20,result!$A$2:$AY$212,P$5,FALSE)</f>
        <v>28.087681289999999</v>
      </c>
      <c r="Q20" s="31">
        <f>VLOOKUP($D20,result!$A$2:$AY$212,Q$5,FALSE)</f>
        <v>25.790663949999999</v>
      </c>
      <c r="R20" s="31">
        <f>VLOOKUP($D20,result!$A$2:$AY$212,R$5,FALSE)</f>
        <v>27.698752899999999</v>
      </c>
      <c r="S20" s="328">
        <f>VLOOKUP($D20,result!$A$2:$AY$212,S$5,FALSE)</f>
        <v>24.868237329999999</v>
      </c>
      <c r="T20" s="235">
        <f>VLOOKUP($D20,result!$A$2:$AY$212,T$5,FALSE)</f>
        <v>13.95204047</v>
      </c>
      <c r="U20" s="235">
        <f>VLOOKUP($D20,result!$A$2:$AY$212,U$5,FALSE)</f>
        <v>6.2839040769999999</v>
      </c>
      <c r="V20" s="235">
        <f>VLOOKUP($D20,result!$A$2:$AY$212,V$5,FALSE)</f>
        <v>2.4734276300000002</v>
      </c>
      <c r="W20" s="235">
        <f>VLOOKUP($D20,result!$A$2:$AY$212,W$5,FALSE)</f>
        <v>0.89347333569999998</v>
      </c>
      <c r="Y20" s="69"/>
      <c r="Z20" s="69"/>
      <c r="AA20" s="69"/>
      <c r="AB20" s="69"/>
      <c r="AC20" s="69"/>
      <c r="AF20" t="s">
        <v>14</v>
      </c>
      <c r="AG20" t="s">
        <v>66</v>
      </c>
      <c r="AH20">
        <v>34.93</v>
      </c>
      <c r="AI20">
        <v>28.496103250000001</v>
      </c>
      <c r="AJ20">
        <v>27.844705380000001</v>
      </c>
      <c r="AK20">
        <v>23.90919487</v>
      </c>
      <c r="AL20">
        <v>22.879437679999999</v>
      </c>
      <c r="AM20">
        <v>18.919183019999998</v>
      </c>
      <c r="AN20">
        <v>14.65346751</v>
      </c>
      <c r="AO20">
        <v>11.92666694</v>
      </c>
    </row>
    <row r="21" spans="2:41" x14ac:dyDescent="0.3">
      <c r="B21" s="358"/>
      <c r="C21" s="8" t="s">
        <v>15</v>
      </c>
      <c r="D21" s="8" t="s">
        <v>67</v>
      </c>
      <c r="E21" s="31">
        <f>VLOOKUP($D21,result!$A$2:$AY$212,E$5,FALSE)</f>
        <v>1.5994835329999999</v>
      </c>
      <c r="F21" s="31">
        <f>VLOOKUP($D21,result!$A$2:$AY$212,F$5,FALSE)</f>
        <v>3.1987103220000002</v>
      </c>
      <c r="G21" s="54">
        <f>VLOOKUP($D21,result!$A$2:$AY$212,G$5,FALSE)</f>
        <v>3.4093358939999998</v>
      </c>
      <c r="H21" s="31">
        <f>VLOOKUP($D21,result!$A$2:$AY$212,H$5,FALSE)</f>
        <v>3.7667757019999999</v>
      </c>
      <c r="I21" s="328">
        <f>VLOOKUP($D21,result!$A$2:$AY$212,I$5,FALSE)</f>
        <v>3.94229991</v>
      </c>
      <c r="J21" s="54">
        <f>VLOOKUP($D21,result!$A$2:$AY$212,J$5,FALSE)</f>
        <v>4.4927598919999996</v>
      </c>
      <c r="K21" s="31">
        <f>VLOOKUP($D21,result!$A$2:$AY$212,K$5,FALSE)</f>
        <v>4.1122182780000003</v>
      </c>
      <c r="L21" s="31">
        <f>VLOOKUP($D21,result!$A$2:$AY$212,L$5,FALSE)</f>
        <v>4.2696843409999996</v>
      </c>
      <c r="M21" s="31">
        <f>VLOOKUP($D21,result!$A$2:$AY$212,M$5,FALSE)</f>
        <v>5.0112960070000003</v>
      </c>
      <c r="N21" s="328">
        <f>VLOOKUP($D21,result!$A$2:$AY$212,N$5,FALSE)</f>
        <v>4.4927598919999996</v>
      </c>
      <c r="O21" s="54">
        <f>VLOOKUP($D21,result!$A$2:$AY$212,O$5,FALSE)</f>
        <v>4.7404348619999999</v>
      </c>
      <c r="P21" s="31">
        <f>VLOOKUP($D21,result!$A$2:$AY$212,P$5,FALSE)</f>
        <v>6.2096349350000004</v>
      </c>
      <c r="Q21" s="31">
        <f>VLOOKUP($D21,result!$A$2:$AY$212,Q$5,FALSE)</f>
        <v>5.0112960070000003</v>
      </c>
      <c r="R21" s="31">
        <f>VLOOKUP($D21,result!$A$2:$AY$212,R$5,FALSE)</f>
        <v>5.7408879820000003</v>
      </c>
      <c r="S21" s="328">
        <f>VLOOKUP($D21,result!$A$2:$AY$212,S$5,FALSE)</f>
        <v>6.6725087700000003</v>
      </c>
      <c r="T21" s="235">
        <f>VLOOKUP($D21,result!$A$2:$AY$212,T$5,FALSE)</f>
        <v>8.2813564290000006</v>
      </c>
      <c r="U21" s="235">
        <f>VLOOKUP($D21,result!$A$2:$AY$212,U$5,FALSE)</f>
        <v>8.2511198710000002</v>
      </c>
      <c r="V21" s="235">
        <f>VLOOKUP($D21,result!$A$2:$AY$212,V$5,FALSE)</f>
        <v>7.1845927769999998</v>
      </c>
      <c r="W21" s="235">
        <f>VLOOKUP($D21,result!$A$2:$AY$212,W$5,FALSE)</f>
        <v>5.7412194239999996</v>
      </c>
      <c r="Y21" s="69"/>
      <c r="Z21" s="69"/>
      <c r="AA21" s="69"/>
      <c r="AB21" s="69"/>
      <c r="AC21" s="69"/>
      <c r="AF21" t="s">
        <v>15</v>
      </c>
      <c r="AG21" t="s">
        <v>67</v>
      </c>
      <c r="AH21">
        <v>9.3600101630000001</v>
      </c>
      <c r="AI21">
        <v>12.106394330000001</v>
      </c>
      <c r="AJ21">
        <v>12.64113212</v>
      </c>
      <c r="AK21">
        <v>14.15351497</v>
      </c>
      <c r="AL21">
        <v>14.23677011</v>
      </c>
      <c r="AM21">
        <v>14.372607990000001</v>
      </c>
      <c r="AN21">
        <v>14.69936274</v>
      </c>
      <c r="AO21">
        <v>16.0892722</v>
      </c>
    </row>
    <row r="22" spans="2:41" x14ac:dyDescent="0.3">
      <c r="B22" s="358"/>
      <c r="C22" s="8" t="s">
        <v>16</v>
      </c>
      <c r="D22" s="8" t="s">
        <v>68</v>
      </c>
      <c r="E22" s="31">
        <f>VLOOKUP($D22,result!$A$2:$AY$212,E$5,FALSE)</f>
        <v>0.19993544160000001</v>
      </c>
      <c r="F22" s="31">
        <f>VLOOKUP($D22,result!$A$2:$AY$212,F$5,FALSE)</f>
        <v>0.1046223464</v>
      </c>
      <c r="G22" s="54">
        <f>VLOOKUP($D22,result!$A$2:$AY$212,G$5,FALSE)</f>
        <v>9.8609759500000005E-2</v>
      </c>
      <c r="H22" s="31">
        <f>VLOOKUP($D22,result!$A$2:$AY$212,H$5,FALSE)</f>
        <v>0.23794707000000001</v>
      </c>
      <c r="I22" s="328">
        <f>VLOOKUP($D22,result!$A$2:$AY$212,I$5,FALSE)</f>
        <v>0.59382890619999995</v>
      </c>
      <c r="J22" s="54">
        <f>VLOOKUP($D22,result!$A$2:$AY$212,J$5,FALSE)</f>
        <v>0.98376135799999997</v>
      </c>
      <c r="K22" s="31">
        <f>VLOOKUP($D22,result!$A$2:$AY$212,K$5,FALSE)</f>
        <v>0.70168596839999997</v>
      </c>
      <c r="L22" s="31">
        <f>VLOOKUP($D22,result!$A$2:$AY$212,L$5,FALSE)</f>
        <v>0.82531048080000002</v>
      </c>
      <c r="M22" s="31">
        <f>VLOOKUP($D22,result!$A$2:$AY$212,M$5,FALSE)</f>
        <v>1.4081098110000001</v>
      </c>
      <c r="N22" s="328">
        <f>VLOOKUP($D22,result!$A$2:$AY$212,N$5,FALSE)</f>
        <v>0.98376135799999997</v>
      </c>
      <c r="O22" s="54">
        <f>VLOOKUP($D22,result!$A$2:$AY$212,O$5,FALSE)</f>
        <v>1.1758439599999999</v>
      </c>
      <c r="P22" s="31">
        <f>VLOOKUP($D22,result!$A$2:$AY$212,P$5,FALSE)</f>
        <v>2.0718176929999998</v>
      </c>
      <c r="Q22" s="31">
        <f>VLOOKUP($D22,result!$A$2:$AY$212,Q$5,FALSE)</f>
        <v>1.4081098110000001</v>
      </c>
      <c r="R22" s="31">
        <f>VLOOKUP($D22,result!$A$2:$AY$212,R$5,FALSE)</f>
        <v>1.7577821149999999</v>
      </c>
      <c r="S22" s="328">
        <f>VLOOKUP($D22,result!$A$2:$AY$212,S$5,FALSE)</f>
        <v>2.8805347819999998</v>
      </c>
      <c r="T22" s="235">
        <f>VLOOKUP($D22,result!$A$2:$AY$212,T$5,FALSE)</f>
        <v>5.1638977439999998</v>
      </c>
      <c r="U22" s="235">
        <f>VLOOKUP($D22,result!$A$2:$AY$212,U$5,FALSE)</f>
        <v>7.4315814070000004</v>
      </c>
      <c r="V22" s="235">
        <f>VLOOKUP($D22,result!$A$2:$AY$212,V$5,FALSE)</f>
        <v>9.3467943360000003</v>
      </c>
      <c r="W22" s="235">
        <f>VLOOKUP($D22,result!$A$2:$AY$212,W$5,FALSE)</f>
        <v>10.788395550000001</v>
      </c>
      <c r="Y22" s="69"/>
      <c r="Z22" s="69"/>
      <c r="AA22" s="69"/>
      <c r="AB22" s="69"/>
      <c r="AC22" s="69"/>
      <c r="AF22" t="s">
        <v>16</v>
      </c>
      <c r="AG22" t="s">
        <v>68</v>
      </c>
      <c r="AH22">
        <v>0.14778963410000001</v>
      </c>
      <c r="AI22">
        <v>4.3160918800000003E-2</v>
      </c>
      <c r="AJ22">
        <v>5.0053220000000002E-2</v>
      </c>
      <c r="AK22">
        <v>8.5268986899999996E-2</v>
      </c>
      <c r="AL22">
        <v>8.4450778000000004E-2</v>
      </c>
      <c r="AM22">
        <v>8.0128925099999998E-2</v>
      </c>
      <c r="AN22">
        <v>7.6822932600000005E-2</v>
      </c>
      <c r="AO22">
        <v>7.72391625E-2</v>
      </c>
    </row>
    <row r="23" spans="2:41" x14ac:dyDescent="0.3">
      <c r="B23" s="358"/>
      <c r="C23" s="8" t="s">
        <v>17</v>
      </c>
      <c r="D23" s="8" t="s">
        <v>69</v>
      </c>
      <c r="E23" s="31">
        <f>VLOOKUP($D23,result!$A$2:$AY$212,E$5,FALSE)</f>
        <v>0.5918089071</v>
      </c>
      <c r="F23" s="31">
        <f>VLOOKUP($D23,result!$A$2:$AY$212,F$5,FALSE)</f>
        <v>0.47222169019999999</v>
      </c>
      <c r="G23" s="54">
        <f>VLOOKUP($D23,result!$A$2:$AY$212,G$5,FALSE)</f>
        <v>0.49232653520000003</v>
      </c>
      <c r="H23" s="31">
        <f>VLOOKUP($D23,result!$A$2:$AY$212,H$5,FALSE)</f>
        <v>0.41852220810000001</v>
      </c>
      <c r="I23" s="328">
        <f>VLOOKUP($D23,result!$A$2:$AY$212,I$5,FALSE)</f>
        <v>0.40786634389999998</v>
      </c>
      <c r="J23" s="54">
        <f>VLOOKUP($D23,result!$A$2:$AY$212,J$5,FALSE)</f>
        <v>0.41972963990000001</v>
      </c>
      <c r="K23" s="31">
        <f>VLOOKUP($D23,result!$A$2:$AY$212,K$5,FALSE)</f>
        <v>0.4112195709</v>
      </c>
      <c r="L23" s="31">
        <f>VLOOKUP($D23,result!$A$2:$AY$212,L$5,FALSE)</f>
        <v>0.41268890359999999</v>
      </c>
      <c r="M23" s="31">
        <f>VLOOKUP($D23,result!$A$2:$AY$212,M$5,FALSE)</f>
        <v>0.43738642430000002</v>
      </c>
      <c r="N23" s="328">
        <f>VLOOKUP($D23,result!$A$2:$AY$212,N$5,FALSE)</f>
        <v>0.41972963990000001</v>
      </c>
      <c r="O23" s="54">
        <f>VLOOKUP($D23,result!$A$2:$AY$212,O$5,FALSE)</f>
        <v>0.42805938139999999</v>
      </c>
      <c r="P23" s="31">
        <f>VLOOKUP($D23,result!$A$2:$AY$212,P$5,FALSE)</f>
        <v>0.51937434490000001</v>
      </c>
      <c r="Q23" s="31">
        <f>VLOOKUP($D23,result!$A$2:$AY$212,Q$5,FALSE)</f>
        <v>0.43738642430000002</v>
      </c>
      <c r="R23" s="31">
        <f>VLOOKUP($D23,result!$A$2:$AY$212,R$5,FALSE)</f>
        <v>0.4905055284</v>
      </c>
      <c r="S23" s="328">
        <f>VLOOKUP($D23,result!$A$2:$AY$212,S$5,FALSE)</f>
        <v>0.52354299179999997</v>
      </c>
      <c r="T23" s="235">
        <f>VLOOKUP($D23,result!$A$2:$AY$212,T$5,FALSE)</f>
        <v>0.66595935409999996</v>
      </c>
      <c r="U23" s="235">
        <f>VLOOKUP($D23,result!$A$2:$AY$212,U$5,FALSE)</f>
        <v>0.68005210940000005</v>
      </c>
      <c r="V23" s="235">
        <f>VLOOKUP($D23,result!$A$2:$AY$212,V$5,FALSE)</f>
        <v>0.60689631710000003</v>
      </c>
      <c r="W23" s="235">
        <f>VLOOKUP($D23,result!$A$2:$AY$212,W$5,FALSE)</f>
        <v>0.49704938329999998</v>
      </c>
      <c r="Y23" s="69"/>
      <c r="Z23" s="69"/>
      <c r="AA23" s="69"/>
      <c r="AB23" s="69"/>
      <c r="AC23" s="69"/>
      <c r="AF23" t="s">
        <v>17</v>
      </c>
      <c r="AG23" t="s">
        <v>69</v>
      </c>
      <c r="AH23">
        <v>0.59115853659999995</v>
      </c>
      <c r="AI23">
        <v>0.80397890139999995</v>
      </c>
      <c r="AJ23">
        <v>0.79856091770000004</v>
      </c>
      <c r="AK23">
        <v>0.73207465360000001</v>
      </c>
      <c r="AL23">
        <v>0.72095513200000005</v>
      </c>
      <c r="AM23">
        <v>0.66873670200000002</v>
      </c>
      <c r="AN23">
        <v>0.62248935890000001</v>
      </c>
      <c r="AO23">
        <v>0.5636264715</v>
      </c>
    </row>
    <row r="24" spans="2:41" x14ac:dyDescent="0.3">
      <c r="B24" s="358"/>
      <c r="C24" s="8" t="s">
        <v>18</v>
      </c>
      <c r="D24" s="8" t="s">
        <v>70</v>
      </c>
      <c r="E24" s="31">
        <f>VLOOKUP($D24,result!$A$2:$AY$212,E$5,FALSE)</f>
        <v>0.19993544160000001</v>
      </c>
      <c r="F24" s="31">
        <f>VLOOKUP($D24,result!$A$2:$AY$212,F$5,FALSE)</f>
        <v>0.26291334869999999</v>
      </c>
      <c r="G24" s="54">
        <f>VLOOKUP($D24,result!$A$2:$AY$212,G$5,FALSE)</f>
        <v>0.30394320629999999</v>
      </c>
      <c r="H24" s="31">
        <f>VLOOKUP($D24,result!$A$2:$AY$212,H$5,FALSE)</f>
        <v>0.3146307425</v>
      </c>
      <c r="I24" s="328">
        <f>VLOOKUP($D24,result!$A$2:$AY$212,I$5,FALSE)</f>
        <v>0.33052514350000001</v>
      </c>
      <c r="J24" s="54">
        <f>VLOOKUP($D24,result!$A$2:$AY$212,J$5,FALSE)</f>
        <v>0.47538867159999998</v>
      </c>
      <c r="K24" s="31">
        <f>VLOOKUP($D24,result!$A$2:$AY$212,K$5,FALSE)</f>
        <v>0.3725843371</v>
      </c>
      <c r="L24" s="31">
        <f>VLOOKUP($D24,result!$A$2:$AY$212,L$5,FALSE)</f>
        <v>0.41805921010000002</v>
      </c>
      <c r="M24" s="31">
        <f>VLOOKUP($D24,result!$A$2:$AY$212,M$5,FALSE)</f>
        <v>0.61925976000000005</v>
      </c>
      <c r="N24" s="328">
        <f>VLOOKUP($D24,result!$A$2:$AY$212,N$5,FALSE)</f>
        <v>0.47538867159999998</v>
      </c>
      <c r="O24" s="54">
        <f>VLOOKUP($D24,result!$A$2:$AY$212,O$5,FALSE)</f>
        <v>0.54206004249999995</v>
      </c>
      <c r="P24" s="31">
        <f>VLOOKUP($D24,result!$A$2:$AY$212,P$5,FALSE)</f>
        <v>0.95621376179999995</v>
      </c>
      <c r="Q24" s="31">
        <f>VLOOKUP($D24,result!$A$2:$AY$212,Q$5,FALSE)</f>
        <v>0.61925976000000005</v>
      </c>
      <c r="R24" s="31">
        <f>VLOOKUP($D24,result!$A$2:$AY$212,R$5,FALSE)</f>
        <v>0.79192660829999995</v>
      </c>
      <c r="S24" s="328">
        <f>VLOOKUP($D24,result!$A$2:$AY$212,S$5,FALSE)</f>
        <v>1.4293126920000001</v>
      </c>
      <c r="T24" s="235">
        <f>VLOOKUP($D24,result!$A$2:$AY$212,T$5,FALSE)</f>
        <v>2.3029492669999998</v>
      </c>
      <c r="U24" s="235">
        <f>VLOOKUP($D24,result!$A$2:$AY$212,U$5,FALSE)</f>
        <v>2.9787948000000002</v>
      </c>
      <c r="V24" s="235">
        <f>VLOOKUP($D24,result!$A$2:$AY$212,V$5,FALSE)</f>
        <v>3.3672444399999999</v>
      </c>
      <c r="W24" s="235">
        <f>VLOOKUP($D24,result!$A$2:$AY$212,W$5,FALSE)</f>
        <v>3.4931837360000002</v>
      </c>
      <c r="Y24" s="69"/>
      <c r="Z24" s="69"/>
      <c r="AA24" s="69"/>
      <c r="AB24" s="69"/>
      <c r="AC24" s="69"/>
      <c r="AF24" t="s">
        <v>18</v>
      </c>
      <c r="AG24" t="s">
        <v>70</v>
      </c>
      <c r="AH24">
        <v>0.39410569109999999</v>
      </c>
      <c r="AI24">
        <v>0.1242151241</v>
      </c>
      <c r="AJ24">
        <v>0.1292299083</v>
      </c>
      <c r="AK24">
        <v>0.14259719779999999</v>
      </c>
      <c r="AL24">
        <v>0.14578647929999999</v>
      </c>
      <c r="AM24">
        <v>0.15706438889999999</v>
      </c>
      <c r="AN24">
        <v>0.16662524970000001</v>
      </c>
      <c r="AO24">
        <v>0.1542481399</v>
      </c>
    </row>
    <row r="25" spans="2:41" x14ac:dyDescent="0.3">
      <c r="B25" s="358"/>
      <c r="C25" s="9" t="s">
        <v>13</v>
      </c>
      <c r="D25" s="8" t="s">
        <v>71</v>
      </c>
      <c r="E25" s="32">
        <f>VLOOKUP($D25,result!$A$2:$AY$212,E$5,FALSE)</f>
        <v>0.39987088320000003</v>
      </c>
      <c r="F25" s="32">
        <f>VLOOKUP($D25,result!$A$2:$AY$212,F$5,FALSE)</f>
        <v>1.100373126</v>
      </c>
      <c r="G25" s="286">
        <f>VLOOKUP($D25,result!$A$2:$AY$212,G$5,FALSE)</f>
        <v>1.3106222839999999</v>
      </c>
      <c r="H25" s="32">
        <f>VLOOKUP($D25,result!$A$2:$AY$212,H$5,FALSE)</f>
        <v>1.570244907</v>
      </c>
      <c r="I25" s="287">
        <f>VLOOKUP($D25,result!$A$2:$AY$212,I$5,FALSE)</f>
        <v>1.722336485</v>
      </c>
      <c r="J25" s="286">
        <f>VLOOKUP($D25,result!$A$2:$AY$212,J$5,FALSE)</f>
        <v>2.3564805500000001</v>
      </c>
      <c r="K25" s="32">
        <f>VLOOKUP($D25,result!$A$2:$AY$212,K$5,FALSE)</f>
        <v>1.90943672</v>
      </c>
      <c r="L25" s="32">
        <f>VLOOKUP($D25,result!$A$2:$AY$212,L$5,FALSE)</f>
        <v>2.107102437</v>
      </c>
      <c r="M25" s="32">
        <f>VLOOKUP($D25,result!$A$2:$AY$212,M$5,FALSE)</f>
        <v>2.969082368</v>
      </c>
      <c r="N25" s="287">
        <f>VLOOKUP($D25,result!$A$2:$AY$212,N$5,FALSE)</f>
        <v>2.3564805500000001</v>
      </c>
      <c r="O25" s="286">
        <f>VLOOKUP($D25,result!$A$2:$AY$212,O$5,FALSE)</f>
        <v>2.642588881</v>
      </c>
      <c r="P25" s="32">
        <f>VLOOKUP($D25,result!$A$2:$AY$212,P$5,FALSE)</f>
        <v>3.8852298969999999</v>
      </c>
      <c r="Q25" s="32">
        <f>VLOOKUP($D25,result!$A$2:$AY$212,Q$5,FALSE)</f>
        <v>2.969082368</v>
      </c>
      <c r="R25" s="32">
        <f>VLOOKUP($D25,result!$A$2:$AY$212,R$5,FALSE)</f>
        <v>3.4953485899999999</v>
      </c>
      <c r="S25" s="287">
        <f>VLOOKUP($D25,result!$A$2:$AY$212,S$5,FALSE)</f>
        <v>4.5306185839999999</v>
      </c>
      <c r="T25" s="283">
        <f>VLOOKUP($D25,result!$A$2:$AY$212,T$5,FALSE)</f>
        <v>6.0691850069999997</v>
      </c>
      <c r="U25" s="283">
        <f>VLOOKUP($D25,result!$A$2:$AY$212,U$5,FALSE)</f>
        <v>6.5268306770000004</v>
      </c>
      <c r="V25" s="283">
        <f>VLOOKUP($D25,result!$A$2:$AY$212,V$5,FALSE)</f>
        <v>6.134118441</v>
      </c>
      <c r="W25" s="283">
        <f>VLOOKUP($D25,result!$A$2:$AY$212,W$5,FALSE)</f>
        <v>5.2907189990000001</v>
      </c>
      <c r="Y25" s="69"/>
      <c r="Z25" s="69"/>
      <c r="AA25" s="69"/>
      <c r="AB25" s="69"/>
      <c r="AC25" s="69"/>
      <c r="AF25" t="s">
        <v>13</v>
      </c>
      <c r="AG25" t="s">
        <v>71</v>
      </c>
      <c r="AH25">
        <v>0.29557926829999998</v>
      </c>
      <c r="AI25">
        <v>1.58706623</v>
      </c>
      <c r="AJ25">
        <v>1.6701299620000001</v>
      </c>
      <c r="AK25">
        <v>1.929144924</v>
      </c>
      <c r="AL25">
        <v>2.0009307330000001</v>
      </c>
      <c r="AM25">
        <v>2.2836855790000001</v>
      </c>
      <c r="AN25">
        <v>2.6484510550000002</v>
      </c>
      <c r="AO25">
        <v>2.5202856790000001</v>
      </c>
    </row>
    <row r="26" spans="2:41" x14ac:dyDescent="0.3">
      <c r="B26" s="11" t="s">
        <v>9</v>
      </c>
      <c r="C26" s="3"/>
      <c r="D26" s="29" t="s">
        <v>72</v>
      </c>
      <c r="E26" s="7">
        <f>VLOOKUP($D26,result!$A$2:$AY$212,E$5,FALSE)</f>
        <v>5.7508898210000003</v>
      </c>
      <c r="F26" s="7">
        <f>VLOOKUP($D26,result!$A$2:$AY$212,F$5,FALSE)</f>
        <v>4.607912572</v>
      </c>
      <c r="G26" s="329">
        <f>VLOOKUP($D26,result!$A$2:$AY$212,G$5,FALSE)</f>
        <v>3.738491443</v>
      </c>
      <c r="H26" s="7">
        <f>VLOOKUP($D26,result!$A$2:$AY$212,H$5,FALSE)</f>
        <v>3.3363166529999999</v>
      </c>
      <c r="I26" s="330">
        <f>VLOOKUP($D26,result!$A$2:$AY$212,I$5,FALSE)</f>
        <v>2.9677556809999999</v>
      </c>
      <c r="J26" s="329">
        <f>VLOOKUP($D26,result!$A$2:$AY$212,J$5,FALSE)</f>
        <v>2.7039056829999999</v>
      </c>
      <c r="K26" s="7">
        <f>VLOOKUP($D26,result!$A$2:$AY$212,K$5,FALSE)</f>
        <v>2.817756063</v>
      </c>
      <c r="L26" s="7">
        <f>VLOOKUP($D26,result!$A$2:$AY$212,L$5,FALSE)</f>
        <v>2.7449429090000002</v>
      </c>
      <c r="M26" s="7">
        <f>VLOOKUP($D26,result!$A$2:$AY$212,M$5,FALSE)</f>
        <v>2.6415371360000002</v>
      </c>
      <c r="N26" s="330">
        <f>VLOOKUP($D26,result!$A$2:$AY$212,N$5,FALSE)</f>
        <v>2.7039056829999999</v>
      </c>
      <c r="O26" s="329">
        <f>VLOOKUP($D26,result!$A$2:$AY$212,O$5,FALSE)</f>
        <v>2.6708349400000002</v>
      </c>
      <c r="P26" s="7">
        <f>VLOOKUP($D26,result!$A$2:$AY$212,P$5,FALSE)</f>
        <v>2.512697046</v>
      </c>
      <c r="Q26" s="7">
        <f>VLOOKUP($D26,result!$A$2:$AY$212,Q$5,FALSE)</f>
        <v>2.6415371360000002</v>
      </c>
      <c r="R26" s="7">
        <f>VLOOKUP($D26,result!$A$2:$AY$212,R$5,FALSE)</f>
        <v>2.580747825</v>
      </c>
      <c r="S26" s="330">
        <f>VLOOKUP($D26,result!$A$2:$AY$212,S$5,FALSE)</f>
        <v>2.3240113330000001</v>
      </c>
      <c r="T26" s="332">
        <f>VLOOKUP($D26,result!$A$2:$AY$212,T$5,FALSE)</f>
        <v>1.5686315179999999</v>
      </c>
      <c r="U26" s="332">
        <f>VLOOKUP($D26,result!$A$2:$AY$212,U$5,FALSE)</f>
        <v>1.204830587</v>
      </c>
      <c r="V26" s="332">
        <f>VLOOKUP($D26,result!$A$2:$AY$212,V$5,FALSE)</f>
        <v>1.0184237039999999</v>
      </c>
      <c r="W26" s="332">
        <f>VLOOKUP($D26,result!$A$2:$AY$212,W$5,FALSE)</f>
        <v>0.90737547819999997</v>
      </c>
      <c r="Y26" s="68"/>
      <c r="Z26" s="68"/>
      <c r="AA26" s="68"/>
      <c r="AB26" s="68"/>
      <c r="AC26" s="68"/>
      <c r="AG26" t="s">
        <v>72</v>
      </c>
      <c r="AH26">
        <v>4.99</v>
      </c>
      <c r="AI26">
        <v>6.610240847</v>
      </c>
      <c r="AJ26">
        <v>6.6552213059999996</v>
      </c>
      <c r="AK26">
        <v>6.8235387689999998</v>
      </c>
      <c r="AL26">
        <v>6.8440292940000003</v>
      </c>
      <c r="AM26">
        <v>6.7034411130000002</v>
      </c>
      <c r="AN26">
        <v>6.5682040869999998</v>
      </c>
      <c r="AO26">
        <v>6.6902137489999998</v>
      </c>
    </row>
    <row r="27" spans="2:41" x14ac:dyDescent="0.3">
      <c r="B27" s="6" t="s">
        <v>2</v>
      </c>
      <c r="C27" s="3"/>
      <c r="D27" s="3" t="s">
        <v>73</v>
      </c>
      <c r="E27" s="12">
        <f>VLOOKUP($D27,result!$A$2:$AY$212,E$5,FALSE)</f>
        <v>164.4847508</v>
      </c>
      <c r="F27" s="12">
        <f>VLOOKUP($D27,result!$A$2:$AY$212,F$5,FALSE)</f>
        <v>150.1828544</v>
      </c>
      <c r="G27" s="55">
        <f>VLOOKUP($D27,result!$A$2:$AY$212,G$5,FALSE)</f>
        <v>147.78286800000001</v>
      </c>
      <c r="H27" s="12">
        <f>VLOOKUP($D27,result!$A$2:$AY$212,H$5,FALSE)</f>
        <v>144.5996854</v>
      </c>
      <c r="I27" s="331">
        <f>VLOOKUP($D27,result!$A$2:$AY$212,I$5,FALSE)</f>
        <v>140.19489400000001</v>
      </c>
      <c r="J27" s="55">
        <f>VLOOKUP($D27,result!$A$2:$AY$212,J$5,FALSE)</f>
        <v>132.6518136</v>
      </c>
      <c r="K27" s="12">
        <f>VLOOKUP($D27,result!$A$2:$AY$212,K$5,FALSE)</f>
        <v>136.97192899999999</v>
      </c>
      <c r="L27" s="12">
        <f>VLOOKUP($D27,result!$A$2:$AY$212,L$5,FALSE)</f>
        <v>134.37937429999999</v>
      </c>
      <c r="M27" s="12">
        <f>VLOOKUP($D27,result!$A$2:$AY$212,M$5,FALSE)</f>
        <v>130.62974070000001</v>
      </c>
      <c r="N27" s="331">
        <f>VLOOKUP($D27,result!$A$2:$AY$212,N$5,FALSE)</f>
        <v>132.6518136</v>
      </c>
      <c r="O27" s="55">
        <f>VLOOKUP($D27,result!$A$2:$AY$212,O$5,FALSE)</f>
        <v>131.4519287</v>
      </c>
      <c r="P27" s="12">
        <f>VLOOKUP($D27,result!$A$2:$AY$212,P$5,FALSE)</f>
        <v>130.65305499999999</v>
      </c>
      <c r="Q27" s="12">
        <f>VLOOKUP($D27,result!$A$2:$AY$212,Q$5,FALSE)</f>
        <v>130.62974070000001</v>
      </c>
      <c r="R27" s="12">
        <f>VLOOKUP($D27,result!$A$2:$AY$212,R$5,FALSE)</f>
        <v>131.16252109999999</v>
      </c>
      <c r="S27" s="331">
        <f>VLOOKUP($D27,result!$A$2:$AY$212,S$5,FALSE)</f>
        <v>127.1162173</v>
      </c>
      <c r="T27" s="237">
        <f>VLOOKUP($D27,result!$A$2:$AY$212,T$5,FALSE)</f>
        <v>109.7561312</v>
      </c>
      <c r="U27" s="237">
        <f>VLOOKUP($D27,result!$A$2:$AY$212,U$5,FALSE)</f>
        <v>96.611922849999999</v>
      </c>
      <c r="V27" s="237">
        <f>VLOOKUP($D27,result!$A$2:$AY$212,V$5,FALSE)</f>
        <v>88.620141759999996</v>
      </c>
      <c r="W27" s="237">
        <f>VLOOKUP($D27,result!$A$2:$AY$212,W$5,FALSE)</f>
        <v>84.636853169999995</v>
      </c>
      <c r="Y27" s="67"/>
      <c r="Z27" s="67"/>
      <c r="AA27" s="67"/>
      <c r="AB27" s="67"/>
      <c r="AC27" s="67"/>
      <c r="AG27" t="s">
        <v>73</v>
      </c>
      <c r="AH27">
        <v>152.7198933</v>
      </c>
      <c r="AI27">
        <v>150.43467459999999</v>
      </c>
      <c r="AJ27">
        <v>150.12431290000001</v>
      </c>
      <c r="AK27">
        <v>146.83235250000001</v>
      </c>
      <c r="AL27">
        <v>144.33365670000001</v>
      </c>
      <c r="AM27">
        <v>137.23849999999999</v>
      </c>
      <c r="AN27">
        <v>129.2198142</v>
      </c>
      <c r="AO27">
        <v>127.95992769999999</v>
      </c>
    </row>
    <row r="28" spans="2:41" x14ac:dyDescent="0.3">
      <c r="T28" s="49"/>
      <c r="U28" s="49"/>
      <c r="V28" s="49"/>
      <c r="W28" s="49"/>
    </row>
    <row r="29" spans="2:41" x14ac:dyDescent="0.3">
      <c r="T29" s="49"/>
      <c r="U29" s="49"/>
      <c r="V29" s="49"/>
      <c r="W29" s="49"/>
    </row>
    <row r="30" spans="2:41" x14ac:dyDescent="0.3">
      <c r="B30" s="354"/>
      <c r="C30" s="352"/>
      <c r="D30" s="4"/>
      <c r="E30" s="5">
        <v>2006</v>
      </c>
      <c r="F30" s="5">
        <v>2015</v>
      </c>
      <c r="G30" s="52">
        <v>2018</v>
      </c>
      <c r="H30" s="5">
        <v>2019</v>
      </c>
      <c r="I30" s="269">
        <v>2020</v>
      </c>
      <c r="J30" s="52">
        <v>2021</v>
      </c>
      <c r="K30" s="5">
        <v>2022</v>
      </c>
      <c r="L30" s="5">
        <v>2023</v>
      </c>
      <c r="M30" s="5">
        <v>2024</v>
      </c>
      <c r="N30" s="269">
        <v>2025</v>
      </c>
      <c r="O30" s="52">
        <v>2026</v>
      </c>
      <c r="P30" s="5">
        <v>2027</v>
      </c>
      <c r="Q30" s="5">
        <v>2028</v>
      </c>
      <c r="R30" s="5">
        <v>2029</v>
      </c>
      <c r="S30" s="269">
        <v>2030</v>
      </c>
      <c r="T30" s="231">
        <v>2035</v>
      </c>
      <c r="U30" s="231">
        <v>2040</v>
      </c>
      <c r="V30" s="231">
        <v>2045</v>
      </c>
      <c r="W30" s="231">
        <v>2050</v>
      </c>
    </row>
    <row r="31" spans="2:41" x14ac:dyDescent="0.3">
      <c r="B31" s="362" t="s">
        <v>1</v>
      </c>
      <c r="C31" s="209" t="s">
        <v>2</v>
      </c>
      <c r="D31" s="3" t="s">
        <v>53</v>
      </c>
      <c r="E31" s="7">
        <f>VLOOKUP($D31,result!$A$2:$AY$212,E$5,FALSE)</f>
        <v>84.573402770000001</v>
      </c>
      <c r="F31" s="7">
        <f>VLOOKUP($D31,result!$A$2:$AY$212,F$5,FALSE)</f>
        <v>73.569260240000006</v>
      </c>
      <c r="G31" s="339">
        <f>G7</f>
        <v>72.218710430000002</v>
      </c>
      <c r="H31" s="340">
        <f t="shared" ref="H31:W31" si="6">H7</f>
        <v>68.484897770000003</v>
      </c>
      <c r="I31" s="341">
        <f t="shared" si="6"/>
        <v>64.250931949999995</v>
      </c>
      <c r="J31" s="339">
        <f t="shared" si="6"/>
        <v>57.38980248</v>
      </c>
      <c r="K31" s="340">
        <f t="shared" si="6"/>
        <v>61.458144580000003</v>
      </c>
      <c r="L31" s="340">
        <f t="shared" si="6"/>
        <v>59.210023739999997</v>
      </c>
      <c r="M31" s="340">
        <f t="shared" si="6"/>
        <v>54.516280590000001</v>
      </c>
      <c r="N31" s="341">
        <f t="shared" si="6"/>
        <v>57.38980248</v>
      </c>
      <c r="O31" s="339">
        <f t="shared" si="6"/>
        <v>55.874246169999999</v>
      </c>
      <c r="P31" s="340">
        <f t="shared" si="6"/>
        <v>52.244268740000003</v>
      </c>
      <c r="Q31" s="340">
        <f t="shared" si="6"/>
        <v>54.516280590000001</v>
      </c>
      <c r="R31" s="340">
        <f t="shared" si="6"/>
        <v>53.820669719999998</v>
      </c>
      <c r="S31" s="341">
        <f t="shared" si="6"/>
        <v>49.081862880000003</v>
      </c>
      <c r="T31" s="342">
        <f t="shared" si="6"/>
        <v>32.10507913</v>
      </c>
      <c r="U31" s="342">
        <f t="shared" si="6"/>
        <v>21.879054400000001</v>
      </c>
      <c r="V31" s="342">
        <f t="shared" si="6"/>
        <v>15.561830949999999</v>
      </c>
      <c r="W31" s="342">
        <f t="shared" si="6"/>
        <v>11.75818391</v>
      </c>
    </row>
    <row r="32" spans="2:41" x14ac:dyDescent="0.3">
      <c r="B32" s="363"/>
      <c r="C32" s="336" t="s">
        <v>3</v>
      </c>
      <c r="D32" s="30" t="s">
        <v>54</v>
      </c>
      <c r="E32" s="31">
        <f>VLOOKUP($D32,result!$A$2:$AY$212,E$5,FALSE)</f>
        <v>83.873650979999894</v>
      </c>
      <c r="F32" s="31">
        <f>VLOOKUP($D32,result!$A$2:$AY$212,F$5,FALSE)</f>
        <v>69.84086988</v>
      </c>
      <c r="G32" s="54">
        <f t="shared" ref="G32:W32" si="7">G8</f>
        <v>67.914615710000007</v>
      </c>
      <c r="H32" s="31">
        <f t="shared" si="7"/>
        <v>64.746645150000006</v>
      </c>
      <c r="I32" s="328">
        <f t="shared" si="7"/>
        <v>60.678250179999999</v>
      </c>
      <c r="J32" s="54">
        <f t="shared" si="7"/>
        <v>53.822490549999998</v>
      </c>
      <c r="K32" s="31">
        <f t="shared" si="7"/>
        <v>57.911137529999998</v>
      </c>
      <c r="L32" s="31">
        <f t="shared" si="7"/>
        <v>55.663451899999998</v>
      </c>
      <c r="M32" s="31">
        <f t="shared" si="7"/>
        <v>50.867913260000002</v>
      </c>
      <c r="N32" s="328">
        <f t="shared" si="7"/>
        <v>53.822490549999998</v>
      </c>
      <c r="O32" s="54">
        <f t="shared" si="7"/>
        <v>52.27035695</v>
      </c>
      <c r="P32" s="31">
        <f t="shared" si="7"/>
        <v>48.338042549999997</v>
      </c>
      <c r="Q32" s="31">
        <f t="shared" si="7"/>
        <v>50.867913260000002</v>
      </c>
      <c r="R32" s="31">
        <f t="shared" si="7"/>
        <v>50.013121239999997</v>
      </c>
      <c r="S32" s="328">
        <f t="shared" si="7"/>
        <v>44.756296259999999</v>
      </c>
      <c r="T32" s="235">
        <f t="shared" si="7"/>
        <v>25.885232439999999</v>
      </c>
      <c r="U32" s="235">
        <f t="shared" si="7"/>
        <v>13.69665266</v>
      </c>
      <c r="V32" s="235">
        <f t="shared" si="7"/>
        <v>6.2616285239999998</v>
      </c>
      <c r="W32" s="235">
        <f t="shared" si="7"/>
        <v>2.5056337970000002</v>
      </c>
    </row>
    <row r="33" spans="2:23" x14ac:dyDescent="0.3">
      <c r="B33" s="364"/>
      <c r="C33" s="337" t="s">
        <v>4</v>
      </c>
      <c r="D33" s="8" t="s">
        <v>55</v>
      </c>
      <c r="E33" s="31">
        <f>VLOOKUP($D33,result!$A$2:$AY$212,E$5,FALSE)</f>
        <v>0.69975178299999996</v>
      </c>
      <c r="F33" s="31">
        <f>VLOOKUP($D33,result!$A$2:$AY$212,F$5,FALSE)</f>
        <v>3.7283903619999998</v>
      </c>
      <c r="G33" s="54">
        <f t="shared" ref="G33:W33" si="8">G9</f>
        <v>4.304094718</v>
      </c>
      <c r="H33" s="31">
        <f t="shared" si="8"/>
        <v>3.738252616</v>
      </c>
      <c r="I33" s="328">
        <f t="shared" si="8"/>
        <v>3.5726817670000002</v>
      </c>
      <c r="J33" s="54">
        <f t="shared" si="8"/>
        <v>3.5673119299999998</v>
      </c>
      <c r="K33" s="31">
        <f t="shared" si="8"/>
        <v>3.5470070470000001</v>
      </c>
      <c r="L33" s="31">
        <f t="shared" si="8"/>
        <v>3.546571836</v>
      </c>
      <c r="M33" s="31">
        <f t="shared" si="8"/>
        <v>3.6483673350000001</v>
      </c>
      <c r="N33" s="328">
        <f t="shared" si="8"/>
        <v>3.5673119299999998</v>
      </c>
      <c r="O33" s="54">
        <f t="shared" si="8"/>
        <v>3.6038892159999998</v>
      </c>
      <c r="P33" s="31">
        <f t="shared" si="8"/>
        <v>3.9062261939999998</v>
      </c>
      <c r="Q33" s="31">
        <f t="shared" si="8"/>
        <v>3.6483673350000001</v>
      </c>
      <c r="R33" s="31">
        <f t="shared" si="8"/>
        <v>3.8075484780000002</v>
      </c>
      <c r="S33" s="328">
        <f t="shared" si="8"/>
        <v>4.3255666250000004</v>
      </c>
      <c r="T33" s="235">
        <f t="shared" si="8"/>
        <v>6.219846693</v>
      </c>
      <c r="U33" s="235">
        <f t="shared" si="8"/>
        <v>8.182401746</v>
      </c>
      <c r="V33" s="235">
        <f t="shared" si="8"/>
        <v>9.3002024250000002</v>
      </c>
      <c r="W33" s="235">
        <f t="shared" si="8"/>
        <v>9.2525501139999999</v>
      </c>
    </row>
    <row r="34" spans="2:23" x14ac:dyDescent="0.3">
      <c r="B34" s="362" t="s">
        <v>5</v>
      </c>
      <c r="C34" s="209" t="s">
        <v>2</v>
      </c>
      <c r="D34" s="3" t="s">
        <v>56</v>
      </c>
      <c r="E34" s="10">
        <f>VLOOKUP($D34,result!$A$2:$AY$212,E$5,FALSE)</f>
        <v>37.000456990000004</v>
      </c>
      <c r="F34" s="10">
        <f>VLOOKUP($D34,result!$A$2:$AY$212,F$5,FALSE)</f>
        <v>36.475967820000001</v>
      </c>
      <c r="G34" s="343">
        <f t="shared" ref="G34:W34" si="9">G10</f>
        <v>37.685153720000002</v>
      </c>
      <c r="H34" s="344">
        <f t="shared" si="9"/>
        <v>37.910073539999999</v>
      </c>
      <c r="I34" s="345">
        <f t="shared" si="9"/>
        <v>37.735529319999998</v>
      </c>
      <c r="J34" s="343">
        <f t="shared" si="9"/>
        <v>37.436897639999998</v>
      </c>
      <c r="K34" s="344">
        <f t="shared" si="9"/>
        <v>37.613746640000002</v>
      </c>
      <c r="L34" s="344">
        <f t="shared" si="9"/>
        <v>37.593399380000001</v>
      </c>
      <c r="M34" s="344">
        <f t="shared" si="9"/>
        <v>37.236124670000002</v>
      </c>
      <c r="N34" s="345">
        <f t="shared" si="9"/>
        <v>37.436897639999998</v>
      </c>
      <c r="O34" s="343">
        <f t="shared" si="9"/>
        <v>37.312549390000001</v>
      </c>
      <c r="P34" s="344">
        <f t="shared" si="9"/>
        <v>34.166137319999997</v>
      </c>
      <c r="Q34" s="344">
        <f t="shared" si="9"/>
        <v>37.236124670000002</v>
      </c>
      <c r="R34" s="344">
        <f t="shared" si="9"/>
        <v>34.785899839999999</v>
      </c>
      <c r="S34" s="345">
        <f t="shared" si="9"/>
        <v>34.805587920000001</v>
      </c>
      <c r="T34" s="346">
        <f t="shared" si="9"/>
        <v>39.647032269999997</v>
      </c>
      <c r="U34" s="346">
        <f t="shared" si="9"/>
        <v>41.375754919999999</v>
      </c>
      <c r="V34" s="346">
        <f t="shared" si="9"/>
        <v>42.926813160000002</v>
      </c>
      <c r="W34" s="346">
        <f t="shared" si="9"/>
        <v>45.267253349999997</v>
      </c>
    </row>
    <row r="35" spans="2:23" x14ac:dyDescent="0.3">
      <c r="B35" s="363"/>
      <c r="C35" s="336" t="s">
        <v>6</v>
      </c>
      <c r="D35" s="8" t="s">
        <v>57</v>
      </c>
      <c r="E35" s="31">
        <f>VLOOKUP($D35,result!$A$2:$AY$212,E$5,FALSE)</f>
        <v>29.562025630000001</v>
      </c>
      <c r="F35" s="31">
        <f>VLOOKUP($D35,result!$A$2:$AY$212,F$5,FALSE)</f>
        <v>29.005007150000001</v>
      </c>
      <c r="G35" s="54">
        <f t="shared" ref="G35:W35" si="10">G11</f>
        <v>28.330830760000001</v>
      </c>
      <c r="H35" s="31">
        <f t="shared" si="10"/>
        <v>28.027572129999999</v>
      </c>
      <c r="I35" s="328">
        <f t="shared" si="10"/>
        <v>27.202227449999999</v>
      </c>
      <c r="J35" s="54">
        <f t="shared" si="10"/>
        <v>25.62656784</v>
      </c>
      <c r="K35" s="31">
        <f t="shared" si="10"/>
        <v>26.729152339999999</v>
      </c>
      <c r="L35" s="31">
        <f t="shared" si="10"/>
        <v>26.25761464</v>
      </c>
      <c r="M35" s="31">
        <f t="shared" si="10"/>
        <v>24.266002589999999</v>
      </c>
      <c r="N35" s="328">
        <f t="shared" si="10"/>
        <v>25.62656784</v>
      </c>
      <c r="O35" s="54">
        <f t="shared" si="10"/>
        <v>24.958684819999998</v>
      </c>
      <c r="P35" s="31">
        <f t="shared" si="10"/>
        <v>20.985215140000001</v>
      </c>
      <c r="Q35" s="31">
        <f t="shared" si="10"/>
        <v>24.266002589999999</v>
      </c>
      <c r="R35" s="31">
        <f t="shared" si="10"/>
        <v>22.029207580000001</v>
      </c>
      <c r="S35" s="328">
        <f t="shared" si="10"/>
        <v>19.26183413</v>
      </c>
      <c r="T35" s="235">
        <f t="shared" si="10"/>
        <v>17.414546359999999</v>
      </c>
      <c r="U35" s="235">
        <f t="shared" si="10"/>
        <v>13.32909104</v>
      </c>
      <c r="V35" s="235">
        <f t="shared" si="10"/>
        <v>9.3789304330000007</v>
      </c>
      <c r="W35" s="235">
        <f t="shared" si="10"/>
        <v>6.248591652</v>
      </c>
    </row>
    <row r="36" spans="2:23" x14ac:dyDescent="0.3">
      <c r="B36" s="363"/>
      <c r="C36" s="336" t="s">
        <v>7</v>
      </c>
      <c r="D36" s="8" t="s">
        <v>58</v>
      </c>
      <c r="E36" s="31">
        <f>VLOOKUP($D36,result!$A$2:$AY$212,E$5,FALSE)</f>
        <v>0.37939336569999998</v>
      </c>
      <c r="F36" s="31">
        <f>VLOOKUP($D36,result!$A$2:$AY$212,F$5,FALSE)</f>
        <v>0.15371703549999999</v>
      </c>
      <c r="G36" s="54">
        <f t="shared" ref="G36:W36" si="11">G12</f>
        <v>0.11907183690000001</v>
      </c>
      <c r="H36" s="31">
        <f t="shared" si="11"/>
        <v>0.1096433077</v>
      </c>
      <c r="I36" s="328">
        <f t="shared" si="11"/>
        <v>9.8636584200000002E-2</v>
      </c>
      <c r="J36" s="54">
        <f t="shared" si="11"/>
        <v>9.9281971499999996E-2</v>
      </c>
      <c r="K36" s="31">
        <f t="shared" si="11"/>
        <v>9.90833936E-2</v>
      </c>
      <c r="L36" s="31">
        <f t="shared" si="11"/>
        <v>9.95068749E-2</v>
      </c>
      <c r="M36" s="31">
        <f t="shared" si="11"/>
        <v>9.8252237100000001E-2</v>
      </c>
      <c r="N36" s="328">
        <f t="shared" si="11"/>
        <v>9.9281971499999996E-2</v>
      </c>
      <c r="O36" s="54">
        <f t="shared" si="11"/>
        <v>9.8851616200000006E-2</v>
      </c>
      <c r="P36" s="31">
        <f t="shared" si="11"/>
        <v>9.1020720099999994E-2</v>
      </c>
      <c r="Q36" s="31">
        <f t="shared" si="11"/>
        <v>9.8252237100000001E-2</v>
      </c>
      <c r="R36" s="31">
        <f t="shared" si="11"/>
        <v>9.2317577499999998E-2</v>
      </c>
      <c r="S36" s="328">
        <f t="shared" si="11"/>
        <v>9.2629310100000001E-2</v>
      </c>
      <c r="T36" s="235">
        <f t="shared" si="11"/>
        <v>1.12757608E-2</v>
      </c>
      <c r="U36" s="235">
        <f t="shared" si="11"/>
        <v>1.1620294100000001E-3</v>
      </c>
      <c r="V36" s="235">
        <f t="shared" si="11"/>
        <v>1.1009124899999999E-4</v>
      </c>
      <c r="W36" s="235">
        <f t="shared" si="11"/>
        <v>9.8756235000000001E-6</v>
      </c>
    </row>
    <row r="37" spans="2:23" x14ac:dyDescent="0.3">
      <c r="B37" s="363"/>
      <c r="C37" s="336" t="s">
        <v>8</v>
      </c>
      <c r="D37" s="8" t="s">
        <v>59</v>
      </c>
      <c r="E37" s="31">
        <f>VLOOKUP($D37,result!$A$2:$AY$212,E$5,FALSE)</f>
        <v>1.5151346139999999</v>
      </c>
      <c r="F37" s="31">
        <f>VLOOKUP($D37,result!$A$2:$AY$212,F$5,FALSE)</f>
        <v>1.0325175630000001</v>
      </c>
      <c r="G37" s="54">
        <f t="shared" ref="G37:W37" si="12">G13</f>
        <v>1.4000842419999999</v>
      </c>
      <c r="H37" s="31">
        <f t="shared" si="12"/>
        <v>1.5344282170000001</v>
      </c>
      <c r="I37" s="328">
        <f t="shared" si="12"/>
        <v>1.6584398380000001</v>
      </c>
      <c r="J37" s="54">
        <f t="shared" si="12"/>
        <v>1.6540348629999999</v>
      </c>
      <c r="K37" s="31">
        <f t="shared" si="12"/>
        <v>1.6608615339999999</v>
      </c>
      <c r="L37" s="31">
        <f t="shared" si="12"/>
        <v>1.6628631060000001</v>
      </c>
      <c r="M37" s="31">
        <f t="shared" si="12"/>
        <v>1.6268908900000001</v>
      </c>
      <c r="N37" s="328">
        <f t="shared" si="12"/>
        <v>1.6540348629999999</v>
      </c>
      <c r="O37" s="54">
        <f t="shared" si="12"/>
        <v>1.641832687</v>
      </c>
      <c r="P37" s="31">
        <f t="shared" si="12"/>
        <v>1.5331914099999999</v>
      </c>
      <c r="Q37" s="31">
        <f t="shared" si="12"/>
        <v>1.6268908900000001</v>
      </c>
      <c r="R37" s="31">
        <f t="shared" si="12"/>
        <v>1.541773032</v>
      </c>
      <c r="S37" s="328">
        <f t="shared" si="12"/>
        <v>1.600901959</v>
      </c>
      <c r="T37" s="235">
        <f t="shared" si="12"/>
        <v>1.7011027830000001</v>
      </c>
      <c r="U37" s="235">
        <f t="shared" si="12"/>
        <v>1.530277581</v>
      </c>
      <c r="V37" s="235">
        <f t="shared" si="12"/>
        <v>1.2655353709999999</v>
      </c>
      <c r="W37" s="235">
        <f t="shared" si="12"/>
        <v>0.99095608749999997</v>
      </c>
    </row>
    <row r="38" spans="2:23" x14ac:dyDescent="0.3">
      <c r="B38" s="363"/>
      <c r="C38" s="336" t="s">
        <v>9</v>
      </c>
      <c r="D38" s="8" t="s">
        <v>60</v>
      </c>
      <c r="E38" s="31">
        <f>VLOOKUP($D38,result!$A$2:$AY$212,E$5,FALSE)</f>
        <v>1.5117811969999999</v>
      </c>
      <c r="F38" s="31">
        <f>VLOOKUP($D38,result!$A$2:$AY$212,F$5,FALSE)</f>
        <v>0.80755777839999998</v>
      </c>
      <c r="G38" s="54">
        <f t="shared" ref="G38:W38" si="13">G14</f>
        <v>0.62221478149999998</v>
      </c>
      <c r="H38" s="31">
        <f t="shared" si="13"/>
        <v>0.55917176989999995</v>
      </c>
      <c r="I38" s="328">
        <f t="shared" si="13"/>
        <v>0.49932005439999999</v>
      </c>
      <c r="J38" s="54">
        <f t="shared" si="13"/>
        <v>0.18993578080000001</v>
      </c>
      <c r="K38" s="31">
        <f t="shared" si="13"/>
        <v>0.36263829240000001</v>
      </c>
      <c r="L38" s="31">
        <f t="shared" si="13"/>
        <v>0.26330413429999999</v>
      </c>
      <c r="M38" s="31">
        <f t="shared" si="13"/>
        <v>9.8252237100000001E-2</v>
      </c>
      <c r="N38" s="328">
        <f t="shared" si="13"/>
        <v>0.18993578080000001</v>
      </c>
      <c r="O38" s="54">
        <f t="shared" si="13"/>
        <v>0.13672627170000001</v>
      </c>
      <c r="P38" s="31">
        <f t="shared" si="13"/>
        <v>9.1020720099999994E-2</v>
      </c>
      <c r="Q38" s="31">
        <f t="shared" si="13"/>
        <v>9.8252237100000001E-2</v>
      </c>
      <c r="R38" s="31">
        <f t="shared" si="13"/>
        <v>9.2317577499999998E-2</v>
      </c>
      <c r="S38" s="328">
        <f t="shared" si="13"/>
        <v>9.2629310100000001E-2</v>
      </c>
      <c r="T38" s="235">
        <f t="shared" si="13"/>
        <v>0.11275760780000001</v>
      </c>
      <c r="U38" s="235">
        <f t="shared" si="13"/>
        <v>0.1162029409</v>
      </c>
      <c r="V38" s="235">
        <f t="shared" si="13"/>
        <v>0.1100912486</v>
      </c>
      <c r="W38" s="235">
        <f t="shared" si="13"/>
        <v>9.8756234999999998E-2</v>
      </c>
    </row>
    <row r="39" spans="2:23" x14ac:dyDescent="0.3">
      <c r="B39" s="363"/>
      <c r="C39" s="336" t="s">
        <v>10</v>
      </c>
      <c r="D39" s="8" t="s">
        <v>61</v>
      </c>
      <c r="E39" s="31">
        <f>VLOOKUP($D39,result!$A$2:$AY$212,E$5,FALSE)</f>
        <v>0.30542753439999998</v>
      </c>
      <c r="F39" s="31">
        <f>VLOOKUP($D39,result!$A$2:$AY$212,F$5,FALSE)</f>
        <v>1.3382698630000001</v>
      </c>
      <c r="G39" s="54">
        <f t="shared" ref="G39:W39" si="14">G15</f>
        <v>2.0478133390000002</v>
      </c>
      <c r="H39" s="31">
        <f t="shared" si="14"/>
        <v>2.4618361050000002</v>
      </c>
      <c r="I39" s="328">
        <f t="shared" si="14"/>
        <v>2.8065892639999999</v>
      </c>
      <c r="J39" s="54">
        <f t="shared" si="14"/>
        <v>3.9531005509999999</v>
      </c>
      <c r="K39" s="31">
        <f t="shared" si="14"/>
        <v>3.1534352609999998</v>
      </c>
      <c r="L39" s="31">
        <f t="shared" si="14"/>
        <v>3.5422429530000001</v>
      </c>
      <c r="M39" s="31">
        <f t="shared" si="14"/>
        <v>4.8943422869999997</v>
      </c>
      <c r="N39" s="328">
        <f t="shared" si="14"/>
        <v>3.9531005509999999</v>
      </c>
      <c r="O39" s="54">
        <f t="shared" si="14"/>
        <v>4.4024400860000004</v>
      </c>
      <c r="P39" s="31">
        <f t="shared" si="14"/>
        <v>5.2584349819999998</v>
      </c>
      <c r="Q39" s="31">
        <f t="shared" si="14"/>
        <v>4.8943422869999997</v>
      </c>
      <c r="R39" s="31">
        <f t="shared" si="14"/>
        <v>4.9524313720000004</v>
      </c>
      <c r="S39" s="328">
        <f t="shared" si="14"/>
        <v>6.6836114870000003</v>
      </c>
      <c r="T39" s="235">
        <f t="shared" si="14"/>
        <v>9.9584934829999998</v>
      </c>
      <c r="U39" s="235">
        <f t="shared" si="14"/>
        <v>12.561743809999999</v>
      </c>
      <c r="V39" s="235">
        <f t="shared" si="14"/>
        <v>14.56701717</v>
      </c>
      <c r="W39" s="235">
        <f t="shared" si="14"/>
        <v>15.994378960000001</v>
      </c>
    </row>
    <row r="40" spans="2:23" x14ac:dyDescent="0.3">
      <c r="B40" s="363"/>
      <c r="C40" s="336" t="s">
        <v>11</v>
      </c>
      <c r="D40" s="8" t="s">
        <v>62</v>
      </c>
      <c r="E40" s="31">
        <f>VLOOKUP($D40,result!$A$2:$AY$212,E$5,FALSE)</f>
        <v>6.8721195200000001E-2</v>
      </c>
      <c r="F40" s="31">
        <f>VLOOKUP($D40,result!$A$2:$AY$212,F$5,FALSE)</f>
        <v>0.46934582870000002</v>
      </c>
      <c r="G40" s="54">
        <f t="shared" ref="G40:W40" si="15">G16</f>
        <v>0.78904777370000001</v>
      </c>
      <c r="H40" s="31">
        <f t="shared" si="15"/>
        <v>0.96829724100000003</v>
      </c>
      <c r="I40" s="328">
        <f t="shared" si="15"/>
        <v>1.1360004159999999</v>
      </c>
      <c r="J40" s="54">
        <f t="shared" si="15"/>
        <v>1.672816495</v>
      </c>
      <c r="K40" s="31">
        <f t="shared" si="15"/>
        <v>1.295449498</v>
      </c>
      <c r="L40" s="31">
        <f t="shared" si="15"/>
        <v>1.47690258</v>
      </c>
      <c r="M40" s="31">
        <f t="shared" si="15"/>
        <v>2.1334312529999999</v>
      </c>
      <c r="N40" s="328">
        <f t="shared" si="15"/>
        <v>1.672816495</v>
      </c>
      <c r="O40" s="54">
        <f t="shared" si="15"/>
        <v>1.890779269</v>
      </c>
      <c r="P40" s="31">
        <f t="shared" si="15"/>
        <v>2.3242550870000001</v>
      </c>
      <c r="Q40" s="31">
        <f t="shared" si="15"/>
        <v>2.1334312529999999</v>
      </c>
      <c r="R40" s="31">
        <f t="shared" si="15"/>
        <v>2.1738234240000001</v>
      </c>
      <c r="S40" s="328">
        <f t="shared" si="15"/>
        <v>3.0164972200000002</v>
      </c>
      <c r="T40" s="235">
        <f t="shared" si="15"/>
        <v>5.5990647019999997</v>
      </c>
      <c r="U40" s="235">
        <f t="shared" si="15"/>
        <v>8.7983631730000003</v>
      </c>
      <c r="V40" s="235">
        <f t="shared" si="15"/>
        <v>12.71020908</v>
      </c>
      <c r="W40" s="235">
        <f t="shared" si="15"/>
        <v>17.385194519999999</v>
      </c>
    </row>
    <row r="41" spans="2:23" x14ac:dyDescent="0.3">
      <c r="B41" s="363"/>
      <c r="C41" s="336" t="s">
        <v>12</v>
      </c>
      <c r="D41" s="8" t="s">
        <v>63</v>
      </c>
      <c r="E41" s="31">
        <f>VLOOKUP($D41,result!$A$2:$AY$212,E$5,FALSE)</f>
        <v>3.4354285299999998</v>
      </c>
      <c r="F41" s="31">
        <f>VLOOKUP($D41,result!$A$2:$AY$212,F$5,FALSE)</f>
        <v>3.3507486659999999</v>
      </c>
      <c r="G41" s="54">
        <f t="shared" ref="G41:W41" si="16">G17</f>
        <v>3.8662396160000001</v>
      </c>
      <c r="H41" s="31">
        <f t="shared" si="16"/>
        <v>3.6646897300000001</v>
      </c>
      <c r="I41" s="328">
        <f t="shared" si="16"/>
        <v>3.6686131089999998</v>
      </c>
      <c r="J41" s="54">
        <f t="shared" si="16"/>
        <v>3.599074533</v>
      </c>
      <c r="K41" s="31">
        <f t="shared" si="16"/>
        <v>3.6538463619999999</v>
      </c>
      <c r="L41" s="31">
        <f t="shared" si="16"/>
        <v>3.6382121170000001</v>
      </c>
      <c r="M41" s="31">
        <f t="shared" si="16"/>
        <v>3.5013371750000002</v>
      </c>
      <c r="N41" s="328">
        <f t="shared" si="16"/>
        <v>3.599074533</v>
      </c>
      <c r="O41" s="54">
        <f t="shared" si="16"/>
        <v>3.5529552870000001</v>
      </c>
      <c r="P41" s="31">
        <f t="shared" si="16"/>
        <v>3.2848676960000001</v>
      </c>
      <c r="Q41" s="31">
        <f t="shared" si="16"/>
        <v>3.5013371750000002</v>
      </c>
      <c r="R41" s="31">
        <f t="shared" si="16"/>
        <v>3.3106933089999999</v>
      </c>
      <c r="S41" s="328">
        <f t="shared" si="16"/>
        <v>3.4068674479999999</v>
      </c>
      <c r="T41" s="235">
        <f t="shared" si="16"/>
        <v>4.3632963220000001</v>
      </c>
      <c r="U41" s="235">
        <f t="shared" si="16"/>
        <v>4.7309463259999998</v>
      </c>
      <c r="V41" s="235">
        <f t="shared" si="16"/>
        <v>4.715695405</v>
      </c>
      <c r="W41" s="235">
        <f t="shared" si="16"/>
        <v>4.4506097960000002</v>
      </c>
    </row>
    <row r="42" spans="2:23" x14ac:dyDescent="0.3">
      <c r="B42" s="364"/>
      <c r="C42" s="337" t="s">
        <v>13</v>
      </c>
      <c r="D42" s="8" t="s">
        <v>64</v>
      </c>
      <c r="E42" s="32">
        <f>VLOOKUP($D42,result!$A$2:$AY$212,E$5,FALSE)</f>
        <v>0.22254492319999999</v>
      </c>
      <c r="F42" s="32">
        <f>VLOOKUP($D42,result!$A$2:$AY$212,F$5,FALSE)</f>
        <v>0.31880392930000001</v>
      </c>
      <c r="G42" s="286">
        <f t="shared" ref="G42:W42" si="17">G18</f>
        <v>0.50985136980000001</v>
      </c>
      <c r="H42" s="32">
        <f t="shared" si="17"/>
        <v>0.5844350384</v>
      </c>
      <c r="I42" s="287">
        <f t="shared" si="17"/>
        <v>0.66570260000000003</v>
      </c>
      <c r="J42" s="286">
        <f t="shared" si="17"/>
        <v>0.64208560749999999</v>
      </c>
      <c r="K42" s="32">
        <f t="shared" si="17"/>
        <v>0.65927995770000003</v>
      </c>
      <c r="L42" s="32">
        <f t="shared" si="17"/>
        <v>0.65275297340000005</v>
      </c>
      <c r="M42" s="32">
        <f t="shared" si="17"/>
        <v>0.61761599209999996</v>
      </c>
      <c r="N42" s="287">
        <f t="shared" si="17"/>
        <v>0.64208560749999999</v>
      </c>
      <c r="O42" s="286">
        <f t="shared" si="17"/>
        <v>0.63027936429999998</v>
      </c>
      <c r="P42" s="32">
        <f t="shared" si="17"/>
        <v>0.59813156469999995</v>
      </c>
      <c r="Q42" s="32">
        <f t="shared" si="17"/>
        <v>0.61761599209999996</v>
      </c>
      <c r="R42" s="32">
        <f t="shared" si="17"/>
        <v>0.59333595949999995</v>
      </c>
      <c r="S42" s="287">
        <f t="shared" si="17"/>
        <v>0.65061704740000004</v>
      </c>
      <c r="T42" s="283">
        <f t="shared" si="17"/>
        <v>0.48649525690000001</v>
      </c>
      <c r="U42" s="283">
        <f t="shared" si="17"/>
        <v>0.30796802229999998</v>
      </c>
      <c r="V42" s="283">
        <f t="shared" si="17"/>
        <v>0.1792243647</v>
      </c>
      <c r="W42" s="283">
        <f t="shared" si="17"/>
        <v>9.8756234999999998E-2</v>
      </c>
    </row>
    <row r="43" spans="2:23" x14ac:dyDescent="0.3">
      <c r="B43" s="357" t="s">
        <v>601</v>
      </c>
      <c r="C43" s="355" t="s">
        <v>2</v>
      </c>
      <c r="D43" s="3" t="s">
        <v>65</v>
      </c>
      <c r="E43" s="7">
        <f>VLOOKUP($D43,result!$A$2:$AY$212,E$5,FALSE)</f>
        <v>37.160001180000002</v>
      </c>
      <c r="F43" s="7">
        <f t="shared" ref="F43" si="18">SUM(F44:F49)</f>
        <v>35.529713803300005</v>
      </c>
      <c r="G43" s="339">
        <f t="shared" ref="G43:W43" si="19">G19</f>
        <v>34.140512408999996</v>
      </c>
      <c r="H43" s="340">
        <f t="shared" si="19"/>
        <v>34.868397449599996</v>
      </c>
      <c r="I43" s="341">
        <f t="shared" si="19"/>
        <v>35.240677078599994</v>
      </c>
      <c r="J43" s="339">
        <f t="shared" si="19"/>
        <v>35.121207801499999</v>
      </c>
      <c r="K43" s="340">
        <f t="shared" si="19"/>
        <v>35.08228169440001</v>
      </c>
      <c r="L43" s="340">
        <f t="shared" si="19"/>
        <v>34.831008282499994</v>
      </c>
      <c r="M43" s="340">
        <f t="shared" si="19"/>
        <v>36.235798320300006</v>
      </c>
      <c r="N43" s="341">
        <f t="shared" si="19"/>
        <v>35.121207801499999</v>
      </c>
      <c r="O43" s="339">
        <f t="shared" si="19"/>
        <v>35.594298196899999</v>
      </c>
      <c r="P43" s="340">
        <f t="shared" si="19"/>
        <v>41.729951921700007</v>
      </c>
      <c r="Q43" s="340">
        <f t="shared" si="19"/>
        <v>36.235798320300006</v>
      </c>
      <c r="R43" s="340">
        <f t="shared" si="19"/>
        <v>39.975203723699998</v>
      </c>
      <c r="S43" s="341">
        <f t="shared" si="19"/>
        <v>40.904755149800003</v>
      </c>
      <c r="T43" s="342">
        <f t="shared" si="19"/>
        <v>36.435388271099995</v>
      </c>
      <c r="U43" s="342">
        <f t="shared" si="19"/>
        <v>32.152282941400003</v>
      </c>
      <c r="V43" s="342">
        <f t="shared" si="19"/>
        <v>29.113073941099998</v>
      </c>
      <c r="W43" s="342">
        <f t="shared" si="19"/>
        <v>26.704040427999995</v>
      </c>
    </row>
    <row r="44" spans="2:23" x14ac:dyDescent="0.3">
      <c r="B44" s="358"/>
      <c r="C44" s="335" t="s">
        <v>14</v>
      </c>
      <c r="D44" s="8" t="s">
        <v>66</v>
      </c>
      <c r="E44" s="31">
        <f>VLOOKUP($D44,result!$A$2:$AY$212,E$5,FALSE)</f>
        <v>34.16896697</v>
      </c>
      <c r="F44" s="31">
        <f>VLOOKUP($D44,result!$A$2:$AY$212,F$5,FALSE)</f>
        <v>30.39087297</v>
      </c>
      <c r="G44" s="54">
        <f t="shared" ref="G44:W44" si="20">G20</f>
        <v>28.525674729999999</v>
      </c>
      <c r="H44" s="31">
        <f t="shared" si="20"/>
        <v>28.560276819999999</v>
      </c>
      <c r="I44" s="328">
        <f t="shared" si="20"/>
        <v>28.243820289999999</v>
      </c>
      <c r="J44" s="54">
        <f t="shared" si="20"/>
        <v>26.393087690000002</v>
      </c>
      <c r="K44" s="31">
        <f t="shared" si="20"/>
        <v>27.575136820000001</v>
      </c>
      <c r="L44" s="31">
        <f t="shared" si="20"/>
        <v>26.798162909999999</v>
      </c>
      <c r="M44" s="31">
        <f t="shared" si="20"/>
        <v>25.790663949999999</v>
      </c>
      <c r="N44" s="328">
        <f t="shared" si="20"/>
        <v>26.393087690000002</v>
      </c>
      <c r="O44" s="54">
        <f t="shared" si="20"/>
        <v>26.06531107</v>
      </c>
      <c r="P44" s="31">
        <f t="shared" si="20"/>
        <v>28.087681289999999</v>
      </c>
      <c r="Q44" s="31">
        <f t="shared" si="20"/>
        <v>25.790663949999999</v>
      </c>
      <c r="R44" s="31">
        <f t="shared" si="20"/>
        <v>27.698752899999999</v>
      </c>
      <c r="S44" s="328">
        <f t="shared" si="20"/>
        <v>24.868237329999999</v>
      </c>
      <c r="T44" s="235">
        <f t="shared" si="20"/>
        <v>13.95204047</v>
      </c>
      <c r="U44" s="235">
        <f t="shared" si="20"/>
        <v>6.2839040769999999</v>
      </c>
      <c r="V44" s="235">
        <f t="shared" si="20"/>
        <v>2.4734276300000002</v>
      </c>
      <c r="W44" s="235">
        <f t="shared" si="20"/>
        <v>0.89347333569999998</v>
      </c>
    </row>
    <row r="45" spans="2:23" x14ac:dyDescent="0.3">
      <c r="B45" s="358"/>
      <c r="C45" s="336" t="s">
        <v>16</v>
      </c>
      <c r="D45" s="8" t="s">
        <v>67</v>
      </c>
      <c r="E45" s="31">
        <f>VLOOKUP($D45,result!$A$2:$AY$212,E$5,FALSE)</f>
        <v>1.5994835329999999</v>
      </c>
      <c r="F45" s="31">
        <f>VLOOKUP($D45,result!$A$2:$AY$212,F$5,FALSE)</f>
        <v>3.1987103220000002</v>
      </c>
      <c r="G45" s="54">
        <f>G22</f>
        <v>9.8609759500000005E-2</v>
      </c>
      <c r="H45" s="31">
        <f t="shared" ref="H45:W45" si="21">H22</f>
        <v>0.23794707000000001</v>
      </c>
      <c r="I45" s="328">
        <f t="shared" si="21"/>
        <v>0.59382890619999995</v>
      </c>
      <c r="J45" s="54">
        <f t="shared" si="21"/>
        <v>0.98376135799999997</v>
      </c>
      <c r="K45" s="31">
        <f t="shared" si="21"/>
        <v>0.70168596839999997</v>
      </c>
      <c r="L45" s="31">
        <f t="shared" si="21"/>
        <v>0.82531048080000002</v>
      </c>
      <c r="M45" s="31">
        <f t="shared" si="21"/>
        <v>1.4081098110000001</v>
      </c>
      <c r="N45" s="328">
        <f t="shared" si="21"/>
        <v>0.98376135799999997</v>
      </c>
      <c r="O45" s="54">
        <f t="shared" si="21"/>
        <v>1.1758439599999999</v>
      </c>
      <c r="P45" s="31">
        <f t="shared" si="21"/>
        <v>2.0718176929999998</v>
      </c>
      <c r="Q45" s="31">
        <f t="shared" si="21"/>
        <v>1.4081098110000001</v>
      </c>
      <c r="R45" s="31">
        <f t="shared" si="21"/>
        <v>1.7577821149999999</v>
      </c>
      <c r="S45" s="328">
        <f t="shared" si="21"/>
        <v>2.8805347819999998</v>
      </c>
      <c r="T45" s="235">
        <f t="shared" si="21"/>
        <v>5.1638977439999998</v>
      </c>
      <c r="U45" s="235">
        <f t="shared" si="21"/>
        <v>7.4315814070000004</v>
      </c>
      <c r="V45" s="235">
        <f t="shared" si="21"/>
        <v>9.3467943360000003</v>
      </c>
      <c r="W45" s="235">
        <f t="shared" si="21"/>
        <v>10.788395550000001</v>
      </c>
    </row>
    <row r="46" spans="2:23" x14ac:dyDescent="0.3">
      <c r="B46" s="358"/>
      <c r="C46" s="336" t="s">
        <v>15</v>
      </c>
      <c r="D46" s="8" t="s">
        <v>68</v>
      </c>
      <c r="E46" s="31">
        <f>VLOOKUP($D46,result!$A$2:$AY$212,E$5,FALSE)</f>
        <v>0.19993544160000001</v>
      </c>
      <c r="F46" s="31">
        <f>VLOOKUP($D46,result!$A$2:$AY$212,F$5,FALSE)</f>
        <v>0.1046223464</v>
      </c>
      <c r="G46" s="54">
        <f>G21</f>
        <v>3.4093358939999998</v>
      </c>
      <c r="H46" s="31">
        <f t="shared" ref="H46:W46" si="22">H21</f>
        <v>3.7667757019999999</v>
      </c>
      <c r="I46" s="328">
        <f t="shared" si="22"/>
        <v>3.94229991</v>
      </c>
      <c r="J46" s="54">
        <f t="shared" si="22"/>
        <v>4.4927598919999996</v>
      </c>
      <c r="K46" s="31">
        <f t="shared" si="22"/>
        <v>4.1122182780000003</v>
      </c>
      <c r="L46" s="31">
        <f t="shared" si="22"/>
        <v>4.2696843409999996</v>
      </c>
      <c r="M46" s="31">
        <f t="shared" si="22"/>
        <v>5.0112960070000003</v>
      </c>
      <c r="N46" s="328">
        <f t="shared" si="22"/>
        <v>4.4927598919999996</v>
      </c>
      <c r="O46" s="54">
        <f t="shared" si="22"/>
        <v>4.7404348619999999</v>
      </c>
      <c r="P46" s="31">
        <f t="shared" si="22"/>
        <v>6.2096349350000004</v>
      </c>
      <c r="Q46" s="31">
        <f t="shared" si="22"/>
        <v>5.0112960070000003</v>
      </c>
      <c r="R46" s="31">
        <f t="shared" si="22"/>
        <v>5.7408879820000003</v>
      </c>
      <c r="S46" s="328">
        <f t="shared" si="22"/>
        <v>6.6725087700000003</v>
      </c>
      <c r="T46" s="235">
        <f t="shared" si="22"/>
        <v>8.2813564290000006</v>
      </c>
      <c r="U46" s="235">
        <f t="shared" si="22"/>
        <v>8.2511198710000002</v>
      </c>
      <c r="V46" s="235">
        <f t="shared" si="22"/>
        <v>7.1845927769999998</v>
      </c>
      <c r="W46" s="235">
        <f t="shared" si="22"/>
        <v>5.7412194239999996</v>
      </c>
    </row>
    <row r="47" spans="2:23" x14ac:dyDescent="0.3">
      <c r="B47" s="358"/>
      <c r="C47" s="336" t="s">
        <v>17</v>
      </c>
      <c r="D47" s="8" t="s">
        <v>69</v>
      </c>
      <c r="E47" s="31">
        <f>VLOOKUP($D47,result!$A$2:$AY$212,E$5,FALSE)</f>
        <v>0.5918089071</v>
      </c>
      <c r="F47" s="31">
        <f>VLOOKUP($D47,result!$A$2:$AY$212,F$5,FALSE)</f>
        <v>0.47222169019999999</v>
      </c>
      <c r="G47" s="54">
        <f t="shared" ref="G47:W47" si="23">G23</f>
        <v>0.49232653520000003</v>
      </c>
      <c r="H47" s="31">
        <f t="shared" si="23"/>
        <v>0.41852220810000001</v>
      </c>
      <c r="I47" s="328">
        <f t="shared" si="23"/>
        <v>0.40786634389999998</v>
      </c>
      <c r="J47" s="54">
        <f t="shared" si="23"/>
        <v>0.41972963990000001</v>
      </c>
      <c r="K47" s="31">
        <f t="shared" si="23"/>
        <v>0.4112195709</v>
      </c>
      <c r="L47" s="31">
        <f t="shared" si="23"/>
        <v>0.41268890359999999</v>
      </c>
      <c r="M47" s="31">
        <f t="shared" si="23"/>
        <v>0.43738642430000002</v>
      </c>
      <c r="N47" s="328">
        <f t="shared" si="23"/>
        <v>0.41972963990000001</v>
      </c>
      <c r="O47" s="54">
        <f t="shared" si="23"/>
        <v>0.42805938139999999</v>
      </c>
      <c r="P47" s="31">
        <f t="shared" si="23"/>
        <v>0.51937434490000001</v>
      </c>
      <c r="Q47" s="31">
        <f t="shared" si="23"/>
        <v>0.43738642430000002</v>
      </c>
      <c r="R47" s="31">
        <f t="shared" si="23"/>
        <v>0.4905055284</v>
      </c>
      <c r="S47" s="328">
        <f t="shared" si="23"/>
        <v>0.52354299179999997</v>
      </c>
      <c r="T47" s="235">
        <f t="shared" si="23"/>
        <v>0.66595935409999996</v>
      </c>
      <c r="U47" s="235">
        <f t="shared" si="23"/>
        <v>0.68005210940000005</v>
      </c>
      <c r="V47" s="235">
        <f t="shared" si="23"/>
        <v>0.60689631710000003</v>
      </c>
      <c r="W47" s="235">
        <f t="shared" si="23"/>
        <v>0.49704938329999998</v>
      </c>
    </row>
    <row r="48" spans="2:23" x14ac:dyDescent="0.3">
      <c r="B48" s="358"/>
      <c r="C48" s="336" t="s">
        <v>18</v>
      </c>
      <c r="D48" s="8" t="s">
        <v>70</v>
      </c>
      <c r="E48" s="31">
        <f>VLOOKUP($D48,result!$A$2:$AY$212,E$5,FALSE)</f>
        <v>0.19993544160000001</v>
      </c>
      <c r="F48" s="31">
        <f>VLOOKUP($D48,result!$A$2:$AY$212,F$5,FALSE)</f>
        <v>0.26291334869999999</v>
      </c>
      <c r="G48" s="54">
        <f t="shared" ref="G48:W48" si="24">G24</f>
        <v>0.30394320629999999</v>
      </c>
      <c r="H48" s="31">
        <f t="shared" si="24"/>
        <v>0.3146307425</v>
      </c>
      <c r="I48" s="328">
        <f t="shared" si="24"/>
        <v>0.33052514350000001</v>
      </c>
      <c r="J48" s="54">
        <f t="shared" si="24"/>
        <v>0.47538867159999998</v>
      </c>
      <c r="K48" s="31">
        <f t="shared" si="24"/>
        <v>0.3725843371</v>
      </c>
      <c r="L48" s="31">
        <f t="shared" si="24"/>
        <v>0.41805921010000002</v>
      </c>
      <c r="M48" s="31">
        <f t="shared" si="24"/>
        <v>0.61925976000000005</v>
      </c>
      <c r="N48" s="328">
        <f t="shared" si="24"/>
        <v>0.47538867159999998</v>
      </c>
      <c r="O48" s="54">
        <f t="shared" si="24"/>
        <v>0.54206004249999995</v>
      </c>
      <c r="P48" s="31">
        <f t="shared" si="24"/>
        <v>0.95621376179999995</v>
      </c>
      <c r="Q48" s="31">
        <f t="shared" si="24"/>
        <v>0.61925976000000005</v>
      </c>
      <c r="R48" s="31">
        <f t="shared" si="24"/>
        <v>0.79192660829999995</v>
      </c>
      <c r="S48" s="328">
        <f t="shared" si="24"/>
        <v>1.4293126920000001</v>
      </c>
      <c r="T48" s="235">
        <f t="shared" si="24"/>
        <v>2.3029492669999998</v>
      </c>
      <c r="U48" s="235">
        <f t="shared" si="24"/>
        <v>2.9787948000000002</v>
      </c>
      <c r="V48" s="235">
        <f t="shared" si="24"/>
        <v>3.3672444399999999</v>
      </c>
      <c r="W48" s="235">
        <f t="shared" si="24"/>
        <v>3.4931837360000002</v>
      </c>
    </row>
    <row r="49" spans="1:41" x14ac:dyDescent="0.3">
      <c r="B49" s="358"/>
      <c r="C49" s="337" t="s">
        <v>13</v>
      </c>
      <c r="D49" s="8" t="s">
        <v>71</v>
      </c>
      <c r="E49" s="32">
        <f>VLOOKUP($D49,result!$A$2:$AY$212,E$5,FALSE)</f>
        <v>0.39987088320000003</v>
      </c>
      <c r="F49" s="32">
        <f>VLOOKUP($D49,result!$A$2:$AY$212,F$5,FALSE)</f>
        <v>1.100373126</v>
      </c>
      <c r="G49" s="286">
        <f t="shared" ref="G49:W49" si="25">G25</f>
        <v>1.3106222839999999</v>
      </c>
      <c r="H49" s="32">
        <f t="shared" si="25"/>
        <v>1.570244907</v>
      </c>
      <c r="I49" s="287">
        <f t="shared" si="25"/>
        <v>1.722336485</v>
      </c>
      <c r="J49" s="286">
        <f t="shared" si="25"/>
        <v>2.3564805500000001</v>
      </c>
      <c r="K49" s="32">
        <f t="shared" si="25"/>
        <v>1.90943672</v>
      </c>
      <c r="L49" s="32">
        <f t="shared" si="25"/>
        <v>2.107102437</v>
      </c>
      <c r="M49" s="32">
        <f t="shared" si="25"/>
        <v>2.969082368</v>
      </c>
      <c r="N49" s="287">
        <f t="shared" si="25"/>
        <v>2.3564805500000001</v>
      </c>
      <c r="O49" s="286">
        <f t="shared" si="25"/>
        <v>2.642588881</v>
      </c>
      <c r="P49" s="32">
        <f t="shared" si="25"/>
        <v>3.8852298969999999</v>
      </c>
      <c r="Q49" s="32">
        <f t="shared" si="25"/>
        <v>2.969082368</v>
      </c>
      <c r="R49" s="32">
        <f t="shared" si="25"/>
        <v>3.4953485899999999</v>
      </c>
      <c r="S49" s="287">
        <f t="shared" si="25"/>
        <v>4.5306185839999999</v>
      </c>
      <c r="T49" s="283">
        <f t="shared" si="25"/>
        <v>6.0691850069999997</v>
      </c>
      <c r="U49" s="283">
        <f t="shared" si="25"/>
        <v>6.5268306770000004</v>
      </c>
      <c r="V49" s="283">
        <f t="shared" si="25"/>
        <v>6.134118441</v>
      </c>
      <c r="W49" s="283">
        <f t="shared" si="25"/>
        <v>5.2907189990000001</v>
      </c>
    </row>
    <row r="50" spans="1:41" x14ac:dyDescent="0.3">
      <c r="B50" s="351" t="s">
        <v>9</v>
      </c>
      <c r="C50" s="82"/>
      <c r="D50" s="29" t="s">
        <v>72</v>
      </c>
      <c r="E50" s="7">
        <f>VLOOKUP($D50,result!$A$2:$AY$212,E$5,FALSE)</f>
        <v>5.7508898210000003</v>
      </c>
      <c r="F50" s="7">
        <f>VLOOKUP($D50,result!$A$2:$AY$212,F$5,FALSE)</f>
        <v>4.607912572</v>
      </c>
      <c r="G50" s="339">
        <f t="shared" ref="G50:W50" si="26">G26</f>
        <v>3.738491443</v>
      </c>
      <c r="H50" s="340">
        <f t="shared" si="26"/>
        <v>3.3363166529999999</v>
      </c>
      <c r="I50" s="341">
        <f t="shared" si="26"/>
        <v>2.9677556809999999</v>
      </c>
      <c r="J50" s="339">
        <f t="shared" si="26"/>
        <v>2.7039056829999999</v>
      </c>
      <c r="K50" s="340">
        <f t="shared" si="26"/>
        <v>2.817756063</v>
      </c>
      <c r="L50" s="340">
        <f t="shared" si="26"/>
        <v>2.7449429090000002</v>
      </c>
      <c r="M50" s="340">
        <f t="shared" si="26"/>
        <v>2.6415371360000002</v>
      </c>
      <c r="N50" s="341">
        <f t="shared" si="26"/>
        <v>2.7039056829999999</v>
      </c>
      <c r="O50" s="339">
        <f t="shared" si="26"/>
        <v>2.6708349400000002</v>
      </c>
      <c r="P50" s="340">
        <f t="shared" si="26"/>
        <v>2.512697046</v>
      </c>
      <c r="Q50" s="340">
        <f t="shared" si="26"/>
        <v>2.6415371360000002</v>
      </c>
      <c r="R50" s="340">
        <f t="shared" si="26"/>
        <v>2.580747825</v>
      </c>
      <c r="S50" s="341">
        <f t="shared" si="26"/>
        <v>2.3240113330000001</v>
      </c>
      <c r="T50" s="342">
        <f t="shared" si="26"/>
        <v>1.5686315179999999</v>
      </c>
      <c r="U50" s="342">
        <f t="shared" si="26"/>
        <v>1.204830587</v>
      </c>
      <c r="V50" s="342">
        <f t="shared" si="26"/>
        <v>1.0184237039999999</v>
      </c>
      <c r="W50" s="342">
        <f t="shared" si="26"/>
        <v>0.90737547819999997</v>
      </c>
    </row>
    <row r="51" spans="1:41" x14ac:dyDescent="0.3">
      <c r="B51" s="353" t="s">
        <v>2</v>
      </c>
      <c r="C51" s="82"/>
      <c r="D51" s="3" t="s">
        <v>73</v>
      </c>
      <c r="E51" s="12">
        <f>VLOOKUP($D51,result!$A$2:$AY$212,E$5,FALSE)</f>
        <v>164.4847508</v>
      </c>
      <c r="F51" s="12">
        <f>VLOOKUP($D51,result!$A$2:$AY$212,F$5,FALSE)</f>
        <v>150.1828544</v>
      </c>
      <c r="G51" s="347">
        <f t="shared" ref="G51:W51" si="27">G27</f>
        <v>147.78286800000001</v>
      </c>
      <c r="H51" s="348">
        <f t="shared" si="27"/>
        <v>144.5996854</v>
      </c>
      <c r="I51" s="349">
        <f t="shared" si="27"/>
        <v>140.19489400000001</v>
      </c>
      <c r="J51" s="347">
        <f t="shared" si="27"/>
        <v>132.6518136</v>
      </c>
      <c r="K51" s="348">
        <f t="shared" si="27"/>
        <v>136.97192899999999</v>
      </c>
      <c r="L51" s="348">
        <f t="shared" si="27"/>
        <v>134.37937429999999</v>
      </c>
      <c r="M51" s="348">
        <f t="shared" si="27"/>
        <v>130.62974070000001</v>
      </c>
      <c r="N51" s="349">
        <f t="shared" si="27"/>
        <v>132.6518136</v>
      </c>
      <c r="O51" s="347">
        <f t="shared" si="27"/>
        <v>131.4519287</v>
      </c>
      <c r="P51" s="348">
        <f t="shared" si="27"/>
        <v>130.65305499999999</v>
      </c>
      <c r="Q51" s="348">
        <f t="shared" si="27"/>
        <v>130.62974070000001</v>
      </c>
      <c r="R51" s="348">
        <f t="shared" si="27"/>
        <v>131.16252109999999</v>
      </c>
      <c r="S51" s="349">
        <f t="shared" si="27"/>
        <v>127.1162173</v>
      </c>
      <c r="T51" s="350">
        <f t="shared" si="27"/>
        <v>109.7561312</v>
      </c>
      <c r="U51" s="350">
        <f t="shared" si="27"/>
        <v>96.611922849999999</v>
      </c>
      <c r="V51" s="350">
        <f t="shared" si="27"/>
        <v>88.620141759999996</v>
      </c>
      <c r="W51" s="350">
        <f t="shared" si="27"/>
        <v>84.636853169999995</v>
      </c>
    </row>
    <row r="52" spans="1:41" x14ac:dyDescent="0.3">
      <c r="T52" s="49"/>
      <c r="U52" s="49"/>
      <c r="V52" s="49"/>
      <c r="W52" s="49"/>
    </row>
    <row r="53" spans="1:41" x14ac:dyDescent="0.3">
      <c r="T53" s="49"/>
      <c r="U53" s="49"/>
      <c r="V53" s="49"/>
      <c r="W53" s="49"/>
    </row>
    <row r="55" spans="1:41" ht="23.4" x14ac:dyDescent="0.45">
      <c r="A55" s="1" t="s">
        <v>41</v>
      </c>
    </row>
    <row r="57" spans="1:41" ht="23.4" x14ac:dyDescent="0.45">
      <c r="B57" s="1" t="s">
        <v>165</v>
      </c>
      <c r="C57" s="13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41" x14ac:dyDescent="0.3">
      <c r="B58" s="17"/>
      <c r="C58" s="4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18"/>
      <c r="U58" s="18"/>
      <c r="V58" s="18"/>
      <c r="W58" s="18"/>
    </row>
    <row r="59" spans="1:41" x14ac:dyDescent="0.3">
      <c r="B59" s="17"/>
      <c r="C59" s="4"/>
      <c r="E59" s="5">
        <v>2006</v>
      </c>
      <c r="F59" s="5">
        <v>2015</v>
      </c>
      <c r="G59" s="52">
        <v>2018</v>
      </c>
      <c r="H59" s="5">
        <v>2019</v>
      </c>
      <c r="I59" s="269">
        <v>2020</v>
      </c>
      <c r="J59" s="52">
        <v>2021</v>
      </c>
      <c r="K59" s="5">
        <v>2022</v>
      </c>
      <c r="L59" s="5">
        <v>2023</v>
      </c>
      <c r="M59" s="5">
        <v>2024</v>
      </c>
      <c r="N59" s="269">
        <v>2025</v>
      </c>
      <c r="O59" s="52">
        <v>2026</v>
      </c>
      <c r="P59" s="5">
        <v>2027</v>
      </c>
      <c r="Q59" s="5">
        <v>2028</v>
      </c>
      <c r="R59" s="5">
        <v>2029</v>
      </c>
      <c r="S59" s="269">
        <v>2030</v>
      </c>
      <c r="T59" s="231">
        <v>2035</v>
      </c>
      <c r="U59" s="231">
        <v>2040</v>
      </c>
      <c r="V59" s="231">
        <v>2045</v>
      </c>
      <c r="W59" s="231">
        <v>2050</v>
      </c>
      <c r="Y59" s="63"/>
      <c r="Z59" s="63"/>
      <c r="AA59" s="63"/>
      <c r="AB59" s="63"/>
      <c r="AC59" s="63"/>
      <c r="AH59">
        <v>2006</v>
      </c>
      <c r="AI59">
        <v>2015</v>
      </c>
      <c r="AJ59">
        <v>2018</v>
      </c>
      <c r="AK59">
        <v>2020</v>
      </c>
      <c r="AL59">
        <v>2023</v>
      </c>
      <c r="AM59">
        <v>2025</v>
      </c>
      <c r="AN59">
        <v>2030</v>
      </c>
      <c r="AO59">
        <v>2035</v>
      </c>
    </row>
    <row r="60" spans="1:41" x14ac:dyDescent="0.3">
      <c r="C60" s="6" t="s">
        <v>20</v>
      </c>
      <c r="E60" s="10">
        <f>SUM(E61:E62)</f>
        <v>50.890458160000001</v>
      </c>
      <c r="F60" s="10">
        <f t="shared" ref="F60" si="28">SUM(F61:F62)</f>
        <v>45.834483710000001</v>
      </c>
      <c r="G60" s="53">
        <f>SUM(G61:G62)</f>
        <v>44.628732979999995</v>
      </c>
      <c r="H60" s="10">
        <f t="shared" ref="H60:W60" si="29">SUM(H61:H62)</f>
        <v>43.757394689999998</v>
      </c>
      <c r="I60" s="327">
        <f t="shared" si="29"/>
        <v>42.659744619999998</v>
      </c>
      <c r="J60" s="53">
        <f t="shared" si="29"/>
        <v>40.385867879999999</v>
      </c>
      <c r="K60" s="10">
        <f t="shared" si="29"/>
        <v>41.841682300000002</v>
      </c>
      <c r="L60" s="10">
        <f t="shared" si="29"/>
        <v>41.054629750000004</v>
      </c>
      <c r="M60" s="10">
        <f t="shared" si="29"/>
        <v>39.299395169999997</v>
      </c>
      <c r="N60" s="327">
        <f t="shared" si="29"/>
        <v>40.385867879999999</v>
      </c>
      <c r="O60" s="53">
        <f t="shared" si="29"/>
        <v>39.819207609999999</v>
      </c>
      <c r="P60" s="10">
        <f t="shared" si="29"/>
        <v>38.56200338</v>
      </c>
      <c r="Q60" s="10">
        <f t="shared" si="29"/>
        <v>39.299395169999997</v>
      </c>
      <c r="R60" s="10">
        <f t="shared" si="29"/>
        <v>38.907055400000004</v>
      </c>
      <c r="S60" s="327">
        <f t="shared" si="29"/>
        <v>37.669359839999998</v>
      </c>
      <c r="T60" s="233">
        <f t="shared" si="29"/>
        <v>30.446167790000001</v>
      </c>
      <c r="U60" s="327">
        <f t="shared" si="29"/>
        <v>24.386007965000001</v>
      </c>
      <c r="V60" s="233">
        <f t="shared" si="29"/>
        <v>20.200277280000002</v>
      </c>
      <c r="W60" s="233">
        <f t="shared" si="29"/>
        <v>17.729486049999998</v>
      </c>
      <c r="Y60" s="14"/>
      <c r="Z60" s="70"/>
      <c r="AA60" s="70"/>
      <c r="AB60" s="70"/>
      <c r="AC60" s="70"/>
      <c r="AF60" t="s">
        <v>20</v>
      </c>
      <c r="AH60">
        <v>44.781800489999995</v>
      </c>
      <c r="AI60">
        <v>47.21284421</v>
      </c>
      <c r="AJ60">
        <v>46.963332800000003</v>
      </c>
      <c r="AK60">
        <v>45.263228239999997</v>
      </c>
      <c r="AL60">
        <v>44.680591769999999</v>
      </c>
      <c r="AM60">
        <v>42.336600480000001</v>
      </c>
      <c r="AN60">
        <v>40.084473970000005</v>
      </c>
      <c r="AO60">
        <v>40.06011281</v>
      </c>
    </row>
    <row r="61" spans="1:41" x14ac:dyDescent="0.3">
      <c r="C61" s="110" t="s">
        <v>21</v>
      </c>
      <c r="D61" t="s">
        <v>74</v>
      </c>
      <c r="E61" s="31">
        <f>VLOOKUP($D61,result!$A$2:$AY$212,E$5,FALSE)</f>
        <v>28.000458160000001</v>
      </c>
      <c r="F61" s="31">
        <f>VLOOKUP($D61,result!$A$2:$AY$212,F$5,FALSE)</f>
        <v>25.209212640000001</v>
      </c>
      <c r="G61" s="54">
        <f>VLOOKUP($D61,result!$A$2:$AY$212,G$5,FALSE)</f>
        <v>24.362420069999999</v>
      </c>
      <c r="H61" s="31">
        <f>VLOOKUP($D61,result!$A$2:$AY$212,H$5,FALSE)</f>
        <v>23.723181960000002</v>
      </c>
      <c r="I61" s="328">
        <f>VLOOKUP($D61,result!$A$2:$AY$212,I$5,FALSE)</f>
        <v>23.075249710000001</v>
      </c>
      <c r="J61" s="54">
        <f>VLOOKUP($D61,result!$A$2:$AY$212,J$5,FALSE)</f>
        <v>21.402377980000001</v>
      </c>
      <c r="K61" s="31">
        <f>VLOOKUP($D61,result!$A$2:$AY$212,K$5,FALSE)</f>
        <v>22.503346149999999</v>
      </c>
      <c r="L61" s="31">
        <f>VLOOKUP($D61,result!$A$2:$AY$212,L$5,FALSE)</f>
        <v>21.94372585</v>
      </c>
      <c r="M61" s="31">
        <f>VLOOKUP($D61,result!$A$2:$AY$212,M$5,FALSE)</f>
        <v>20.345039190000001</v>
      </c>
      <c r="N61" s="328">
        <f>VLOOKUP($D61,result!$A$2:$AY$212,N$5,FALSE)</f>
        <v>21.402377980000001</v>
      </c>
      <c r="O61" s="54">
        <f>VLOOKUP($D61,result!$A$2:$AY$212,O$5,FALSE)</f>
        <v>20.871869019999998</v>
      </c>
      <c r="P61" s="31">
        <f>VLOOKUP($D61,result!$A$2:$AY$212,P$5,FALSE)</f>
        <v>19.445127589999998</v>
      </c>
      <c r="Q61" s="31">
        <f>VLOOKUP($D61,result!$A$2:$AY$212,Q$5,FALSE)</f>
        <v>20.345039190000001</v>
      </c>
      <c r="R61" s="31">
        <f>VLOOKUP($D61,result!$A$2:$AY$212,R$5,FALSE)</f>
        <v>19.902849020000001</v>
      </c>
      <c r="S61" s="328">
        <f>VLOOKUP($D61,result!$A$2:$AY$212,S$5,FALSE)</f>
        <v>17.994529150000002</v>
      </c>
      <c r="T61" s="235">
        <f>VLOOKUP($D61,result!$A$2:$AY$212,T$5,FALSE)</f>
        <v>13.265099559999999</v>
      </c>
      <c r="U61" s="328">
        <f>VLOOKUP($D61,result!$A$2:$AY$212,U$5,FALSE)</f>
        <v>9.7741062650000003</v>
      </c>
      <c r="V61" s="235">
        <f>VLOOKUP($D61,result!$A$2:$AY$212,V$5,FALSE)</f>
        <v>7.3895724899999999</v>
      </c>
      <c r="W61" s="235">
        <f>VLOOKUP($D61,result!$A$2:$AY$212,W$5,FALSE)</f>
        <v>5.8874504600000002</v>
      </c>
      <c r="Y61" s="26"/>
      <c r="Z61" s="76"/>
      <c r="AA61" s="76"/>
      <c r="AB61" s="76"/>
      <c r="AC61" s="76"/>
      <c r="AF61" t="s">
        <v>21</v>
      </c>
      <c r="AG61" t="s">
        <v>74</v>
      </c>
      <c r="AH61">
        <v>24.700023389999998</v>
      </c>
      <c r="AI61">
        <v>23.136551170000001</v>
      </c>
      <c r="AJ61">
        <v>22.535269039999999</v>
      </c>
      <c r="AK61">
        <v>20.550264039999998</v>
      </c>
      <c r="AL61">
        <v>20.128904540000001</v>
      </c>
      <c r="AM61">
        <v>18.729177320000002</v>
      </c>
      <c r="AN61">
        <v>17.28729688</v>
      </c>
      <c r="AO61">
        <v>16.86596883</v>
      </c>
    </row>
    <row r="62" spans="1:41" x14ac:dyDescent="0.3">
      <c r="C62" s="111" t="s">
        <v>22</v>
      </c>
      <c r="D62" t="s">
        <v>75</v>
      </c>
      <c r="E62" s="31">
        <f>VLOOKUP($D62,result!$A$2:$AY$212,E$5,FALSE)</f>
        <v>22.89</v>
      </c>
      <c r="F62" s="31">
        <f>VLOOKUP($D62,result!$A$2:$AY$212,F$5,FALSE)</f>
        <v>20.62527107</v>
      </c>
      <c r="G62" s="54">
        <f>VLOOKUP($D62,result!$A$2:$AY$212,G$5,FALSE)</f>
        <v>20.26631291</v>
      </c>
      <c r="H62" s="31">
        <f>VLOOKUP($D62,result!$A$2:$AY$212,H$5,FALSE)</f>
        <v>20.03421273</v>
      </c>
      <c r="I62" s="328">
        <f>VLOOKUP($D62,result!$A$2:$AY$212,I$5,FALSE)</f>
        <v>19.58449491</v>
      </c>
      <c r="J62" s="54">
        <f>VLOOKUP($D62,result!$A$2:$AY$212,J$5,FALSE)</f>
        <v>18.983489899999999</v>
      </c>
      <c r="K62" s="31">
        <f>VLOOKUP($D62,result!$A$2:$AY$212,K$5,FALSE)</f>
        <v>19.33833615</v>
      </c>
      <c r="L62" s="31">
        <f>VLOOKUP($D62,result!$A$2:$AY$212,L$5,FALSE)</f>
        <v>19.1109039</v>
      </c>
      <c r="M62" s="31">
        <f>VLOOKUP($D62,result!$A$2:$AY$212,M$5,FALSE)</f>
        <v>18.954355979999999</v>
      </c>
      <c r="N62" s="328">
        <f>VLOOKUP($D62,result!$A$2:$AY$212,N$5,FALSE)</f>
        <v>18.983489899999999</v>
      </c>
      <c r="O62" s="54">
        <f>VLOOKUP($D62,result!$A$2:$AY$212,O$5,FALSE)</f>
        <v>18.947338590000001</v>
      </c>
      <c r="P62" s="31">
        <f>VLOOKUP($D62,result!$A$2:$AY$212,P$5,FALSE)</f>
        <v>19.116875790000002</v>
      </c>
      <c r="Q62" s="31">
        <f>VLOOKUP($D62,result!$A$2:$AY$212,Q$5,FALSE)</f>
        <v>18.954355979999999</v>
      </c>
      <c r="R62" s="31">
        <f>VLOOKUP($D62,result!$A$2:$AY$212,R$5,FALSE)</f>
        <v>19.004206379999999</v>
      </c>
      <c r="S62" s="328">
        <f>VLOOKUP($D62,result!$A$2:$AY$212,S$5,FALSE)</f>
        <v>19.67483069</v>
      </c>
      <c r="T62" s="235">
        <f>VLOOKUP($D62,result!$A$2:$AY$212,T$5,FALSE)</f>
        <v>17.181068230000001</v>
      </c>
      <c r="U62" s="328">
        <f>VLOOKUP($D62,result!$A$2:$AY$212,U$5,FALSE)</f>
        <v>14.611901700000001</v>
      </c>
      <c r="V62" s="235">
        <f>VLOOKUP($D62,result!$A$2:$AY$212,V$5,FALSE)</f>
        <v>12.810704790000001</v>
      </c>
      <c r="W62" s="235">
        <f>VLOOKUP($D62,result!$A$2:$AY$212,W$5,FALSE)</f>
        <v>11.84203559</v>
      </c>
      <c r="Y62" s="27"/>
      <c r="Z62" s="77"/>
      <c r="AA62" s="77"/>
      <c r="AB62" s="77"/>
      <c r="AC62" s="77"/>
      <c r="AF62" t="s">
        <v>22</v>
      </c>
      <c r="AG62" t="s">
        <v>75</v>
      </c>
      <c r="AH62">
        <v>20.0817771</v>
      </c>
      <c r="AI62">
        <v>24.076293039999999</v>
      </c>
      <c r="AJ62">
        <v>24.428063760000001</v>
      </c>
      <c r="AK62">
        <v>24.712964199999998</v>
      </c>
      <c r="AL62">
        <v>24.551687229999999</v>
      </c>
      <c r="AM62">
        <v>23.60742316</v>
      </c>
      <c r="AN62">
        <v>22.797177090000002</v>
      </c>
      <c r="AO62">
        <v>23.19414398</v>
      </c>
    </row>
    <row r="63" spans="1:41" x14ac:dyDescent="0.3">
      <c r="C63" s="159" t="s">
        <v>23</v>
      </c>
      <c r="D63" t="s">
        <v>76</v>
      </c>
      <c r="E63" s="10">
        <f>VLOOKUP($D63,result!$A$2:$AY$212,E$5,FALSE)</f>
        <v>40.805099759999997</v>
      </c>
      <c r="F63" s="10">
        <f>VLOOKUP($D63,result!$A$2:$AY$212,F$5,FALSE)</f>
        <v>33.48462722</v>
      </c>
      <c r="G63" s="53">
        <f>VLOOKUP($D63,result!$A$2:$AY$212,G$5,FALSE)</f>
        <v>32.145284199999999</v>
      </c>
      <c r="H63" s="10">
        <f>VLOOKUP($D63,result!$A$2:$AY$212,H$5,FALSE)</f>
        <v>32.12594902</v>
      </c>
      <c r="I63" s="327">
        <f>VLOOKUP($D63,result!$A$2:$AY$212,I$5,FALSE)</f>
        <v>31.906270500000002</v>
      </c>
      <c r="J63" s="53">
        <f>VLOOKUP($D63,result!$A$2:$AY$212,J$5,FALSE)</f>
        <v>30.327130279999999</v>
      </c>
      <c r="K63" s="10">
        <f>VLOOKUP($D63,result!$A$2:$AY$212,K$5,FALSE)</f>
        <v>31.40465464</v>
      </c>
      <c r="L63" s="10">
        <f>VLOOKUP($D63,result!$A$2:$AY$212,L$5,FALSE)</f>
        <v>30.79878394</v>
      </c>
      <c r="M63" s="10">
        <f>VLOOKUP($D63,result!$A$2:$AY$212,M$5,FALSE)</f>
        <v>29.356167230000001</v>
      </c>
      <c r="N63" s="327">
        <f>VLOOKUP($D63,result!$A$2:$AY$212,N$5,FALSE)</f>
        <v>30.327130279999999</v>
      </c>
      <c r="O63" s="53">
        <f>VLOOKUP($D63,result!$A$2:$AY$212,O$5,FALSE)</f>
        <v>29.841032859999999</v>
      </c>
      <c r="P63" s="10">
        <f>VLOOKUP($D63,result!$A$2:$AY$212,P$5,FALSE)</f>
        <v>31.305537059999999</v>
      </c>
      <c r="Q63" s="10">
        <f>VLOOKUP($D63,result!$A$2:$AY$212,Q$5,FALSE)</f>
        <v>29.356167230000001</v>
      </c>
      <c r="R63" s="10">
        <f>VLOOKUP($D63,result!$A$2:$AY$212,R$5,FALSE)</f>
        <v>30.817599770000001</v>
      </c>
      <c r="S63" s="327">
        <f>VLOOKUP($D63,result!$A$2:$AY$212,S$5,FALSE)</f>
        <v>30.763083900000002</v>
      </c>
      <c r="T63" s="233">
        <f>VLOOKUP($D63,result!$A$2:$AY$212,T$5,FALSE)</f>
        <v>28.334766689999999</v>
      </c>
      <c r="U63" s="327">
        <f>VLOOKUP($D63,result!$A$2:$AY$212,U$5,FALSE)</f>
        <v>26.951343189999999</v>
      </c>
      <c r="V63" s="233">
        <f>VLOOKUP($D63,result!$A$2:$AY$212,V$5,FALSE)</f>
        <v>26.089865100000001</v>
      </c>
      <c r="W63" s="233">
        <f>VLOOKUP($D63,result!$A$2:$AY$212,W$5,FALSE)</f>
        <v>25.433224119999998</v>
      </c>
      <c r="Y63" s="14"/>
      <c r="Z63" s="70"/>
      <c r="AA63" s="70"/>
      <c r="AB63" s="70"/>
      <c r="AC63" s="70"/>
      <c r="AF63" t="s">
        <v>23</v>
      </c>
      <c r="AG63" t="s">
        <v>76</v>
      </c>
      <c r="AH63">
        <v>44.496507340000001</v>
      </c>
      <c r="AI63">
        <v>39.105147770000002</v>
      </c>
      <c r="AJ63">
        <v>38.614402740000003</v>
      </c>
      <c r="AK63">
        <v>35.579359490000002</v>
      </c>
      <c r="AL63">
        <v>34.780231110000003</v>
      </c>
      <c r="AM63">
        <v>31.36114564</v>
      </c>
      <c r="AN63">
        <v>27.793540499999999</v>
      </c>
      <c r="AO63">
        <v>25.94787389</v>
      </c>
    </row>
    <row r="64" spans="1:41" x14ac:dyDescent="0.3">
      <c r="C64" s="159" t="s">
        <v>24</v>
      </c>
      <c r="D64" t="s">
        <v>77</v>
      </c>
      <c r="E64" s="10">
        <f>VLOOKUP($D64,result!$A$2:$AY$212,E$5,FALSE)</f>
        <v>21.754900240000001</v>
      </c>
      <c r="F64" s="10">
        <f>VLOOKUP($D64,result!$A$2:$AY$212,F$5,FALSE)</f>
        <v>25.439122650000002</v>
      </c>
      <c r="G64" s="53">
        <f>VLOOKUP($D64,result!$A$2:$AY$212,G$5,FALSE)</f>
        <v>26.970245510000002</v>
      </c>
      <c r="H64" s="10">
        <f>VLOOKUP($D64,result!$A$2:$AY$212,H$5,FALSE)</f>
        <v>25.402032850000001</v>
      </c>
      <c r="I64" s="327">
        <f>VLOOKUP($D64,result!$A$2:$AY$212,I$5,FALSE)</f>
        <v>23.32729883</v>
      </c>
      <c r="J64" s="53">
        <f>VLOOKUP($D64,result!$A$2:$AY$212,J$5,FALSE)</f>
        <v>21.49782914</v>
      </c>
      <c r="K64" s="10">
        <f>VLOOKUP($D64,result!$A$2:$AY$212,K$5,FALSE)</f>
        <v>22.117131260000001</v>
      </c>
      <c r="L64" s="10">
        <f>VLOOKUP($D64,result!$A$2:$AY$212,L$5,FALSE)</f>
        <v>21.570300419999999</v>
      </c>
      <c r="M64" s="10">
        <f>VLOOKUP($D64,result!$A$2:$AY$212,M$5,FALSE)</f>
        <v>22.234274660000001</v>
      </c>
      <c r="N64" s="327">
        <f>VLOOKUP($D64,result!$A$2:$AY$212,N$5,FALSE)</f>
        <v>21.49782914</v>
      </c>
      <c r="O64" s="53">
        <f>VLOOKUP($D64,result!$A$2:$AY$212,O$5,FALSE)</f>
        <v>21.748266950000001</v>
      </c>
      <c r="P64" s="10">
        <f>VLOOKUP($D64,result!$A$2:$AY$212,P$5,FALSE)</f>
        <v>22.025734289999999</v>
      </c>
      <c r="Q64" s="10">
        <f>VLOOKUP($D64,result!$A$2:$AY$212,Q$5,FALSE)</f>
        <v>22.234274660000001</v>
      </c>
      <c r="R64" s="10">
        <f>VLOOKUP($D64,result!$A$2:$AY$212,R$5,FALSE)</f>
        <v>22.200128070000002</v>
      </c>
      <c r="S64" s="327">
        <f>VLOOKUP($D64,result!$A$2:$AY$212,S$5,FALSE)</f>
        <v>21.171689180000001</v>
      </c>
      <c r="T64" s="233">
        <f>VLOOKUP($D64,result!$A$2:$AY$212,T$5,FALSE)</f>
        <v>18.361480190000002</v>
      </c>
      <c r="U64" s="327">
        <f>VLOOKUP($D64,result!$A$2:$AY$212,U$5,FALSE)</f>
        <v>16.094262749999999</v>
      </c>
      <c r="V64" s="233">
        <f>VLOOKUP($D64,result!$A$2:$AY$212,V$5,FALSE)</f>
        <v>14.99047983</v>
      </c>
      <c r="W64" s="233">
        <f>VLOOKUP($D64,result!$A$2:$AY$212,W$5,FALSE)</f>
        <v>15.064610460000001</v>
      </c>
      <c r="Y64" s="14"/>
      <c r="Z64" s="70"/>
      <c r="AA64" s="70"/>
      <c r="AB64" s="70"/>
      <c r="AC64" s="70"/>
      <c r="AF64" t="s">
        <v>24</v>
      </c>
      <c r="AG64" t="s">
        <v>77</v>
      </c>
      <c r="AH64">
        <v>22.604660379999999</v>
      </c>
      <c r="AI64">
        <v>23.78488935</v>
      </c>
      <c r="AJ64">
        <v>24.26517188</v>
      </c>
      <c r="AK64">
        <v>24.603178809999999</v>
      </c>
      <c r="AL64">
        <v>24.470822680000001</v>
      </c>
      <c r="AM64">
        <v>23.594884350000001</v>
      </c>
      <c r="AN64">
        <v>22.609821660000001</v>
      </c>
      <c r="AO64">
        <v>22.820677320000001</v>
      </c>
    </row>
    <row r="65" spans="1:50" x14ac:dyDescent="0.3">
      <c r="C65" s="159" t="s">
        <v>25</v>
      </c>
      <c r="E65" s="7">
        <f>SUM(E66:E67)</f>
        <v>51.03429259</v>
      </c>
      <c r="F65" s="7">
        <f t="shared" ref="F65" si="30">SUM(F66:F67)</f>
        <v>45.424620894999997</v>
      </c>
      <c r="G65" s="329">
        <f>SUM(G66:G67)</f>
        <v>44.038605171999997</v>
      </c>
      <c r="H65" s="7">
        <f t="shared" ref="H65:W65" si="31">SUM(H66:H67)</f>
        <v>43.314308475000004</v>
      </c>
      <c r="I65" s="330">
        <f t="shared" si="31"/>
        <v>42.301580025</v>
      </c>
      <c r="J65" s="329">
        <f t="shared" si="31"/>
        <v>40.440986352000003</v>
      </c>
      <c r="K65" s="7">
        <f t="shared" si="31"/>
        <v>41.608460346000001</v>
      </c>
      <c r="L65" s="7">
        <f t="shared" si="31"/>
        <v>40.955662306000001</v>
      </c>
      <c r="M65" s="7">
        <f t="shared" si="31"/>
        <v>39.739904785</v>
      </c>
      <c r="N65" s="330">
        <f t="shared" si="31"/>
        <v>40.440986352000003</v>
      </c>
      <c r="O65" s="329">
        <f t="shared" si="31"/>
        <v>40.043421496000001</v>
      </c>
      <c r="P65" s="7">
        <f t="shared" si="31"/>
        <v>38.759780268</v>
      </c>
      <c r="Q65" s="7">
        <f t="shared" si="31"/>
        <v>39.739904785</v>
      </c>
      <c r="R65" s="7">
        <f t="shared" si="31"/>
        <v>39.237737758000002</v>
      </c>
      <c r="S65" s="330">
        <f t="shared" si="31"/>
        <v>37.512084704000003</v>
      </c>
      <c r="T65" s="332">
        <f t="shared" si="31"/>
        <v>32.613716511</v>
      </c>
      <c r="U65" s="330">
        <f t="shared" si="31"/>
        <v>29.180308941</v>
      </c>
      <c r="V65" s="332">
        <f t="shared" si="31"/>
        <v>27.339519535000001</v>
      </c>
      <c r="W65" s="332">
        <f t="shared" si="31"/>
        <v>26.409532533</v>
      </c>
      <c r="Y65" s="14"/>
      <c r="Z65" s="70"/>
      <c r="AA65" s="70"/>
      <c r="AB65" s="70"/>
      <c r="AC65" s="70"/>
      <c r="AF65" t="s">
        <v>25</v>
      </c>
      <c r="AH65">
        <v>40.836925142999995</v>
      </c>
      <c r="AI65">
        <v>40.331793290999997</v>
      </c>
      <c r="AJ65">
        <v>40.653174196000002</v>
      </c>
      <c r="AK65">
        <v>41.386585939</v>
      </c>
      <c r="AL65">
        <v>41.327934321000001</v>
      </c>
      <c r="AM65">
        <v>39.945869598000002</v>
      </c>
      <c r="AN65">
        <v>38.731978112</v>
      </c>
      <c r="AO65">
        <v>39.131263732000001</v>
      </c>
    </row>
    <row r="66" spans="1:50" x14ac:dyDescent="0.3">
      <c r="C66" s="111" t="s">
        <v>26</v>
      </c>
      <c r="D66" t="s">
        <v>78</v>
      </c>
      <c r="E66" s="31">
        <f>VLOOKUP($D66,result!$A$2:$AY$212,E$5,FALSE)</f>
        <v>48.17429259</v>
      </c>
      <c r="F66" s="31">
        <f>VLOOKUP($D66,result!$A$2:$AY$212,F$5,FALSE)</f>
        <v>42.536609869999999</v>
      </c>
      <c r="G66" s="54">
        <f>VLOOKUP($D66,result!$A$2:$AY$212,G$5,FALSE)</f>
        <v>41.242607759999999</v>
      </c>
      <c r="H66" s="31">
        <f>VLOOKUP($D66,result!$A$2:$AY$212,H$5,FALSE)</f>
        <v>40.540725780000002</v>
      </c>
      <c r="I66" s="328">
        <f>VLOOKUP($D66,result!$A$2:$AY$212,I$5,FALSE)</f>
        <v>39.582680140000001</v>
      </c>
      <c r="J66" s="54">
        <f>VLOOKUP($D66,result!$A$2:$AY$212,J$5,FALSE)</f>
        <v>37.84596123</v>
      </c>
      <c r="K66" s="31">
        <f>VLOOKUP($D66,result!$A$2:$AY$212,K$5,FALSE)</f>
        <v>38.940778860000002</v>
      </c>
      <c r="L66" s="31">
        <f>VLOOKUP($D66,result!$A$2:$AY$212,L$5,FALSE)</f>
        <v>38.332808900000003</v>
      </c>
      <c r="M66" s="31">
        <f>VLOOKUP($D66,result!$A$2:$AY$212,M$5,FALSE)</f>
        <v>37.159436890000002</v>
      </c>
      <c r="N66" s="328">
        <f>VLOOKUP($D66,result!$A$2:$AY$212,N$5,FALSE)</f>
        <v>37.84596123</v>
      </c>
      <c r="O66" s="54">
        <f>VLOOKUP($D66,result!$A$2:$AY$212,O$5,FALSE)</f>
        <v>37.461406080000003</v>
      </c>
      <c r="P66" s="31">
        <f>VLOOKUP($D66,result!$A$2:$AY$212,P$5,FALSE)</f>
        <v>36.155306230000001</v>
      </c>
      <c r="Q66" s="31">
        <f>VLOOKUP($D66,result!$A$2:$AY$212,Q$5,FALSE)</f>
        <v>37.159436890000002</v>
      </c>
      <c r="R66" s="31">
        <f>VLOOKUP($D66,result!$A$2:$AY$212,R$5,FALSE)</f>
        <v>36.64829932</v>
      </c>
      <c r="S66" s="328">
        <f>VLOOKUP($D66,result!$A$2:$AY$212,S$5,FALSE)</f>
        <v>34.84211466</v>
      </c>
      <c r="T66" s="235">
        <f>VLOOKUP($D66,result!$A$2:$AY$212,T$5,FALSE)</f>
        <v>30.62408366</v>
      </c>
      <c r="U66" s="328">
        <f>VLOOKUP($D66,result!$A$2:$AY$212,U$5,FALSE)</f>
        <v>27.671052920000001</v>
      </c>
      <c r="V66" s="235">
        <f>VLOOKUP($D66,result!$A$2:$AY$212,V$5,FALSE)</f>
        <v>26.051462130000001</v>
      </c>
      <c r="W66" s="235">
        <f>VLOOKUP($D66,result!$A$2:$AY$212,W$5,FALSE)</f>
        <v>25.22798148</v>
      </c>
      <c r="Y66" s="27"/>
      <c r="Z66" s="77"/>
      <c r="AA66" s="77"/>
      <c r="AB66" s="77"/>
      <c r="AC66" s="77"/>
      <c r="AF66" t="s">
        <v>26</v>
      </c>
      <c r="AG66" t="s">
        <v>78</v>
      </c>
      <c r="AH66">
        <v>36.837864099999997</v>
      </c>
      <c r="AI66">
        <v>36.194209069999999</v>
      </c>
      <c r="AJ66">
        <v>36.477993900000001</v>
      </c>
      <c r="AK66">
        <v>37.112206350000001</v>
      </c>
      <c r="AL66">
        <v>37.04290108</v>
      </c>
      <c r="AM66">
        <v>35.657801630000002</v>
      </c>
      <c r="AN66">
        <v>34.394745540000002</v>
      </c>
      <c r="AO66">
        <v>34.551608330000001</v>
      </c>
    </row>
    <row r="67" spans="1:50" x14ac:dyDescent="0.3">
      <c r="C67" s="111" t="s">
        <v>27</v>
      </c>
      <c r="D67" t="s">
        <v>79</v>
      </c>
      <c r="E67" s="31">
        <f>VLOOKUP($D67,result!$A$2:$AY$212,E$5,FALSE)</f>
        <v>2.86</v>
      </c>
      <c r="F67" s="31">
        <f>VLOOKUP($D67,result!$A$2:$AY$212,F$5,FALSE)</f>
        <v>2.888011025</v>
      </c>
      <c r="G67" s="54">
        <f>VLOOKUP($D67,result!$A$2:$AY$212,G$5,FALSE)</f>
        <v>2.7959974120000002</v>
      </c>
      <c r="H67" s="31">
        <f>VLOOKUP($D67,result!$A$2:$AY$212,H$5,FALSE)</f>
        <v>2.773582695</v>
      </c>
      <c r="I67" s="328">
        <f>VLOOKUP($D67,result!$A$2:$AY$212,I$5,FALSE)</f>
        <v>2.7188998849999999</v>
      </c>
      <c r="J67" s="54">
        <f>VLOOKUP($D67,result!$A$2:$AY$212,J$5,FALSE)</f>
        <v>2.595025122</v>
      </c>
      <c r="K67" s="31">
        <f>VLOOKUP($D67,result!$A$2:$AY$212,K$5,FALSE)</f>
        <v>2.6676814860000002</v>
      </c>
      <c r="L67" s="31">
        <f>VLOOKUP($D67,result!$A$2:$AY$212,L$5,FALSE)</f>
        <v>2.6228534059999999</v>
      </c>
      <c r="M67" s="31">
        <f>VLOOKUP($D67,result!$A$2:$AY$212,M$5,FALSE)</f>
        <v>2.580467895</v>
      </c>
      <c r="N67" s="328">
        <f>VLOOKUP($D67,result!$A$2:$AY$212,N$5,FALSE)</f>
        <v>2.595025122</v>
      </c>
      <c r="O67" s="54">
        <f>VLOOKUP($D67,result!$A$2:$AY$212,O$5,FALSE)</f>
        <v>2.582015416</v>
      </c>
      <c r="P67" s="31">
        <f>VLOOKUP($D67,result!$A$2:$AY$212,P$5,FALSE)</f>
        <v>2.6044740380000002</v>
      </c>
      <c r="Q67" s="31">
        <f>VLOOKUP($D67,result!$A$2:$AY$212,Q$5,FALSE)</f>
        <v>2.580467895</v>
      </c>
      <c r="R67" s="31">
        <f>VLOOKUP($D67,result!$A$2:$AY$212,R$5,FALSE)</f>
        <v>2.5894384380000002</v>
      </c>
      <c r="S67" s="328">
        <f>VLOOKUP($D67,result!$A$2:$AY$212,S$5,FALSE)</f>
        <v>2.6699700439999998</v>
      </c>
      <c r="T67" s="235">
        <f>VLOOKUP($D67,result!$A$2:$AY$212,T$5,FALSE)</f>
        <v>1.9896328510000001</v>
      </c>
      <c r="U67" s="328">
        <f>VLOOKUP($D67,result!$A$2:$AY$212,U$5,FALSE)</f>
        <v>1.5092560209999999</v>
      </c>
      <c r="V67" s="235">
        <f>VLOOKUP($D67,result!$A$2:$AY$212,V$5,FALSE)</f>
        <v>1.288057405</v>
      </c>
      <c r="W67" s="235">
        <f>VLOOKUP($D67,result!$A$2:$AY$212,W$5,FALSE)</f>
        <v>1.181551053</v>
      </c>
      <c r="Y67" s="38"/>
      <c r="Z67" s="38"/>
      <c r="AA67" s="38"/>
      <c r="AB67" s="38"/>
      <c r="AC67" s="38"/>
      <c r="AF67" t="s">
        <v>27</v>
      </c>
      <c r="AG67" t="s">
        <v>79</v>
      </c>
      <c r="AH67">
        <v>3.9990610430000002</v>
      </c>
      <c r="AI67">
        <v>4.137584221</v>
      </c>
      <c r="AJ67">
        <v>4.1751802959999997</v>
      </c>
      <c r="AK67">
        <v>4.2743795889999996</v>
      </c>
      <c r="AL67">
        <v>4.2850332409999998</v>
      </c>
      <c r="AM67">
        <v>4.288067968</v>
      </c>
      <c r="AN67">
        <v>4.3372325719999996</v>
      </c>
      <c r="AO67">
        <v>4.5796554020000002</v>
      </c>
    </row>
    <row r="68" spans="1:50" x14ac:dyDescent="0.3">
      <c r="C68" s="159" t="s">
        <v>28</v>
      </c>
      <c r="E68" s="12">
        <f>SUM(E60,E63:E65)</f>
        <v>164.48475074999999</v>
      </c>
      <c r="F68" s="12">
        <f t="shared" ref="F68" si="32">SUM(F60,F63:F65)</f>
        <v>150.182854475</v>
      </c>
      <c r="G68" s="55">
        <f>SUM(G60,G63:G65)</f>
        <v>147.78286786199999</v>
      </c>
      <c r="H68" s="12">
        <f t="shared" ref="H68:W68" si="33">SUM(H60,H63:H65)</f>
        <v>144.59968503499999</v>
      </c>
      <c r="I68" s="331">
        <f t="shared" si="33"/>
        <v>140.19489397500001</v>
      </c>
      <c r="J68" s="55">
        <f t="shared" si="33"/>
        <v>132.65181365200002</v>
      </c>
      <c r="K68" s="12">
        <f t="shared" si="33"/>
        <v>136.97192854600002</v>
      </c>
      <c r="L68" s="12">
        <f t="shared" si="33"/>
        <v>134.37937641599999</v>
      </c>
      <c r="M68" s="12">
        <f t="shared" si="33"/>
        <v>130.62974184499998</v>
      </c>
      <c r="N68" s="331">
        <f t="shared" si="33"/>
        <v>132.65181365200002</v>
      </c>
      <c r="O68" s="55">
        <f t="shared" si="33"/>
        <v>131.45192891599999</v>
      </c>
      <c r="P68" s="12">
        <f t="shared" si="33"/>
        <v>130.65305499800002</v>
      </c>
      <c r="Q68" s="12">
        <f t="shared" si="33"/>
        <v>130.62974184499998</v>
      </c>
      <c r="R68" s="12">
        <f t="shared" si="33"/>
        <v>131.16252099800002</v>
      </c>
      <c r="S68" s="331">
        <f t="shared" si="33"/>
        <v>127.116217624</v>
      </c>
      <c r="T68" s="237">
        <f t="shared" si="33"/>
        <v>109.756131181</v>
      </c>
      <c r="U68" s="331">
        <f t="shared" si="33"/>
        <v>96.611922845999999</v>
      </c>
      <c r="V68" s="237">
        <f t="shared" si="33"/>
        <v>88.620141745000012</v>
      </c>
      <c r="W68" s="237">
        <f t="shared" si="33"/>
        <v>84.636853162999998</v>
      </c>
      <c r="Y68" s="15"/>
      <c r="Z68" s="15"/>
      <c r="AA68" s="15"/>
      <c r="AB68" s="15"/>
      <c r="AC68" s="15"/>
      <c r="AF68" t="s">
        <v>28</v>
      </c>
      <c r="AH68">
        <v>152.71989335299997</v>
      </c>
      <c r="AI68">
        <v>150.434674621</v>
      </c>
      <c r="AJ68">
        <v>150.496081616</v>
      </c>
      <c r="AK68">
        <v>146.83235247900001</v>
      </c>
      <c r="AL68">
        <v>145.25957988099998</v>
      </c>
      <c r="AM68">
        <v>137.23850006800001</v>
      </c>
      <c r="AN68">
        <v>129.21981424200001</v>
      </c>
      <c r="AO68">
        <v>127.959927752</v>
      </c>
    </row>
    <row r="71" spans="1:50" ht="23.4" x14ac:dyDescent="0.45">
      <c r="A71" s="22" t="s">
        <v>29</v>
      </c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50" ht="18" x14ac:dyDescent="0.35">
      <c r="B72" s="16"/>
      <c r="C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50" ht="23.4" x14ac:dyDescent="0.45">
      <c r="B73" s="1"/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AF73" s="1" t="s">
        <v>52</v>
      </c>
      <c r="AG73" s="16"/>
      <c r="AH73" s="17"/>
      <c r="AI73" s="17"/>
      <c r="AJ73" s="17"/>
      <c r="AK73" s="17"/>
      <c r="AL73" s="17"/>
    </row>
    <row r="74" spans="1:50" x14ac:dyDescent="0.3">
      <c r="C74" s="17"/>
      <c r="D74" s="17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18"/>
      <c r="W74" s="18"/>
      <c r="Y74" s="59"/>
      <c r="Z74" s="59"/>
      <c r="AA74" s="59"/>
      <c r="AB74" s="59"/>
      <c r="AC74" s="59"/>
      <c r="AD74" s="59"/>
      <c r="AE74" s="59"/>
      <c r="AG74" s="17"/>
      <c r="AH74" s="24" t="s">
        <v>19</v>
      </c>
      <c r="AI74" s="24"/>
      <c r="AJ74" s="24"/>
      <c r="AK74" s="24"/>
      <c r="AL74" s="24"/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spans="1:50" x14ac:dyDescent="0.3">
      <c r="C75" s="17"/>
      <c r="D75" s="17"/>
      <c r="E75" s="56">
        <v>2006</v>
      </c>
      <c r="F75" s="56">
        <v>2015</v>
      </c>
      <c r="G75" s="52">
        <v>2018</v>
      </c>
      <c r="H75" s="5">
        <v>2019</v>
      </c>
      <c r="I75" s="269">
        <v>2020</v>
      </c>
      <c r="J75" s="52">
        <v>2021</v>
      </c>
      <c r="K75" s="5">
        <v>2022</v>
      </c>
      <c r="L75" s="5">
        <v>2023</v>
      </c>
      <c r="M75" s="5">
        <v>2024</v>
      </c>
      <c r="N75" s="269">
        <v>2025</v>
      </c>
      <c r="O75" s="52">
        <v>2026</v>
      </c>
      <c r="P75" s="5">
        <v>2027</v>
      </c>
      <c r="Q75" s="5">
        <v>2028</v>
      </c>
      <c r="R75" s="5">
        <v>2029</v>
      </c>
      <c r="S75" s="269">
        <v>2030</v>
      </c>
      <c r="T75" s="5">
        <v>2035</v>
      </c>
      <c r="U75" s="231">
        <v>2040</v>
      </c>
      <c r="V75" s="5">
        <v>2045</v>
      </c>
      <c r="W75" s="231">
        <v>2050</v>
      </c>
      <c r="Y75" s="60"/>
      <c r="Z75" s="60"/>
      <c r="AA75" s="60"/>
      <c r="AB75" s="60"/>
      <c r="AC75" s="60"/>
      <c r="AD75" s="60"/>
      <c r="AE75" s="60"/>
      <c r="AG75" s="17"/>
      <c r="AH75" s="56">
        <v>2006</v>
      </c>
      <c r="AI75" s="56">
        <v>2015</v>
      </c>
      <c r="AJ75" s="56">
        <v>2020</v>
      </c>
      <c r="AK75" s="56">
        <v>2025</v>
      </c>
      <c r="AL75" s="56">
        <v>2030</v>
      </c>
      <c r="AO75" s="33">
        <v>2006</v>
      </c>
      <c r="AP75" s="33">
        <v>2007</v>
      </c>
      <c r="AQ75" s="33">
        <v>2008</v>
      </c>
      <c r="AR75" s="33">
        <v>2009</v>
      </c>
      <c r="AS75" s="33">
        <v>2010</v>
      </c>
      <c r="AT75" s="33">
        <v>2011</v>
      </c>
      <c r="AU75" s="33">
        <v>2012</v>
      </c>
      <c r="AV75" s="33">
        <v>2013</v>
      </c>
      <c r="AW75" s="33">
        <v>2014</v>
      </c>
      <c r="AX75" s="33">
        <v>2015</v>
      </c>
    </row>
    <row r="76" spans="1:50" x14ac:dyDescent="0.3">
      <c r="C76" s="156" t="s">
        <v>599</v>
      </c>
      <c r="D76" s="156" t="s">
        <v>263</v>
      </c>
      <c r="E76" s="147">
        <f>VLOOKUP($D76,result!$A$2:$AY$212,E$5,FALSE)</f>
        <v>2373</v>
      </c>
      <c r="F76" s="147">
        <f>VLOOKUP($D76,result!$A$2:$AY$212,F$5,FALSE)</f>
        <v>2270.6972599999999</v>
      </c>
      <c r="G76" s="288">
        <f>VLOOKUP($D76,result!$A$2:$AY$212,G$5,FALSE)</f>
        <v>2657.7760349999999</v>
      </c>
      <c r="H76" s="147">
        <f>VLOOKUP($D76,result!$A$2:$AY$212,H$5,FALSE)</f>
        <v>2642.5236530000002</v>
      </c>
      <c r="I76" s="289">
        <f>VLOOKUP($D76,result!$A$2:$AY$212,I$5,FALSE)</f>
        <v>2629.5438829999998</v>
      </c>
      <c r="J76" s="288">
        <f>VLOOKUP($D76,result!$A$2:$AY$212,J$5,FALSE)</f>
        <v>2750.5589420000001</v>
      </c>
      <c r="K76" s="147">
        <f>VLOOKUP($D76,result!$A$2:$AY$212,K$5,FALSE)</f>
        <v>2669.842568</v>
      </c>
      <c r="L76" s="147">
        <f>VLOOKUP($D76,result!$A$2:$AY$212,L$5,FALSE)</f>
        <v>2702.4560080000001</v>
      </c>
      <c r="M76" s="147">
        <f>VLOOKUP($D76,result!$A$2:$AY$212,M$5,FALSE)</f>
        <v>2824.8450710000002</v>
      </c>
      <c r="N76" s="289">
        <f>VLOOKUP($D76,result!$A$2:$AY$212,N$5,FALSE)</f>
        <v>2750.5589420000001</v>
      </c>
      <c r="O76" s="288">
        <f>VLOOKUP($D76,result!$A$2:$AY$212,O$5,FALSE)</f>
        <v>2791.7233849999998</v>
      </c>
      <c r="P76" s="147">
        <f>VLOOKUP($D76,result!$A$2:$AY$212,P$5,FALSE)</f>
        <v>2856.3259410000001</v>
      </c>
      <c r="Q76" s="147">
        <f>VLOOKUP($D76,result!$A$2:$AY$212,Q$5,FALSE)</f>
        <v>2824.8450710000002</v>
      </c>
      <c r="R76" s="147">
        <f>VLOOKUP($D76,result!$A$2:$AY$212,R$5,FALSE)</f>
        <v>2841.2617030000001</v>
      </c>
      <c r="S76" s="289">
        <f>VLOOKUP($D76,result!$A$2:$AY$212,S$5,FALSE)</f>
        <v>2932.3910529999998</v>
      </c>
      <c r="T76" s="147">
        <f>VLOOKUP($D76,result!$A$2:$AY$212,T$5,FALSE)</f>
        <v>2899.299512</v>
      </c>
      <c r="U76" s="302">
        <f>VLOOKUP($D76,result!$A$2:$AY$212,U$5,FALSE)</f>
        <v>2942.4844459999999</v>
      </c>
      <c r="V76" s="147">
        <f>VLOOKUP($D76,result!$A$2:$AY$212,V$5,FALSE)</f>
        <v>2825.887037</v>
      </c>
      <c r="W76" s="302">
        <f>VLOOKUP($D76,result!$A$2:$AY$212,W$5,FALSE)</f>
        <v>2816.8377959999998</v>
      </c>
      <c r="Y76" s="61"/>
      <c r="Z76" s="61"/>
      <c r="AA76" s="61"/>
      <c r="AB76" s="61"/>
      <c r="AC76" s="61"/>
      <c r="AD76" s="61"/>
      <c r="AE76" s="61"/>
      <c r="AG76" s="19" t="s">
        <v>30</v>
      </c>
      <c r="AH76" s="42">
        <v>30492.968000000001</v>
      </c>
      <c r="AI76" s="42">
        <v>32462.86838</v>
      </c>
      <c r="AJ76" s="42">
        <v>33586.65554</v>
      </c>
      <c r="AK76" s="42">
        <v>34587.610050000003</v>
      </c>
      <c r="AL76" s="42">
        <v>35342.209640000001</v>
      </c>
      <c r="AO76" s="42">
        <f t="shared" ref="AO76:AX76" si="34">SUM(AO77:AO86)</f>
        <v>12056.806576190316</v>
      </c>
      <c r="AP76" s="42">
        <f t="shared" si="34"/>
        <v>12684.110283935894</v>
      </c>
      <c r="AQ76" s="42">
        <f t="shared" si="34"/>
        <v>13387.864557627126</v>
      </c>
      <c r="AR76" s="42">
        <f t="shared" si="34"/>
        <v>13929.464086878659</v>
      </c>
      <c r="AS76" s="42">
        <f t="shared" si="34"/>
        <v>14827.298636620233</v>
      </c>
      <c r="AT76" s="42">
        <f t="shared" si="34"/>
        <v>15717.848122860432</v>
      </c>
      <c r="AU76" s="42">
        <f t="shared" si="34"/>
        <v>16443.47381814578</v>
      </c>
      <c r="AV76" s="42">
        <f t="shared" si="34"/>
        <v>17306.831185121759</v>
      </c>
      <c r="AW76" s="42">
        <f t="shared" si="34"/>
        <v>18056.010898587872</v>
      </c>
      <c r="AX76" s="42">
        <f t="shared" si="34"/>
        <v>18903.200384065141</v>
      </c>
    </row>
    <row r="77" spans="1:50" x14ac:dyDescent="0.3">
      <c r="C77" s="148" t="s">
        <v>246</v>
      </c>
      <c r="D77" s="146" t="s">
        <v>272</v>
      </c>
      <c r="E77" s="151">
        <f>VLOOKUP($D77,result!$A$2:$AY$212,E$5,FALSE)</f>
        <v>1.5524752239999999</v>
      </c>
      <c r="F77" s="151">
        <f>VLOOKUP($D77,result!$A$2:$AY$212,F$5,FALSE)</f>
        <v>26.62257615</v>
      </c>
      <c r="G77" s="315">
        <f>VLOOKUP($D77,result!$A$2:$AY$212,G$5,FALSE)</f>
        <v>62.694271710000002</v>
      </c>
      <c r="H77" s="151">
        <f>VLOOKUP($D77,result!$A$2:$AY$212,H$5,FALSE)</f>
        <v>83.95994469</v>
      </c>
      <c r="I77" s="316">
        <f>VLOOKUP($D77,result!$A$2:$AY$212,I$5,FALSE)</f>
        <v>114.3308023</v>
      </c>
      <c r="J77" s="315">
        <f>VLOOKUP($D77,result!$A$2:$AY$212,J$5,FALSE)</f>
        <v>262.30472830000002</v>
      </c>
      <c r="K77" s="151">
        <f>VLOOKUP($D77,result!$A$2:$AY$212,K$5,FALSE)</f>
        <v>154.4278229</v>
      </c>
      <c r="L77" s="151">
        <f>VLOOKUP($D77,result!$A$2:$AY$212,L$5,FALSE)</f>
        <v>203.2447573</v>
      </c>
      <c r="M77" s="151">
        <f>VLOOKUP($D77,result!$A$2:$AY$212,M$5,FALSE)</f>
        <v>406.50639000000001</v>
      </c>
      <c r="N77" s="316">
        <f>VLOOKUP($D77,result!$A$2:$AY$212,N$5,FALSE)</f>
        <v>262.30472830000002</v>
      </c>
      <c r="O77" s="315">
        <f>VLOOKUP($D77,result!$A$2:$AY$212,O$5,FALSE)</f>
        <v>330.13256510000002</v>
      </c>
      <c r="P77" s="151">
        <f>VLOOKUP($D77,result!$A$2:$AY$212,P$5,FALSE)</f>
        <v>586.86937699999999</v>
      </c>
      <c r="Q77" s="151">
        <f>VLOOKUP($D77,result!$A$2:$AY$212,Q$5,FALSE)</f>
        <v>406.50639000000001</v>
      </c>
      <c r="R77" s="151">
        <f>VLOOKUP($D77,result!$A$2:$AY$212,R$5,FALSE)</f>
        <v>491.37976680000003</v>
      </c>
      <c r="S77" s="316">
        <f>VLOOKUP($D77,result!$A$2:$AY$212,S$5,FALSE)</f>
        <v>947.10740759999999</v>
      </c>
      <c r="T77" s="151">
        <f>VLOOKUP($D77,result!$A$2:$AY$212,T$5,FALSE)</f>
        <v>1502.695172</v>
      </c>
      <c r="U77" s="309">
        <f>VLOOKUP($D77,result!$A$2:$AY$212,U$5,FALSE)</f>
        <v>1996.15338</v>
      </c>
      <c r="V77" s="151">
        <f>VLOOKUP($D77,result!$A$2:$AY$212,V$5,FALSE)</f>
        <v>2215.0926610000001</v>
      </c>
      <c r="W77" s="309">
        <f>VLOOKUP($D77,result!$A$2:$AY$212,W$5,FALSE)</f>
        <v>2406.1348830000002</v>
      </c>
      <c r="Y77" s="34"/>
      <c r="Z77" s="34"/>
      <c r="AA77" s="34"/>
      <c r="AB77" s="34"/>
      <c r="AC77" s="34"/>
      <c r="AD77" s="34"/>
      <c r="AE77" s="34"/>
      <c r="AG77" s="20" t="s">
        <v>31</v>
      </c>
      <c r="AH77" s="31">
        <v>2.0761772000000001</v>
      </c>
      <c r="AI77" s="31">
        <v>2865.3661400000001</v>
      </c>
      <c r="AJ77" s="31">
        <v>5063.5301390000004</v>
      </c>
      <c r="AK77" s="31">
        <v>6652.9240239999999</v>
      </c>
      <c r="AL77" s="31">
        <v>7740.6644239999996</v>
      </c>
      <c r="AO77" s="34">
        <v>2.0761772000000001</v>
      </c>
      <c r="AP77" s="35">
        <v>12.290479454854083</v>
      </c>
      <c r="AQ77" s="35">
        <v>32.15254570225666</v>
      </c>
      <c r="AR77" s="35">
        <v>63.512080749076667</v>
      </c>
      <c r="AS77" s="35">
        <v>104.51760055773512</v>
      </c>
      <c r="AT77" s="35">
        <v>208.25556886845675</v>
      </c>
      <c r="AU77" s="35">
        <v>454.34440134776071</v>
      </c>
      <c r="AV77" s="35">
        <v>866.96354734039323</v>
      </c>
      <c r="AW77" s="35">
        <v>1294.2401576579496</v>
      </c>
      <c r="AX77" s="35">
        <v>1784.923091789135</v>
      </c>
    </row>
    <row r="78" spans="1:50" hidden="1" x14ac:dyDescent="0.3">
      <c r="C78" s="111" t="s">
        <v>31</v>
      </c>
      <c r="D78" s="157" t="s">
        <v>273</v>
      </c>
      <c r="E78" s="57">
        <f>VLOOKUP($D78,result!$A$2:$AY$212,E$5,FALSE)</f>
        <v>4.6236375500000003E-3</v>
      </c>
      <c r="F78" s="57">
        <f>VLOOKUP($D78,result!$A$2:$AY$212,F$5,FALSE)</f>
        <v>0.56514498759999998</v>
      </c>
      <c r="G78" s="284">
        <f>VLOOKUP($D78,result!$A$2:$AY$212,G$5,FALSE)</f>
        <v>1.6900005769999999</v>
      </c>
      <c r="H78" s="57">
        <f>VLOOKUP($D78,result!$A$2:$AY$212,H$5,FALSE)</f>
        <v>2.5266508669999999</v>
      </c>
      <c r="I78" s="285">
        <f>VLOOKUP($D78,result!$A$2:$AY$212,I$5,FALSE)</f>
        <v>3.8289431039999999</v>
      </c>
      <c r="J78" s="284">
        <f>VLOOKUP($D78,result!$A$2:$AY$212,J$5,FALSE)</f>
        <v>11.670423449999999</v>
      </c>
      <c r="K78" s="57">
        <f>VLOOKUP($D78,result!$A$2:$AY$212,K$5,FALSE)</f>
        <v>5.7177914650000004</v>
      </c>
      <c r="L78" s="57">
        <f>VLOOKUP($D78,result!$A$2:$AY$212,L$5,FALSE)</f>
        <v>8.2747102580000007</v>
      </c>
      <c r="M78" s="57">
        <f>VLOOKUP($D78,result!$A$2:$AY$212,M$5,FALSE)</f>
        <v>21.186356119999999</v>
      </c>
      <c r="N78" s="285">
        <f>VLOOKUP($D78,result!$A$2:$AY$212,N$5,FALSE)</f>
        <v>11.670423449999999</v>
      </c>
      <c r="O78" s="284">
        <f>VLOOKUP($D78,result!$A$2:$AY$212,O$5,FALSE)</f>
        <v>15.947586980000001</v>
      </c>
      <c r="P78" s="57">
        <f>VLOOKUP($D78,result!$A$2:$AY$212,P$5,FALSE)</f>
        <v>35.823242810000004</v>
      </c>
      <c r="Q78" s="57">
        <f>VLOOKUP($D78,result!$A$2:$AY$212,Q$5,FALSE)</f>
        <v>21.186356119999999</v>
      </c>
      <c r="R78" s="57">
        <f>VLOOKUP($D78,result!$A$2:$AY$212,R$5,FALSE)</f>
        <v>27.814621750000001</v>
      </c>
      <c r="S78" s="285">
        <f>VLOOKUP($D78,result!$A$2:$AY$212,S$5,FALSE)</f>
        <v>69.901478569999995</v>
      </c>
      <c r="T78" s="57">
        <f>VLOOKUP($D78,result!$A$2:$AY$212,T$5,FALSE)</f>
        <v>138.61258509999999</v>
      </c>
      <c r="U78" s="282">
        <f>VLOOKUP($D78,result!$A$2:$AY$212,U$5,FALSE)</f>
        <v>221.48475260000001</v>
      </c>
      <c r="V78" s="57">
        <f>VLOOKUP($D78,result!$A$2:$AY$212,V$5,FALSE)</f>
        <v>288.0626638</v>
      </c>
      <c r="W78" s="282">
        <f>VLOOKUP($D78,result!$A$2:$AY$212,W$5,FALSE)</f>
        <v>359.48592710000003</v>
      </c>
      <c r="Y78" s="34"/>
      <c r="Z78" s="34"/>
      <c r="AA78" s="34"/>
      <c r="AB78" s="34"/>
      <c r="AC78" s="34"/>
      <c r="AD78" s="34"/>
      <c r="AE78" s="34"/>
      <c r="AG78" s="20" t="s">
        <v>32</v>
      </c>
      <c r="AH78" s="31">
        <v>1547.1713669999999</v>
      </c>
      <c r="AI78" s="31">
        <v>6425.3308589999997</v>
      </c>
      <c r="AJ78" s="31">
        <v>9297.5664529999995</v>
      </c>
      <c r="AK78" s="31">
        <v>11334.68938</v>
      </c>
      <c r="AL78" s="31">
        <v>12730.132890000001</v>
      </c>
      <c r="AO78" s="34">
        <v>1547.1713665000002</v>
      </c>
      <c r="AP78" s="35">
        <v>1985.8378399516332</v>
      </c>
      <c r="AQ78" s="35">
        <v>2539.7719444074005</v>
      </c>
      <c r="AR78" s="35">
        <v>3214.7008339172353</v>
      </c>
      <c r="AS78" s="35">
        <v>4046.9655887506296</v>
      </c>
      <c r="AT78" s="35">
        <v>4700.3929954613332</v>
      </c>
      <c r="AU78" s="35">
        <v>5159.8830831686109</v>
      </c>
      <c r="AV78" s="35">
        <v>5615.6559961784087</v>
      </c>
      <c r="AW78" s="35">
        <v>6086.1214117092668</v>
      </c>
      <c r="AX78" s="35">
        <v>6634.753405322529</v>
      </c>
    </row>
    <row r="79" spans="1:50" hidden="1" x14ac:dyDescent="0.3">
      <c r="C79" s="111" t="s">
        <v>32</v>
      </c>
      <c r="D79" s="157" t="s">
        <v>274</v>
      </c>
      <c r="E79" s="57">
        <f>VLOOKUP($D79,result!$A$2:$AY$212,E$5,FALSE)</f>
        <v>1.0598799900000001E-2</v>
      </c>
      <c r="F79" s="57">
        <f>VLOOKUP($D79,result!$A$2:$AY$212,F$5,FALSE)</f>
        <v>0.46627336650000001</v>
      </c>
      <c r="G79" s="284">
        <f>VLOOKUP($D79,result!$A$2:$AY$212,G$5,FALSE)</f>
        <v>1.296328138</v>
      </c>
      <c r="H79" s="57">
        <f>VLOOKUP($D79,result!$A$2:$AY$212,H$5,FALSE)</f>
        <v>1.878165984</v>
      </c>
      <c r="I79" s="285">
        <f>VLOOKUP($D79,result!$A$2:$AY$212,I$5,FALSE)</f>
        <v>2.7634687790000001</v>
      </c>
      <c r="J79" s="284">
        <f>VLOOKUP($D79,result!$A$2:$AY$212,J$5,FALSE)</f>
        <v>7.8107463270000004</v>
      </c>
      <c r="K79" s="57">
        <f>VLOOKUP($D79,result!$A$2:$AY$212,K$5,FALSE)</f>
        <v>4.0167494829999999</v>
      </c>
      <c r="L79" s="57">
        <f>VLOOKUP($D79,result!$A$2:$AY$212,L$5,FALSE)</f>
        <v>5.6686908149999997</v>
      </c>
      <c r="M79" s="57">
        <f>VLOOKUP($D79,result!$A$2:$AY$212,M$5,FALSE)</f>
        <v>13.601215549999999</v>
      </c>
      <c r="N79" s="285">
        <f>VLOOKUP($D79,result!$A$2:$AY$212,N$5,FALSE)</f>
        <v>7.8107463270000004</v>
      </c>
      <c r="O79" s="284">
        <f>VLOOKUP($D79,result!$A$2:$AY$212,O$5,FALSE)</f>
        <v>10.44536267</v>
      </c>
      <c r="P79" s="57">
        <f>VLOOKUP($D79,result!$A$2:$AY$212,P$5,FALSE)</f>
        <v>22.038340049999999</v>
      </c>
      <c r="Q79" s="57">
        <f>VLOOKUP($D79,result!$A$2:$AY$212,Q$5,FALSE)</f>
        <v>13.601215549999999</v>
      </c>
      <c r="R79" s="57">
        <f>VLOOKUP($D79,result!$A$2:$AY$212,R$5,FALSE)</f>
        <v>17.46663805</v>
      </c>
      <c r="S79" s="285">
        <f>VLOOKUP($D79,result!$A$2:$AY$212,S$5,FALSE)</f>
        <v>40.732368870000002</v>
      </c>
      <c r="T79" s="57">
        <f>VLOOKUP($D79,result!$A$2:$AY$212,T$5,FALSE)</f>
        <v>75.222142439999999</v>
      </c>
      <c r="U79" s="282">
        <f>VLOOKUP($D79,result!$A$2:$AY$212,U$5,FALSE)</f>
        <v>112.238462</v>
      </c>
      <c r="V79" s="57">
        <f>VLOOKUP($D79,result!$A$2:$AY$212,V$5,FALSE)</f>
        <v>136.26717650000001</v>
      </c>
      <c r="W79" s="282">
        <f>VLOOKUP($D79,result!$A$2:$AY$212,W$5,FALSE)</f>
        <v>158.49933379999999</v>
      </c>
      <c r="Y79" s="34"/>
      <c r="Z79" s="34"/>
      <c r="AA79" s="34"/>
      <c r="AB79" s="34"/>
      <c r="AC79" s="34"/>
      <c r="AD79" s="34"/>
      <c r="AE79" s="34"/>
      <c r="AG79" s="20"/>
      <c r="AH79" s="31"/>
      <c r="AI79" s="31"/>
      <c r="AJ79" s="31"/>
      <c r="AK79" s="31"/>
      <c r="AL79" s="31"/>
      <c r="AO79" s="34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1:50" hidden="1" x14ac:dyDescent="0.3">
      <c r="C80" s="111" t="s">
        <v>33</v>
      </c>
      <c r="D80" s="157" t="s">
        <v>275</v>
      </c>
      <c r="E80" s="57">
        <f>VLOOKUP($D80,result!$A$2:$AY$212,E$5,FALSE)</f>
        <v>4.3391060100000003E-2</v>
      </c>
      <c r="F80" s="57">
        <f>VLOOKUP($D80,result!$A$2:$AY$212,F$5,FALSE)</f>
        <v>0.79748534339999999</v>
      </c>
      <c r="G80" s="284">
        <f>VLOOKUP($D80,result!$A$2:$AY$212,G$5,FALSE)</f>
        <v>1.897894234</v>
      </c>
      <c r="H80" s="57">
        <f>VLOOKUP($D80,result!$A$2:$AY$212,H$5,FALSE)</f>
        <v>2.5510180099999999</v>
      </c>
      <c r="I80" s="285">
        <f>VLOOKUP($D80,result!$A$2:$AY$212,I$5,FALSE)</f>
        <v>3.4820058359999999</v>
      </c>
      <c r="J80" s="284">
        <f>VLOOKUP($D80,result!$A$2:$AY$212,J$5,FALSE)</f>
        <v>7.9596515050000001</v>
      </c>
      <c r="K80" s="57">
        <f>VLOOKUP($D80,result!$A$2:$AY$212,K$5,FALSE)</f>
        <v>4.7064559480000003</v>
      </c>
      <c r="L80" s="57">
        <f>VLOOKUP($D80,result!$A$2:$AY$212,L$5,FALSE)</f>
        <v>6.1870488540000004</v>
      </c>
      <c r="M80" s="57">
        <f>VLOOKUP($D80,result!$A$2:$AY$212,M$5,FALSE)</f>
        <v>12.182673749999999</v>
      </c>
      <c r="N80" s="285">
        <f>VLOOKUP($D80,result!$A$2:$AY$212,N$5,FALSE)</f>
        <v>7.9596515050000001</v>
      </c>
      <c r="O80" s="284">
        <f>VLOOKUP($D80,result!$A$2:$AY$212,O$5,FALSE)</f>
        <v>9.9657314810000006</v>
      </c>
      <c r="P80" s="57">
        <f>VLOOKUP($D80,result!$A$2:$AY$212,P$5,FALSE)</f>
        <v>17.154561650000002</v>
      </c>
      <c r="Q80" s="57">
        <f>VLOOKUP($D80,result!$A$2:$AY$212,Q$5,FALSE)</f>
        <v>12.182673749999999</v>
      </c>
      <c r="R80" s="57">
        <f>VLOOKUP($D80,result!$A$2:$AY$212,R$5,FALSE)</f>
        <v>14.56317228</v>
      </c>
      <c r="S80" s="285">
        <f>VLOOKUP($D80,result!$A$2:$AY$212,S$5,FALSE)</f>
        <v>26.17952039</v>
      </c>
      <c r="T80" s="57">
        <f>VLOOKUP($D80,result!$A$2:$AY$212,T$5,FALSE)</f>
        <v>36.553140380000002</v>
      </c>
      <c r="U80" s="282">
        <f>VLOOKUP($D80,result!$A$2:$AY$212,U$5,FALSE)</f>
        <v>39.646222889999997</v>
      </c>
      <c r="V80" s="57">
        <f>VLOOKUP($D80,result!$A$2:$AY$212,V$5,FALSE)</f>
        <v>31.740821749999999</v>
      </c>
      <c r="W80" s="282">
        <f>VLOOKUP($D80,result!$A$2:$AY$212,W$5,FALSE)</f>
        <v>18.942418100000001</v>
      </c>
      <c r="Y80" s="34"/>
      <c r="Z80" s="34"/>
      <c r="AA80" s="34"/>
      <c r="AB80" s="34"/>
      <c r="AC80" s="34"/>
      <c r="AD80" s="34"/>
      <c r="AE80" s="34"/>
      <c r="AG80" s="20"/>
      <c r="AH80" s="31"/>
      <c r="AI80" s="31"/>
      <c r="AJ80" s="31"/>
      <c r="AK80" s="31"/>
      <c r="AL80" s="31"/>
      <c r="AO80" s="34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3:50" hidden="1" x14ac:dyDescent="0.3">
      <c r="C81" s="111" t="s">
        <v>34</v>
      </c>
      <c r="D81" s="157" t="s">
        <v>276</v>
      </c>
      <c r="E81" s="57">
        <f>VLOOKUP($D81,result!$A$2:$AY$212,E$5,FALSE)</f>
        <v>1.0193342480000001</v>
      </c>
      <c r="F81" s="57">
        <f>VLOOKUP($D81,result!$A$2:$AY$212,F$5,FALSE)</f>
        <v>17.386403720000001</v>
      </c>
      <c r="G81" s="284">
        <f>VLOOKUP($D81,result!$A$2:$AY$212,G$5,FALSE)</f>
        <v>40.855539440000001</v>
      </c>
      <c r="H81" s="57">
        <f>VLOOKUP($D81,result!$A$2:$AY$212,H$5,FALSE)</f>
        <v>54.644063260000003</v>
      </c>
      <c r="I81" s="285">
        <f>VLOOKUP($D81,result!$A$2:$AY$212,I$5,FALSE)</f>
        <v>74.302894449999997</v>
      </c>
      <c r="J81" s="284">
        <f>VLOOKUP($D81,result!$A$2:$AY$212,J$5,FALSE)</f>
        <v>169.59178660000001</v>
      </c>
      <c r="K81" s="57">
        <f>VLOOKUP($D81,result!$A$2:$AY$212,K$5,FALSE)</f>
        <v>100.20307889999999</v>
      </c>
      <c r="L81" s="57">
        <f>VLOOKUP($D81,result!$A$2:$AY$212,L$5,FALSE)</f>
        <v>131.65084490000001</v>
      </c>
      <c r="M81" s="57">
        <f>VLOOKUP($D81,result!$A$2:$AY$212,M$5,FALSE)</f>
        <v>261.7789429</v>
      </c>
      <c r="N81" s="285">
        <f>VLOOKUP($D81,result!$A$2:$AY$212,N$5,FALSE)</f>
        <v>169.59178660000001</v>
      </c>
      <c r="O81" s="284">
        <f>VLOOKUP($D81,result!$A$2:$AY$212,O$5,FALSE)</f>
        <v>213.0287654</v>
      </c>
      <c r="P81" s="57">
        <f>VLOOKUP($D81,result!$A$2:$AY$212,P$5,FALSE)</f>
        <v>376.0234997</v>
      </c>
      <c r="Q81" s="57">
        <f>VLOOKUP($D81,result!$A$2:$AY$212,Q$5,FALSE)</f>
        <v>261.7789429</v>
      </c>
      <c r="R81" s="57">
        <f>VLOOKUP($D81,result!$A$2:$AY$212,R$5,FALSE)</f>
        <v>315.64810310000001</v>
      </c>
      <c r="S81" s="285">
        <f>VLOOKUP($D81,result!$A$2:$AY$212,S$5,FALSE)</f>
        <v>602.07543410000005</v>
      </c>
      <c r="T81" s="57">
        <f>VLOOKUP($D81,result!$A$2:$AY$212,T$5,FALSE)</f>
        <v>943.36703820000002</v>
      </c>
      <c r="U81" s="282">
        <f>VLOOKUP($D81,result!$A$2:$AY$212,U$5,FALSE)</f>
        <v>1235.983223</v>
      </c>
      <c r="V81" s="57">
        <f>VLOOKUP($D81,result!$A$2:$AY$212,V$5,FALSE)</f>
        <v>1351.3353709999999</v>
      </c>
      <c r="W81" s="282">
        <f>VLOOKUP($D81,result!$A$2:$AY$212,W$5,FALSE)</f>
        <v>1445.270352</v>
      </c>
      <c r="Y81" s="34"/>
      <c r="Z81" s="34"/>
      <c r="AA81" s="34"/>
      <c r="AB81" s="34"/>
      <c r="AC81" s="34"/>
      <c r="AD81" s="34"/>
      <c r="AE81" s="34"/>
      <c r="AG81" s="20"/>
      <c r="AH81" s="31"/>
      <c r="AI81" s="31"/>
      <c r="AJ81" s="31"/>
      <c r="AK81" s="31"/>
      <c r="AL81" s="31"/>
      <c r="AO81" s="34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3:50" hidden="1" x14ac:dyDescent="0.3">
      <c r="C82" s="111" t="s">
        <v>35</v>
      </c>
      <c r="D82" s="157" t="s">
        <v>277</v>
      </c>
      <c r="E82" s="57">
        <f>VLOOKUP($D82,result!$A$2:$AY$212,E$5,FALSE)</f>
        <v>0.40175853690000002</v>
      </c>
      <c r="F82" s="57">
        <f>VLOOKUP($D82,result!$A$2:$AY$212,F$5,FALSE)</f>
        <v>6.5994817880000003</v>
      </c>
      <c r="G82" s="284">
        <f>VLOOKUP($D82,result!$A$2:$AY$212,G$5,FALSE)</f>
        <v>15.32695861</v>
      </c>
      <c r="H82" s="57">
        <f>VLOOKUP($D82,result!$A$2:$AY$212,H$5,FALSE)</f>
        <v>20.369220339999998</v>
      </c>
      <c r="I82" s="285">
        <f>VLOOKUP($D82,result!$A$2:$AY$212,I$5,FALSE)</f>
        <v>27.507515489999999</v>
      </c>
      <c r="J82" s="284">
        <f>VLOOKUP($D82,result!$A$2:$AY$212,J$5,FALSE)</f>
        <v>61.423652519999997</v>
      </c>
      <c r="K82" s="57">
        <f>VLOOKUP($D82,result!$A$2:$AY$212,K$5,FALSE)</f>
        <v>36.833292579999998</v>
      </c>
      <c r="L82" s="57">
        <f>VLOOKUP($D82,result!$A$2:$AY$212,L$5,FALSE)</f>
        <v>48.03877301</v>
      </c>
      <c r="M82" s="57">
        <f>VLOOKUP($D82,result!$A$2:$AY$212,M$5,FALSE)</f>
        <v>93.422084429999998</v>
      </c>
      <c r="N82" s="285">
        <f>VLOOKUP($D82,result!$A$2:$AY$212,N$5,FALSE)</f>
        <v>61.423652519999997</v>
      </c>
      <c r="O82" s="284">
        <f>VLOOKUP($D82,result!$A$2:$AY$212,O$5,FALSE)</f>
        <v>76.584116219999999</v>
      </c>
      <c r="P82" s="57">
        <f>VLOOKUP($D82,result!$A$2:$AY$212,P$5,FALSE)</f>
        <v>131.96486329999999</v>
      </c>
      <c r="Q82" s="57">
        <f>VLOOKUP($D82,result!$A$2:$AY$212,Q$5,FALSE)</f>
        <v>93.422084429999998</v>
      </c>
      <c r="R82" s="57">
        <f>VLOOKUP($D82,result!$A$2:$AY$212,R$5,FALSE)</f>
        <v>111.69327130000001</v>
      </c>
      <c r="S82" s="285">
        <f>VLOOKUP($D82,result!$A$2:$AY$212,S$5,FALSE)</f>
        <v>206.5493606</v>
      </c>
      <c r="T82" s="57">
        <f>VLOOKUP($D82,result!$A$2:$AY$212,T$5,FALSE)</f>
        <v>314.13660299999998</v>
      </c>
      <c r="U82" s="282">
        <f>VLOOKUP($D82,result!$A$2:$AY$212,U$5,FALSE)</f>
        <v>401.0211271</v>
      </c>
      <c r="V82" s="57">
        <f>VLOOKUP($D82,result!$A$2:$AY$212,V$5,FALSE)</f>
        <v>429.03126789999999</v>
      </c>
      <c r="W82" s="282">
        <f>VLOOKUP($D82,result!$A$2:$AY$212,W$5,FALSE)</f>
        <v>451.12371469999999</v>
      </c>
      <c r="Y82" s="34"/>
      <c r="Z82" s="34"/>
      <c r="AA82" s="34"/>
      <c r="AB82" s="34"/>
      <c r="AC82" s="34"/>
      <c r="AD82" s="34"/>
      <c r="AE82" s="34"/>
      <c r="AG82" s="20"/>
      <c r="AH82" s="31"/>
      <c r="AI82" s="31"/>
      <c r="AJ82" s="31"/>
      <c r="AK82" s="31"/>
      <c r="AL82" s="31"/>
      <c r="AO82" s="34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3:50" hidden="1" x14ac:dyDescent="0.3">
      <c r="C83" s="111" t="s">
        <v>36</v>
      </c>
      <c r="D83" s="157" t="s">
        <v>278</v>
      </c>
      <c r="E83" s="57">
        <f>VLOOKUP($D83,result!$A$2:$AY$212,E$5,FALSE)</f>
        <v>5.4772321800000004E-3</v>
      </c>
      <c r="F83" s="57">
        <f>VLOOKUP($D83,result!$A$2:$AY$212,F$5,FALSE)</f>
        <v>0</v>
      </c>
      <c r="G83" s="284">
        <f>VLOOKUP($D83,result!$A$2:$AY$212,G$5,FALSE)</f>
        <v>0</v>
      </c>
      <c r="H83" s="57">
        <f>VLOOKUP($D83,result!$A$2:$AY$212,H$5,FALSE)</f>
        <v>0</v>
      </c>
      <c r="I83" s="285">
        <f>VLOOKUP($D83,result!$A$2:$AY$212,I$5,FALSE)</f>
        <v>0</v>
      </c>
      <c r="J83" s="284">
        <f>VLOOKUP($D83,result!$A$2:$AY$212,J$5,FALSE)</f>
        <v>0</v>
      </c>
      <c r="K83" s="57">
        <f>VLOOKUP($D83,result!$A$2:$AY$212,K$5,FALSE)</f>
        <v>0</v>
      </c>
      <c r="L83" s="57">
        <f>VLOOKUP($D83,result!$A$2:$AY$212,L$5,FALSE)</f>
        <v>0</v>
      </c>
      <c r="M83" s="57">
        <f>VLOOKUP($D83,result!$A$2:$AY$212,M$5,FALSE)</f>
        <v>0</v>
      </c>
      <c r="N83" s="285">
        <f>VLOOKUP($D83,result!$A$2:$AY$212,N$5,FALSE)</f>
        <v>0</v>
      </c>
      <c r="O83" s="284">
        <f>VLOOKUP($D83,result!$A$2:$AY$212,O$5,FALSE)</f>
        <v>0</v>
      </c>
      <c r="P83" s="57">
        <f>VLOOKUP($D83,result!$A$2:$AY$212,P$5,FALSE)</f>
        <v>0</v>
      </c>
      <c r="Q83" s="57">
        <f>VLOOKUP($D83,result!$A$2:$AY$212,Q$5,FALSE)</f>
        <v>0</v>
      </c>
      <c r="R83" s="57">
        <f>VLOOKUP($D83,result!$A$2:$AY$212,R$5,FALSE)</f>
        <v>0</v>
      </c>
      <c r="S83" s="285">
        <f>VLOOKUP($D83,result!$A$2:$AY$212,S$5,FALSE)</f>
        <v>0</v>
      </c>
      <c r="T83" s="57">
        <f>VLOOKUP($D83,result!$A$2:$AY$212,T$5,FALSE)</f>
        <v>0</v>
      </c>
      <c r="U83" s="282">
        <f>VLOOKUP($D83,result!$A$2:$AY$212,U$5,FALSE)</f>
        <v>0</v>
      </c>
      <c r="V83" s="57">
        <f>VLOOKUP($D83,result!$A$2:$AY$212,V$5,FALSE)</f>
        <v>0</v>
      </c>
      <c r="W83" s="282">
        <f>VLOOKUP($D83,result!$A$2:$AY$212,W$5,FALSE)</f>
        <v>0</v>
      </c>
      <c r="Y83" s="34"/>
      <c r="Z83" s="34"/>
      <c r="AA83" s="34"/>
      <c r="AB83" s="34"/>
      <c r="AC83" s="34"/>
      <c r="AD83" s="34"/>
      <c r="AE83" s="34"/>
      <c r="AG83" s="20"/>
      <c r="AH83" s="31"/>
      <c r="AI83" s="31"/>
      <c r="AJ83" s="31"/>
      <c r="AK83" s="31"/>
      <c r="AL83" s="31"/>
      <c r="AO83" s="34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3:50" hidden="1" x14ac:dyDescent="0.3">
      <c r="C84" s="111" t="s">
        <v>37</v>
      </c>
      <c r="D84" s="157" t="s">
        <v>279</v>
      </c>
      <c r="E84" s="152">
        <f>VLOOKUP($D84,result!$A$2:$AY$212,E$5,FALSE)</f>
        <v>6.7291709599999999E-2</v>
      </c>
      <c r="F84" s="152">
        <f>VLOOKUP($D84,result!$A$2:$AY$212,F$5,FALSE)</f>
        <v>0.98471845810000003</v>
      </c>
      <c r="G84" s="317">
        <f>VLOOKUP($D84,result!$A$2:$AY$212,G$5,FALSE)</f>
        <v>2.220918127</v>
      </c>
      <c r="H84" s="152">
        <f>VLOOKUP($D84,result!$A$2:$AY$212,H$5,FALSE)</f>
        <v>2.9087776490000001</v>
      </c>
      <c r="I84" s="318">
        <f>VLOOKUP($D84,result!$A$2:$AY$212,I$5,FALSE)</f>
        <v>3.8710110420000001</v>
      </c>
      <c r="J84" s="317">
        <f>VLOOKUP($D84,result!$A$2:$AY$212,J$5,FALSE)</f>
        <v>8.3102377319999903</v>
      </c>
      <c r="K84" s="152">
        <f>VLOOKUP($D84,result!$A$2:$AY$212,K$5,FALSE)</f>
        <v>5.1113947130000001</v>
      </c>
      <c r="L84" s="152">
        <f>VLOOKUP($D84,result!$A$2:$AY$212,L$5,FALSE)</f>
        <v>6.5787788029999996</v>
      </c>
      <c r="M84" s="152">
        <f>VLOOKUP($D84,result!$A$2:$AY$212,M$5,FALSE)</f>
        <v>12.38513423</v>
      </c>
      <c r="N84" s="318">
        <f>VLOOKUP($D84,result!$A$2:$AY$212,N$5,FALSE)</f>
        <v>8.3102377319999903</v>
      </c>
      <c r="O84" s="317">
        <f>VLOOKUP($D84,result!$A$2:$AY$212,O$5,FALSE)</f>
        <v>10.249520070000001</v>
      </c>
      <c r="P84" s="152">
        <f>VLOOKUP($D84,result!$A$2:$AY$212,P$5,FALSE)</f>
        <v>17.19783425</v>
      </c>
      <c r="Q84" s="152">
        <f>VLOOKUP($D84,result!$A$2:$AY$212,Q$5,FALSE)</f>
        <v>12.38513423</v>
      </c>
      <c r="R84" s="152">
        <f>VLOOKUP($D84,result!$A$2:$AY$212,R$5,FALSE)</f>
        <v>14.667878399999999</v>
      </c>
      <c r="S84" s="318">
        <f>VLOOKUP($D84,result!$A$2:$AY$212,S$5,FALSE)</f>
        <v>26.55613593</v>
      </c>
      <c r="T84" s="152">
        <f>VLOOKUP($D84,result!$A$2:$AY$212,T$5,FALSE)</f>
        <v>40.322291870000001</v>
      </c>
      <c r="U84" s="310">
        <f>VLOOKUP($D84,result!$A$2:$AY$212,U$5,FALSE)</f>
        <v>52.133336229999998</v>
      </c>
      <c r="V84" s="152">
        <f>VLOOKUP($D84,result!$A$2:$AY$212,V$5,FALSE)</f>
        <v>56.947266540000001</v>
      </c>
      <c r="W84" s="310">
        <f>VLOOKUP($D84,result!$A$2:$AY$212,W$5,FALSE)</f>
        <v>61.3279037</v>
      </c>
      <c r="Y84" s="34"/>
      <c r="Z84" s="34"/>
      <c r="AA84" s="34"/>
      <c r="AB84" s="34"/>
      <c r="AC84" s="34"/>
      <c r="AD84" s="34"/>
      <c r="AE84" s="34"/>
      <c r="AG84" s="20" t="s">
        <v>33</v>
      </c>
      <c r="AH84" s="31">
        <v>3662.0526359999999</v>
      </c>
      <c r="AI84" s="31">
        <v>6250.5215159999998</v>
      </c>
      <c r="AJ84" s="31">
        <v>6906.0123789999998</v>
      </c>
      <c r="AK84" s="31">
        <v>7387.3918270000004</v>
      </c>
      <c r="AL84" s="31">
        <v>7730.9028280000002</v>
      </c>
      <c r="AO84" s="34">
        <v>3662.0526360903132</v>
      </c>
      <c r="AP84" s="35">
        <v>4068.22926256339</v>
      </c>
      <c r="AQ84" s="35">
        <v>4454.6100806823924</v>
      </c>
      <c r="AR84" s="35">
        <v>4756.7661594460142</v>
      </c>
      <c r="AS84" s="35">
        <v>5131.399840586394</v>
      </c>
      <c r="AT84" s="35">
        <v>5585.539702549544</v>
      </c>
      <c r="AU84" s="35">
        <v>5886.6703337109811</v>
      </c>
      <c r="AV84" s="35">
        <v>6094.2519634581977</v>
      </c>
      <c r="AW84" s="35">
        <v>6188.3404119500819</v>
      </c>
      <c r="AX84" s="35">
        <v>6226.8459899119189</v>
      </c>
    </row>
    <row r="85" spans="3:50" x14ac:dyDescent="0.3">
      <c r="C85" s="148" t="s">
        <v>247</v>
      </c>
      <c r="D85" s="146" t="s">
        <v>264</v>
      </c>
      <c r="E85" s="151">
        <f>VLOOKUP($D85,result!$A$2:$AY$212,E$5,FALSE)</f>
        <v>2371.447525</v>
      </c>
      <c r="F85" s="151">
        <f>VLOOKUP($D85,result!$A$2:$AY$212,F$5,FALSE)</f>
        <v>2244.0746840000002</v>
      </c>
      <c r="G85" s="315">
        <f>VLOOKUP($D85,result!$A$2:$AY$212,G$5,FALSE)</f>
        <v>2595.0817630000001</v>
      </c>
      <c r="H85" s="151">
        <f>VLOOKUP($D85,result!$A$2:$AY$212,H$5,FALSE)</f>
        <v>2558.5637080000001</v>
      </c>
      <c r="I85" s="316">
        <f>VLOOKUP($D85,result!$A$2:$AY$212,I$5,FALSE)</f>
        <v>2515.2130809999999</v>
      </c>
      <c r="J85" s="315">
        <f>VLOOKUP($D85,result!$A$2:$AY$212,J$5,FALSE)</f>
        <v>2488.254214</v>
      </c>
      <c r="K85" s="151">
        <f>VLOOKUP($D85,result!$A$2:$AY$212,K$5,FALSE)</f>
        <v>2515.414745</v>
      </c>
      <c r="L85" s="151">
        <f>VLOOKUP($D85,result!$A$2:$AY$212,L$5,FALSE)</f>
        <v>2499.2112510000002</v>
      </c>
      <c r="M85" s="151">
        <f>VLOOKUP($D85,result!$A$2:$AY$212,M$5,FALSE)</f>
        <v>2418.3386810000002</v>
      </c>
      <c r="N85" s="316">
        <f>VLOOKUP($D85,result!$A$2:$AY$212,N$5,FALSE)</f>
        <v>2488.254214</v>
      </c>
      <c r="O85" s="315">
        <f>VLOOKUP($D85,result!$A$2:$AY$212,O$5,FALSE)</f>
        <v>2461.5908199999999</v>
      </c>
      <c r="P85" s="151">
        <f>VLOOKUP($D85,result!$A$2:$AY$212,P$5,FALSE)</f>
        <v>2269.4565640000001</v>
      </c>
      <c r="Q85" s="151">
        <f>VLOOKUP($D85,result!$A$2:$AY$212,Q$5,FALSE)</f>
        <v>2418.3386810000002</v>
      </c>
      <c r="R85" s="151">
        <f>VLOOKUP($D85,result!$A$2:$AY$212,R$5,FALSE)</f>
        <v>2349.8819370000001</v>
      </c>
      <c r="S85" s="316">
        <f>VLOOKUP($D85,result!$A$2:$AY$212,S$5,FALSE)</f>
        <v>1985.2836460000001</v>
      </c>
      <c r="T85" s="151">
        <f>VLOOKUP($D85,result!$A$2:$AY$212,T$5,FALSE)</f>
        <v>1396.604341</v>
      </c>
      <c r="U85" s="309">
        <f>VLOOKUP($D85,result!$A$2:$AY$212,U$5,FALSE)</f>
        <v>946.33106559999999</v>
      </c>
      <c r="V85" s="151">
        <f>VLOOKUP($D85,result!$A$2:$AY$212,V$5,FALSE)</f>
        <v>610.79437580000001</v>
      </c>
      <c r="W85" s="309">
        <f>VLOOKUP($D85,result!$A$2:$AY$212,W$5,FALSE)</f>
        <v>410.70291300000002</v>
      </c>
      <c r="Y85" s="34"/>
      <c r="Z85" s="34"/>
      <c r="AA85" s="34"/>
      <c r="AB85" s="34"/>
      <c r="AC85" s="34"/>
      <c r="AD85" s="34"/>
      <c r="AE85" s="34"/>
      <c r="AG85" s="20" t="s">
        <v>36</v>
      </c>
      <c r="AH85" s="31">
        <v>4694.5509089999996</v>
      </c>
      <c r="AI85" s="31">
        <v>2636.9309239999998</v>
      </c>
      <c r="AJ85" s="31">
        <v>1770.3635409999999</v>
      </c>
      <c r="AK85" s="31">
        <v>1186.55798</v>
      </c>
      <c r="AL85" s="31">
        <v>795.20703019999996</v>
      </c>
      <c r="AO85" s="34">
        <v>4694.5509085000022</v>
      </c>
      <c r="AP85" s="40">
        <v>4554.7902816189189</v>
      </c>
      <c r="AQ85" s="40">
        <v>4391.1122340932961</v>
      </c>
      <c r="AR85" s="40">
        <v>4079.3585592032264</v>
      </c>
      <c r="AS85" s="40">
        <v>3844.0199115734758</v>
      </c>
      <c r="AT85" s="40">
        <v>3628.3948833844361</v>
      </c>
      <c r="AU85" s="40">
        <v>3435.0419367083532</v>
      </c>
      <c r="AV85" s="40">
        <v>3288.0275444820086</v>
      </c>
      <c r="AW85" s="40">
        <v>3119.6796545189036</v>
      </c>
      <c r="AX85" s="40">
        <v>2959.5004490405104</v>
      </c>
    </row>
    <row r="86" spans="3:50" x14ac:dyDescent="0.3">
      <c r="C86" s="111" t="s">
        <v>31</v>
      </c>
      <c r="D86" s="4" t="s">
        <v>265</v>
      </c>
      <c r="E86" s="57">
        <f>VLOOKUP($D86,result!$A$2:$AY$212,E$5,FALSE)</f>
        <v>1.186316921</v>
      </c>
      <c r="F86" s="57">
        <f>VLOOKUP($D86,result!$A$2:$AY$212,F$5,FALSE)</f>
        <v>129.2111554</v>
      </c>
      <c r="G86" s="284">
        <f>VLOOKUP($D86,result!$A$2:$AY$212,G$5,FALSE)</f>
        <v>140.91666799999999</v>
      </c>
      <c r="H86" s="57">
        <f>VLOOKUP($D86,result!$A$2:$AY$212,H$5,FALSE)</f>
        <v>155.82727980000001</v>
      </c>
      <c r="I86" s="285">
        <f>VLOOKUP($D86,result!$A$2:$AY$212,I$5,FALSE)</f>
        <v>172.68744839999999</v>
      </c>
      <c r="J86" s="284">
        <f>VLOOKUP($D86,result!$A$2:$AY$212,J$5,FALSE)</f>
        <v>217.0141974</v>
      </c>
      <c r="K86" s="57">
        <f>VLOOKUP($D86,result!$A$2:$AY$212,K$5,FALSE)</f>
        <v>188.81986119999999</v>
      </c>
      <c r="L86" s="57">
        <f>VLOOKUP($D86,result!$A$2:$AY$212,L$5,FALSE)</f>
        <v>203.87292120000001</v>
      </c>
      <c r="M86" s="57">
        <f>VLOOKUP($D86,result!$A$2:$AY$212,M$5,FALSE)</f>
        <v>235.54912849999999</v>
      </c>
      <c r="N86" s="285">
        <f>VLOOKUP($D86,result!$A$2:$AY$212,N$5,FALSE)</f>
        <v>217.0141974</v>
      </c>
      <c r="O86" s="284">
        <f>VLOOKUP($D86,result!$A$2:$AY$212,O$5,FALSE)</f>
        <v>227.49230739999999</v>
      </c>
      <c r="P86" s="57">
        <f>VLOOKUP($D86,result!$A$2:$AY$212,P$5,FALSE)</f>
        <v>246.52114800000001</v>
      </c>
      <c r="Q86" s="57">
        <f>VLOOKUP($D86,result!$A$2:$AY$212,Q$5,FALSE)</f>
        <v>235.54912849999999</v>
      </c>
      <c r="R86" s="57">
        <f>VLOOKUP($D86,result!$A$2:$AY$212,R$5,FALSE)</f>
        <v>242.19013609999999</v>
      </c>
      <c r="S86" s="285">
        <f>VLOOKUP($D86,result!$A$2:$AY$212,S$5,FALSE)</f>
        <v>246.5979663</v>
      </c>
      <c r="T86" s="57">
        <f>VLOOKUP($D86,result!$A$2:$AY$212,T$5,FALSE)</f>
        <v>188.78767310000001</v>
      </c>
      <c r="U86" s="282">
        <f>VLOOKUP($D86,result!$A$2:$AY$212,U$5,FALSE)</f>
        <v>139.73154529999999</v>
      </c>
      <c r="V86" s="57">
        <f>VLOOKUP($D86,result!$A$2:$AY$212,V$5,FALSE)</f>
        <v>98.096381859999994</v>
      </c>
      <c r="W86" s="282">
        <f>VLOOKUP($D86,result!$A$2:$AY$212,W$5,FALSE)</f>
        <v>71.515473760000006</v>
      </c>
      <c r="Y86" s="34"/>
      <c r="Z86" s="34"/>
      <c r="AA86" s="34"/>
      <c r="AB86" s="34"/>
      <c r="AC86" s="34"/>
      <c r="AD86" s="34"/>
      <c r="AE86" s="34"/>
      <c r="AG86" s="20" t="s">
        <v>37</v>
      </c>
      <c r="AH86" s="32">
        <v>2150.9554880000001</v>
      </c>
      <c r="AI86" s="32">
        <v>1071.7425539999999</v>
      </c>
      <c r="AJ86" s="32">
        <v>718.32575099999997</v>
      </c>
      <c r="AK86" s="32">
        <v>481.40754240000001</v>
      </c>
      <c r="AL86" s="32">
        <v>322.62829440000002</v>
      </c>
      <c r="AO86" s="41">
        <v>2150.9554878999998</v>
      </c>
      <c r="AP86" s="39">
        <v>2062.9624203470967</v>
      </c>
      <c r="AQ86" s="39">
        <v>1970.21775274178</v>
      </c>
      <c r="AR86" s="39">
        <v>1815.126453563108</v>
      </c>
      <c r="AS86" s="39">
        <v>1700.3956951519997</v>
      </c>
      <c r="AT86" s="39">
        <v>1595.2649725966628</v>
      </c>
      <c r="AU86" s="39">
        <v>1507.5340632100738</v>
      </c>
      <c r="AV86" s="39">
        <v>1441.9321336627506</v>
      </c>
      <c r="AW86" s="39">
        <v>1367.6292627516691</v>
      </c>
      <c r="AX86" s="39">
        <v>1297.1774480010465</v>
      </c>
    </row>
    <row r="87" spans="3:50" x14ac:dyDescent="0.3">
      <c r="C87" s="111" t="s">
        <v>32</v>
      </c>
      <c r="D87" s="4" t="s">
        <v>266</v>
      </c>
      <c r="E87" s="57">
        <f>VLOOKUP($D87,result!$A$2:$AY$212,E$5,FALSE)</f>
        <v>427.07409150000001</v>
      </c>
      <c r="F87" s="57">
        <f>VLOOKUP($D87,result!$A$2:$AY$212,F$5,FALSE)</f>
        <v>422.81646239999998</v>
      </c>
      <c r="G87" s="284">
        <f>VLOOKUP($D87,result!$A$2:$AY$212,G$5,FALSE)</f>
        <v>507.9192888</v>
      </c>
      <c r="H87" s="57">
        <f>VLOOKUP($D87,result!$A$2:$AY$212,H$5,FALSE)</f>
        <v>502.80237620000003</v>
      </c>
      <c r="I87" s="285">
        <f>VLOOKUP($D87,result!$A$2:$AY$212,I$5,FALSE)</f>
        <v>496.37997919999998</v>
      </c>
      <c r="J87" s="284">
        <f>VLOOKUP($D87,result!$A$2:$AY$212,J$5,FALSE)</f>
        <v>498.78367930000002</v>
      </c>
      <c r="K87" s="57">
        <f>VLOOKUP($D87,result!$A$2:$AY$212,K$5,FALSE)</f>
        <v>499.22736759999998</v>
      </c>
      <c r="L87" s="57">
        <f>VLOOKUP($D87,result!$A$2:$AY$212,L$5,FALSE)</f>
        <v>498.38203320000002</v>
      </c>
      <c r="M87" s="57">
        <f>VLOOKUP($D87,result!$A$2:$AY$212,M$5,FALSE)</f>
        <v>489.0354193</v>
      </c>
      <c r="N87" s="285">
        <f>VLOOKUP($D87,result!$A$2:$AY$212,N$5,FALSE)</f>
        <v>498.78367930000002</v>
      </c>
      <c r="O87" s="284">
        <f>VLOOKUP($D87,result!$A$2:$AY$212,O$5,FALSE)</f>
        <v>495.7523711</v>
      </c>
      <c r="P87" s="57">
        <f>VLOOKUP($D87,result!$A$2:$AY$212,P$5,FALSE)</f>
        <v>462.5679341</v>
      </c>
      <c r="Q87" s="57">
        <f>VLOOKUP($D87,result!$A$2:$AY$212,Q$5,FALSE)</f>
        <v>489.0354193</v>
      </c>
      <c r="R87" s="57">
        <f>VLOOKUP($D87,result!$A$2:$AY$212,R$5,FALSE)</f>
        <v>477.19551960000001</v>
      </c>
      <c r="S87" s="285">
        <f>VLOOKUP($D87,result!$A$2:$AY$212,S$5,FALSE)</f>
        <v>407.80744479999998</v>
      </c>
      <c r="T87" s="57">
        <f>VLOOKUP($D87,result!$A$2:$AY$212,T$5,FALSE)</f>
        <v>293.6436473</v>
      </c>
      <c r="U87" s="282">
        <f>VLOOKUP($D87,result!$A$2:$AY$212,U$5,FALSE)</f>
        <v>203.58646880000001</v>
      </c>
      <c r="V87" s="57">
        <f>VLOOKUP($D87,result!$A$2:$AY$212,V$5,FALSE)</f>
        <v>134.16859049999999</v>
      </c>
      <c r="W87" s="282">
        <f>VLOOKUP($D87,result!$A$2:$AY$212,W$5,FALSE)</f>
        <v>91.769541799999999</v>
      </c>
      <c r="Y87" s="34"/>
      <c r="Z87" s="34"/>
      <c r="AA87" s="34"/>
      <c r="AB87" s="34"/>
      <c r="AC87" s="34"/>
      <c r="AD87" s="34"/>
      <c r="AE87" s="34"/>
      <c r="AG87" s="21" t="s">
        <v>42</v>
      </c>
      <c r="AH87" s="42">
        <v>30492.968003348567</v>
      </c>
      <c r="AI87" s="42">
        <v>32462.868385771002</v>
      </c>
      <c r="AJ87" s="42">
        <v>33586.655535705999</v>
      </c>
      <c r="AK87" s="42">
        <v>34587.610051712996</v>
      </c>
      <c r="AL87" s="42">
        <v>35342.209638557004</v>
      </c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3:50" x14ac:dyDescent="0.3">
      <c r="C88" s="111" t="s">
        <v>33</v>
      </c>
      <c r="D88" s="4" t="s">
        <v>267</v>
      </c>
      <c r="E88" s="57">
        <f>VLOOKUP($D88,result!$A$2:$AY$212,E$5,FALSE)</f>
        <v>673.82801099999995</v>
      </c>
      <c r="F88" s="57">
        <f>VLOOKUP($D88,result!$A$2:$AY$212,F$5,FALSE)</f>
        <v>632.15068010000005</v>
      </c>
      <c r="G88" s="284">
        <f>VLOOKUP($D88,result!$A$2:$AY$212,G$5,FALSE)</f>
        <v>737.46873840000001</v>
      </c>
      <c r="H88" s="57">
        <f>VLOOKUP($D88,result!$A$2:$AY$212,H$5,FALSE)</f>
        <v>724.20455760000004</v>
      </c>
      <c r="I88" s="285">
        <f>VLOOKUP($D88,result!$A$2:$AY$212,I$5,FALSE)</f>
        <v>708.3922341</v>
      </c>
      <c r="J88" s="284">
        <f>VLOOKUP($D88,result!$A$2:$AY$212,J$5,FALSE)</f>
        <v>692.0769722</v>
      </c>
      <c r="K88" s="57">
        <f>VLOOKUP($D88,result!$A$2:$AY$212,K$5,FALSE)</f>
        <v>705.59717920000003</v>
      </c>
      <c r="L88" s="57">
        <f>VLOOKUP($D88,result!$A$2:$AY$212,L$5,FALSE)</f>
        <v>697.90303960000006</v>
      </c>
      <c r="M88" s="57">
        <f>VLOOKUP($D88,result!$A$2:$AY$212,M$5,FALSE)</f>
        <v>667.35508500000003</v>
      </c>
      <c r="N88" s="285">
        <f>VLOOKUP($D88,result!$A$2:$AY$212,N$5,FALSE)</f>
        <v>692.0769722</v>
      </c>
      <c r="O88" s="284">
        <f>VLOOKUP($D88,result!$A$2:$AY$212,O$5,FALSE)</f>
        <v>681.99273300000004</v>
      </c>
      <c r="P88" s="57">
        <f>VLOOKUP($D88,result!$A$2:$AY$212,P$5,FALSE)</f>
        <v>620.23289309999996</v>
      </c>
      <c r="Q88" s="57">
        <f>VLOOKUP($D88,result!$A$2:$AY$212,Q$5,FALSE)</f>
        <v>667.35508500000003</v>
      </c>
      <c r="R88" s="57">
        <f>VLOOKUP($D88,result!$A$2:$AY$212,R$5,FALSE)</f>
        <v>645.38148100000001</v>
      </c>
      <c r="S88" s="285">
        <f>VLOOKUP($D88,result!$A$2:$AY$212,S$5,FALSE)</f>
        <v>534.47441019999997</v>
      </c>
      <c r="T88" s="57">
        <f>VLOOKUP($D88,result!$A$2:$AY$212,T$5,FALSE)</f>
        <v>371.67055470000003</v>
      </c>
      <c r="U88" s="282">
        <f>VLOOKUP($D88,result!$A$2:$AY$212,U$5,FALSE)</f>
        <v>248.00558820000001</v>
      </c>
      <c r="V88" s="57">
        <f>VLOOKUP($D88,result!$A$2:$AY$212,V$5,FALSE)</f>
        <v>157.16810100000001</v>
      </c>
      <c r="W88" s="282">
        <f>VLOOKUP($D88,result!$A$2:$AY$212,W$5,FALSE)</f>
        <v>103.4564434</v>
      </c>
      <c r="Y88" s="59"/>
      <c r="Z88" s="59"/>
      <c r="AA88" s="59"/>
      <c r="AB88" s="59"/>
      <c r="AC88" s="59"/>
      <c r="AD88" s="59"/>
      <c r="AE88" s="59"/>
      <c r="AG88" s="20" t="s">
        <v>9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</row>
    <row r="89" spans="3:50" x14ac:dyDescent="0.3">
      <c r="C89" s="111" t="s">
        <v>34</v>
      </c>
      <c r="D89" s="4" t="s">
        <v>268</v>
      </c>
      <c r="E89" s="57">
        <f>VLOOKUP($D89,result!$A$2:$AY$212,E$5,FALSE)</f>
        <v>664.33747570000003</v>
      </c>
      <c r="F89" s="57">
        <f>VLOOKUP($D89,result!$A$2:$AY$212,F$5,FALSE)</f>
        <v>603.05842440000004</v>
      </c>
      <c r="G89" s="284">
        <f>VLOOKUP($D89,result!$A$2:$AY$212,G$5,FALSE)</f>
        <v>696.09072409999999</v>
      </c>
      <c r="H89" s="57">
        <f>VLOOKUP($D89,result!$A$2:$AY$212,H$5,FALSE)</f>
        <v>680.78108659999998</v>
      </c>
      <c r="I89" s="285">
        <f>VLOOKUP($D89,result!$A$2:$AY$212,I$5,FALSE)</f>
        <v>662.77469310000004</v>
      </c>
      <c r="J89" s="284">
        <f>VLOOKUP($D89,result!$A$2:$AY$212,J$5,FALSE)</f>
        <v>639.03164230000004</v>
      </c>
      <c r="K89" s="57">
        <f>VLOOKUP($D89,result!$A$2:$AY$212,K$5,FALSE)</f>
        <v>657.15034419999995</v>
      </c>
      <c r="L89" s="57">
        <f>VLOOKUP($D89,result!$A$2:$AY$212,L$5,FALSE)</f>
        <v>647.11534919999997</v>
      </c>
      <c r="M89" s="57">
        <f>VLOOKUP($D89,result!$A$2:$AY$212,M$5,FALSE)</f>
        <v>611.61354449999999</v>
      </c>
      <c r="N89" s="285">
        <f>VLOOKUP($D89,result!$A$2:$AY$212,N$5,FALSE)</f>
        <v>639.03164230000004</v>
      </c>
      <c r="O89" s="284">
        <f>VLOOKUP($D89,result!$A$2:$AY$212,O$5,FALSE)</f>
        <v>627.29201990000001</v>
      </c>
      <c r="P89" s="57">
        <f>VLOOKUP($D89,result!$A$2:$AY$212,P$5,FALSE)</f>
        <v>563.98813940000002</v>
      </c>
      <c r="Q89" s="57">
        <f>VLOOKUP($D89,result!$A$2:$AY$212,Q$5,FALSE)</f>
        <v>611.61354449999999</v>
      </c>
      <c r="R89" s="57">
        <f>VLOOKUP($D89,result!$A$2:$AY$212,R$5,FALSE)</f>
        <v>589.10940330000005</v>
      </c>
      <c r="S89" s="285">
        <f>VLOOKUP($D89,result!$A$2:$AY$212,S$5,FALSE)</f>
        <v>481.1434471</v>
      </c>
      <c r="T89" s="57">
        <f>VLOOKUP($D89,result!$A$2:$AY$212,T$5,FALSE)</f>
        <v>330.3331336</v>
      </c>
      <c r="U89" s="282">
        <f>VLOOKUP($D89,result!$A$2:$AY$212,U$5,FALSE)</f>
        <v>217.42944800000001</v>
      </c>
      <c r="V89" s="57">
        <f>VLOOKUP($D89,result!$A$2:$AY$212,V$5,FALSE)</f>
        <v>135.97925860000001</v>
      </c>
      <c r="W89" s="282">
        <f>VLOOKUP($D89,result!$A$2:$AY$212,W$5,FALSE)</f>
        <v>88.43864834</v>
      </c>
      <c r="Y89" s="59"/>
      <c r="Z89" s="59"/>
      <c r="AA89" s="59"/>
      <c r="AB89" s="59"/>
      <c r="AC89" s="59"/>
      <c r="AD89" s="59"/>
      <c r="AE89" s="59"/>
      <c r="AG89" s="20" t="s">
        <v>7</v>
      </c>
      <c r="AH89" s="31">
        <v>30492.863379999999</v>
      </c>
      <c r="AI89" s="31">
        <v>31675.426490000002</v>
      </c>
      <c r="AJ89" s="31">
        <v>31752.358</v>
      </c>
      <c r="AK89" s="31">
        <v>32116.892049999999</v>
      </c>
      <c r="AL89" s="31">
        <v>32513.31007</v>
      </c>
    </row>
    <row r="90" spans="3:50" x14ac:dyDescent="0.3">
      <c r="C90" s="111" t="s">
        <v>35</v>
      </c>
      <c r="D90" s="4" t="s">
        <v>269</v>
      </c>
      <c r="E90" s="57">
        <f>VLOOKUP($D90,result!$A$2:$AY$212,E$5,FALSE)</f>
        <v>427.07409150000001</v>
      </c>
      <c r="F90" s="57">
        <f>VLOOKUP($D90,result!$A$2:$AY$212,F$5,FALSE)</f>
        <v>345.92739110000002</v>
      </c>
      <c r="G90" s="284">
        <f>VLOOKUP($D90,result!$A$2:$AY$212,G$5,FALSE)</f>
        <v>392.45362990000001</v>
      </c>
      <c r="H90" s="57">
        <f>VLOOKUP($D90,result!$A$2:$AY$212,H$5,FALSE)</f>
        <v>380.9869382</v>
      </c>
      <c r="I90" s="285">
        <f>VLOOKUP($D90,result!$A$2:$AY$212,I$5,FALSE)</f>
        <v>367.8072449</v>
      </c>
      <c r="J90" s="284">
        <f>VLOOKUP($D90,result!$A$2:$AY$212,J$5,FALSE)</f>
        <v>346.570427</v>
      </c>
      <c r="K90" s="57">
        <f>VLOOKUP($D90,result!$A$2:$AY$212,K$5,FALSE)</f>
        <v>361.67727639999998</v>
      </c>
      <c r="L90" s="57">
        <f>VLOOKUP($D90,result!$A$2:$AY$212,L$5,FALSE)</f>
        <v>353.45683659999997</v>
      </c>
      <c r="M90" s="57">
        <f>VLOOKUP($D90,result!$A$2:$AY$212,M$5,FALSE)</f>
        <v>327.79137650000001</v>
      </c>
      <c r="N90" s="285">
        <f>VLOOKUP($D90,result!$A$2:$AY$212,N$5,FALSE)</f>
        <v>346.570427</v>
      </c>
      <c r="O90" s="284">
        <f>VLOOKUP($D90,result!$A$2:$AY$212,O$5,FALSE)</f>
        <v>338.076232</v>
      </c>
      <c r="P90" s="57">
        <f>VLOOKUP($D90,result!$A$2:$AY$212,P$5,FALSE)</f>
        <v>298.91441550000002</v>
      </c>
      <c r="Q90" s="57">
        <f>VLOOKUP($D90,result!$A$2:$AY$212,Q$5,FALSE)</f>
        <v>327.79137650000001</v>
      </c>
      <c r="R90" s="57">
        <f>VLOOKUP($D90,result!$A$2:$AY$212,R$5,FALSE)</f>
        <v>313.88499539999998</v>
      </c>
      <c r="S90" s="285">
        <f>VLOOKUP($D90,result!$A$2:$AY$212,S$5,FALSE)</f>
        <v>251.9235941</v>
      </c>
      <c r="T90" s="57">
        <f>VLOOKUP($D90,result!$A$2:$AY$212,T$5,FALSE)</f>
        <v>170.3161733</v>
      </c>
      <c r="U90" s="282">
        <f>VLOOKUP($D90,result!$A$2:$AY$212,U$5,FALSE)</f>
        <v>110.7129235</v>
      </c>
      <c r="V90" s="57">
        <f>VLOOKUP($D90,result!$A$2:$AY$212,V$5,FALSE)</f>
        <v>68.735779769999894</v>
      </c>
      <c r="W90" s="282">
        <f>VLOOKUP($D90,result!$A$2:$AY$212,W$5,FALSE)</f>
        <v>44.646432869999998</v>
      </c>
      <c r="Y90" s="59"/>
      <c r="Z90" s="59"/>
      <c r="AA90" s="59"/>
      <c r="AB90" s="59"/>
      <c r="AC90" s="59"/>
      <c r="AD90" s="59"/>
      <c r="AE90" s="59"/>
      <c r="AG90" s="20" t="s">
        <v>38</v>
      </c>
      <c r="AH90" s="31">
        <v>0.10100000000000001</v>
      </c>
      <c r="AI90" s="31">
        <v>784.57010430000003</v>
      </c>
      <c r="AJ90" s="31">
        <v>1829.224708</v>
      </c>
      <c r="AK90" s="31">
        <v>2464.0537429999999</v>
      </c>
      <c r="AL90" s="31">
        <v>2821.146174</v>
      </c>
    </row>
    <row r="91" spans="3:50" x14ac:dyDescent="0.3">
      <c r="C91" s="111" t="s">
        <v>36</v>
      </c>
      <c r="D91" s="4" t="s">
        <v>270</v>
      </c>
      <c r="E91" s="57">
        <f>VLOOKUP($D91,result!$A$2:$AY$212,E$5,FALSE)</f>
        <v>142.35803050000001</v>
      </c>
      <c r="F91" s="57">
        <f>VLOOKUP($D91,result!$A$2:$AY$212,F$5,FALSE)</f>
        <v>93.873093699999998</v>
      </c>
      <c r="G91" s="284">
        <f>VLOOKUP($D91,result!$A$2:$AY$212,G$5,FALSE)</f>
        <v>103.1731216</v>
      </c>
      <c r="H91" s="57">
        <f>VLOOKUP($D91,result!$A$2:$AY$212,H$5,FALSE)</f>
        <v>98.461839479999995</v>
      </c>
      <c r="I91" s="285">
        <f>VLOOKUP($D91,result!$A$2:$AY$212,I$5,FALSE)</f>
        <v>93.265198699999999</v>
      </c>
      <c r="J91" s="284">
        <f>VLOOKUP($D91,result!$A$2:$AY$212,J$5,FALSE)</f>
        <v>83.724104159999996</v>
      </c>
      <c r="K91" s="57">
        <f>VLOOKUP($D91,result!$A$2:$AY$212,K$5,FALSE)</f>
        <v>90.098337180000001</v>
      </c>
      <c r="L91" s="57">
        <f>VLOOKUP($D91,result!$A$2:$AY$212,L$5,FALSE)</f>
        <v>86.636177050000001</v>
      </c>
      <c r="M91" s="57">
        <f>VLOOKUP($D91,result!$A$2:$AY$212,M$5,FALSE)</f>
        <v>77.341288320000004</v>
      </c>
      <c r="N91" s="285">
        <f>VLOOKUP($D91,result!$A$2:$AY$212,N$5,FALSE)</f>
        <v>83.724104159999996</v>
      </c>
      <c r="O91" s="284">
        <f>VLOOKUP($D91,result!$A$2:$AY$212,O$5,FALSE)</f>
        <v>80.651692569999994</v>
      </c>
      <c r="P91" s="57">
        <f>VLOOKUP($D91,result!$A$2:$AY$212,P$5,FALSE)</f>
        <v>69.037995170000002</v>
      </c>
      <c r="Q91" s="57">
        <f>VLOOKUP($D91,result!$A$2:$AY$212,Q$5,FALSE)</f>
        <v>77.341288320000004</v>
      </c>
      <c r="R91" s="57">
        <f>VLOOKUP($D91,result!$A$2:$AY$212,R$5,FALSE)</f>
        <v>73.223831039999894</v>
      </c>
      <c r="S91" s="285">
        <f>VLOOKUP($D91,result!$A$2:$AY$212,S$5,FALSE)</f>
        <v>56.91527799</v>
      </c>
      <c r="T91" s="57">
        <f>VLOOKUP($D91,result!$A$2:$AY$212,T$5,FALSE)</f>
        <v>37.719432699999999</v>
      </c>
      <c r="U91" s="282">
        <f>VLOOKUP($D91,result!$A$2:$AY$212,U$5,FALSE)</f>
        <v>24.249098910000001</v>
      </c>
      <c r="V91" s="57">
        <f>VLOOKUP($D91,result!$A$2:$AY$212,V$5,FALSE)</f>
        <v>15.031178239999999</v>
      </c>
      <c r="W91" s="282">
        <f>VLOOKUP($D91,result!$A$2:$AY$212,W$5,FALSE)</f>
        <v>9.8187074370000005</v>
      </c>
      <c r="AG91" s="20" t="s">
        <v>39</v>
      </c>
      <c r="AH91" s="31">
        <v>3.6233485700000001E-3</v>
      </c>
      <c r="AI91" s="31">
        <v>2.8717914709999999</v>
      </c>
      <c r="AJ91" s="31">
        <v>5.072827706</v>
      </c>
      <c r="AK91" s="31">
        <v>6.6642587129999997</v>
      </c>
      <c r="AL91" s="31">
        <v>7.753394557</v>
      </c>
    </row>
    <row r="92" spans="3:50" x14ac:dyDescent="0.3">
      <c r="C92" s="158" t="s">
        <v>37</v>
      </c>
      <c r="D92" s="9" t="s">
        <v>271</v>
      </c>
      <c r="E92" s="153">
        <f>VLOOKUP($D92,result!$A$2:$AY$212,E$5,FALSE)</f>
        <v>35.58950763</v>
      </c>
      <c r="F92" s="153">
        <f>VLOOKUP($D92,result!$A$2:$AY$212,F$5,FALSE)</f>
        <v>17.037477370000001</v>
      </c>
      <c r="G92" s="319">
        <f>VLOOKUP($D92,result!$A$2:$AY$212,G$5,FALSE)</f>
        <v>17.059592720000001</v>
      </c>
      <c r="H92" s="153">
        <f>VLOOKUP($D92,result!$A$2:$AY$212,H$5,FALSE)</f>
        <v>15.4996303</v>
      </c>
      <c r="I92" s="320">
        <f>VLOOKUP($D92,result!$A$2:$AY$212,I$5,FALSE)</f>
        <v>13.906282409999999</v>
      </c>
      <c r="J92" s="319">
        <f>VLOOKUP($D92,result!$A$2:$AY$212,J$5,FALSE)</f>
        <v>11.05319166</v>
      </c>
      <c r="K92" s="153">
        <f>VLOOKUP($D92,result!$A$2:$AY$212,K$5,FALSE)</f>
        <v>12.84437969</v>
      </c>
      <c r="L92" s="153">
        <f>VLOOKUP($D92,result!$A$2:$AY$212,L$5,FALSE)</f>
        <v>11.84489391</v>
      </c>
      <c r="M92" s="153">
        <f>VLOOKUP($D92,result!$A$2:$AY$212,M$5,FALSE)</f>
        <v>9.6528385249999999</v>
      </c>
      <c r="N92" s="320">
        <f>VLOOKUP($D92,result!$A$2:$AY$212,N$5,FALSE)</f>
        <v>11.05319166</v>
      </c>
      <c r="O92" s="319">
        <f>VLOOKUP($D92,result!$A$2:$AY$212,O$5,FALSE)</f>
        <v>10.33346396</v>
      </c>
      <c r="P92" s="153">
        <f>VLOOKUP($D92,result!$A$2:$AY$212,P$5,FALSE)</f>
        <v>8.1940385160000009</v>
      </c>
      <c r="Q92" s="153">
        <f>VLOOKUP($D92,result!$A$2:$AY$212,Q$5,FALSE)</f>
        <v>9.6528385249999999</v>
      </c>
      <c r="R92" s="153">
        <f>VLOOKUP($D92,result!$A$2:$AY$212,R$5,FALSE)</f>
        <v>8.8965700139999999</v>
      </c>
      <c r="S92" s="320">
        <f>VLOOKUP($D92,result!$A$2:$AY$212,S$5,FALSE)</f>
        <v>6.4215052799999999</v>
      </c>
      <c r="T92" s="153">
        <f>VLOOKUP($D92,result!$A$2:$AY$212,T$5,FALSE)</f>
        <v>4.1337258019999998</v>
      </c>
      <c r="U92" s="311">
        <f>VLOOKUP($D92,result!$A$2:$AY$212,U$5,FALSE)</f>
        <v>2.6159929979999998</v>
      </c>
      <c r="V92" s="153">
        <f>VLOOKUP($D92,result!$A$2:$AY$212,V$5,FALSE)</f>
        <v>1.6150857240000001</v>
      </c>
      <c r="W92" s="311">
        <f>VLOOKUP($D92,result!$A$2:$AY$212,W$5,FALSE)</f>
        <v>1.0576653389999999</v>
      </c>
      <c r="AG92" s="21" t="s">
        <v>40</v>
      </c>
      <c r="AH92" s="10">
        <v>1</v>
      </c>
      <c r="AI92" s="10">
        <v>1.0000000001178002</v>
      </c>
      <c r="AJ92" s="10">
        <v>0.99999999989991006</v>
      </c>
      <c r="AK92" s="10">
        <v>0.99999999995281019</v>
      </c>
      <c r="AL92" s="10">
        <v>0.99999999901954328</v>
      </c>
    </row>
    <row r="93" spans="3:50" x14ac:dyDescent="0.3">
      <c r="C93" s="160" t="s">
        <v>598</v>
      </c>
      <c r="D93" s="156"/>
      <c r="E93" s="147">
        <f>SUM(E94:E97)</f>
        <v>30509.205410998802</v>
      </c>
      <c r="F93" s="147">
        <f t="shared" ref="F93:G93" si="35">SUM(F94:F97)</f>
        <v>32020.727611956499</v>
      </c>
      <c r="G93" s="288">
        <f t="shared" si="35"/>
        <v>32205.8345016493</v>
      </c>
      <c r="H93" s="147">
        <f t="shared" ref="H93:W93" si="36">SUM(H94:H97)</f>
        <v>32342.267365331001</v>
      </c>
      <c r="I93" s="289">
        <f t="shared" si="36"/>
        <v>32455.124676356001</v>
      </c>
      <c r="J93" s="288">
        <f t="shared" si="36"/>
        <v>32966.316014386</v>
      </c>
      <c r="K93" s="147">
        <f t="shared" si="36"/>
        <v>32599.518649913</v>
      </c>
      <c r="L93" s="147">
        <f t="shared" si="36"/>
        <v>32765.308421198002</v>
      </c>
      <c r="M93" s="147">
        <f t="shared" si="36"/>
        <v>33434.903863307998</v>
      </c>
      <c r="N93" s="289">
        <f t="shared" si="36"/>
        <v>32966.316014386</v>
      </c>
      <c r="O93" s="288">
        <f t="shared" si="36"/>
        <v>33192.858837885004</v>
      </c>
      <c r="P93" s="147">
        <f t="shared" si="36"/>
        <v>33910.592956471999</v>
      </c>
      <c r="Q93" s="147">
        <f t="shared" si="36"/>
        <v>33434.903863307998</v>
      </c>
      <c r="R93" s="147">
        <f t="shared" si="36"/>
        <v>33674.537807239001</v>
      </c>
      <c r="S93" s="289">
        <f t="shared" si="36"/>
        <v>34652.585778840999</v>
      </c>
      <c r="T93" s="147">
        <f t="shared" si="36"/>
        <v>35520.219613396999</v>
      </c>
      <c r="U93" s="302">
        <f t="shared" si="36"/>
        <v>36194.250166530001</v>
      </c>
      <c r="V93" s="147">
        <f t="shared" si="36"/>
        <v>36415.016232937</v>
      </c>
      <c r="W93" s="302">
        <f t="shared" si="36"/>
        <v>36342.496267930008</v>
      </c>
      <c r="AG93" s="20" t="s">
        <v>31</v>
      </c>
      <c r="AH93" s="36">
        <v>1E-3</v>
      </c>
      <c r="AI93" s="36">
        <v>0.25400115280000002</v>
      </c>
      <c r="AJ93" s="36">
        <v>0.2687962659</v>
      </c>
      <c r="AK93" s="36">
        <v>0.2699078036</v>
      </c>
      <c r="AL93" s="36">
        <v>0.2698876885</v>
      </c>
    </row>
    <row r="94" spans="3:50" x14ac:dyDescent="0.3">
      <c r="C94" s="111" t="s">
        <v>9</v>
      </c>
      <c r="D94" s="157" t="s">
        <v>81</v>
      </c>
      <c r="E94" s="57">
        <f>VLOOKUP($D94,result!$A$2:$AY$212,E$5,FALSE)</f>
        <v>0</v>
      </c>
      <c r="F94" s="57">
        <f>VLOOKUP($D94,result!$A$2:$AY$212,F$5,FALSE)</f>
        <v>0</v>
      </c>
      <c r="G94" s="284">
        <f>VLOOKUP($D94,result!$A$2:$AY$212,G$5,FALSE)</f>
        <v>0</v>
      </c>
      <c r="H94" s="57">
        <f>VLOOKUP($D94,result!$A$2:$AY$212,H$5,FALSE)</f>
        <v>0</v>
      </c>
      <c r="I94" s="285">
        <f>VLOOKUP($D94,result!$A$2:$AY$212,I$5,FALSE)</f>
        <v>0</v>
      </c>
      <c r="J94" s="284">
        <f>VLOOKUP($D94,result!$A$2:$AY$212,J$5,FALSE)</f>
        <v>0</v>
      </c>
      <c r="K94" s="57">
        <f>VLOOKUP($D94,result!$A$2:$AY$212,K$5,FALSE)</f>
        <v>0</v>
      </c>
      <c r="L94" s="57">
        <f>VLOOKUP($D94,result!$A$2:$AY$212,L$5,FALSE)</f>
        <v>0</v>
      </c>
      <c r="M94" s="57">
        <f>VLOOKUP($D94,result!$A$2:$AY$212,M$5,FALSE)</f>
        <v>0</v>
      </c>
      <c r="N94" s="285">
        <f>VLOOKUP($D94,result!$A$2:$AY$212,N$5,FALSE)</f>
        <v>0</v>
      </c>
      <c r="O94" s="284">
        <f>VLOOKUP($D94,result!$A$2:$AY$212,O$5,FALSE)</f>
        <v>0</v>
      </c>
      <c r="P94" s="57">
        <f>VLOOKUP($D94,result!$A$2:$AY$212,P$5,FALSE)</f>
        <v>0</v>
      </c>
      <c r="Q94" s="57">
        <f>VLOOKUP($D94,result!$A$2:$AY$212,Q$5,FALSE)</f>
        <v>0</v>
      </c>
      <c r="R94" s="57">
        <f>VLOOKUP($D94,result!$A$2:$AY$212,R$5,FALSE)</f>
        <v>0</v>
      </c>
      <c r="S94" s="285">
        <f>VLOOKUP($D94,result!$A$2:$AY$212,S$5,FALSE)</f>
        <v>0</v>
      </c>
      <c r="T94" s="57">
        <f>VLOOKUP($D94,result!$A$2:$AY$212,T$5,FALSE)</f>
        <v>0</v>
      </c>
      <c r="U94" s="282">
        <f>VLOOKUP($D94,result!$A$2:$AY$212,U$5,FALSE)</f>
        <v>0</v>
      </c>
      <c r="V94" s="57">
        <f>VLOOKUP($D94,result!$A$2:$AY$212,V$5,FALSE)</f>
        <v>0</v>
      </c>
      <c r="W94" s="282">
        <f>VLOOKUP($D94,result!$A$2:$AY$212,W$5,FALSE)</f>
        <v>0</v>
      </c>
      <c r="AG94" s="20" t="s">
        <v>32</v>
      </c>
      <c r="AH94" s="36">
        <v>0.18</v>
      </c>
      <c r="AI94" s="36">
        <v>0.40966768910000001</v>
      </c>
      <c r="AJ94" s="36">
        <v>0.42300337160000001</v>
      </c>
      <c r="AK94" s="36">
        <v>0.4223310106</v>
      </c>
      <c r="AL94" s="36">
        <v>0.42197125169999999</v>
      </c>
    </row>
    <row r="95" spans="3:50" x14ac:dyDescent="0.3">
      <c r="C95" s="111" t="s">
        <v>7</v>
      </c>
      <c r="D95" s="4" t="s">
        <v>262</v>
      </c>
      <c r="E95" s="57">
        <f>VLOOKUP($D95,result!$A$2:$AY$212,E$5,FALSE)</f>
        <v>30505.19284</v>
      </c>
      <c r="F95" s="57">
        <f>VLOOKUP($D95,result!$A$2:$AY$212,F$5,FALSE)</f>
        <v>31925.246090000001</v>
      </c>
      <c r="G95" s="284">
        <f>VLOOKUP($D95,result!$A$2:$AY$212,G$5,FALSE)</f>
        <v>31996.05328</v>
      </c>
      <c r="H95" s="57">
        <f>VLOOKUP($D95,result!$A$2:$AY$212,H$5,FALSE)</f>
        <v>32064.651750000001</v>
      </c>
      <c r="I95" s="285">
        <f>VLOOKUP($D95,result!$A$2:$AY$212,I$5,FALSE)</f>
        <v>32084.56119</v>
      </c>
      <c r="J95" s="284">
        <f>VLOOKUP($D95,result!$A$2:$AY$212,J$5,FALSE)</f>
        <v>32093.922269999999</v>
      </c>
      <c r="K95" s="57">
        <f>VLOOKUP($D95,result!$A$2:$AY$212,K$5,FALSE)</f>
        <v>32103.122930000001</v>
      </c>
      <c r="L95" s="57">
        <f>VLOOKUP($D95,result!$A$2:$AY$212,L$5,FALSE)</f>
        <v>32104.036670000001</v>
      </c>
      <c r="M95" s="57">
        <f>VLOOKUP($D95,result!$A$2:$AY$212,M$5,FALSE)</f>
        <v>31981.489610000001</v>
      </c>
      <c r="N95" s="285">
        <f>VLOOKUP($D95,result!$A$2:$AY$212,N$5,FALSE)</f>
        <v>32093.922269999999</v>
      </c>
      <c r="O95" s="284">
        <f>VLOOKUP($D95,result!$A$2:$AY$212,O$5,FALSE)</f>
        <v>32057.93159</v>
      </c>
      <c r="P95" s="57">
        <f>VLOOKUP($D95,result!$A$2:$AY$212,P$5,FALSE)</f>
        <v>31633.977579999999</v>
      </c>
      <c r="Q95" s="57">
        <f>VLOOKUP($D95,result!$A$2:$AY$212,Q$5,FALSE)</f>
        <v>31981.489610000001</v>
      </c>
      <c r="R95" s="57">
        <f>VLOOKUP($D95,result!$A$2:$AY$212,R$5,FALSE)</f>
        <v>31842.539669999998</v>
      </c>
      <c r="S95" s="285">
        <f>VLOOKUP($D95,result!$A$2:$AY$212,S$5,FALSE)</f>
        <v>30576.929980000001</v>
      </c>
      <c r="T95" s="57">
        <f>VLOOKUP($D95,result!$A$2:$AY$212,T$5,FALSE)</f>
        <v>27232.91001</v>
      </c>
      <c r="U95" s="282">
        <f>VLOOKUP($D95,result!$A$2:$AY$212,U$5,FALSE)</f>
        <v>22876.824110000001</v>
      </c>
      <c r="V95" s="57">
        <f>VLOOKUP($D95,result!$A$2:$AY$212,V$5,FALSE)</f>
        <v>18343.91633</v>
      </c>
      <c r="W95" s="282">
        <f>VLOOKUP($D95,result!$A$2:$AY$212,W$5,FALSE)</f>
        <v>14281.112870000001</v>
      </c>
      <c r="AG95" s="20" t="s">
        <v>33</v>
      </c>
      <c r="AH95" s="36">
        <v>0.28399999999999997</v>
      </c>
      <c r="AI95" s="36">
        <v>0.23285198100000001</v>
      </c>
      <c r="AJ95" s="36">
        <v>0.2287284138</v>
      </c>
      <c r="AK95" s="36">
        <v>0.22848251989999999</v>
      </c>
      <c r="AL95" s="36">
        <v>0.22859517469999999</v>
      </c>
    </row>
    <row r="96" spans="3:50" x14ac:dyDescent="0.3">
      <c r="C96" s="111" t="s">
        <v>38</v>
      </c>
      <c r="D96" s="4" t="s">
        <v>82</v>
      </c>
      <c r="E96" s="57">
        <f>VLOOKUP($D96,result!$A$2:$AY$212,E$5,FALSE)</f>
        <v>3.992730082</v>
      </c>
      <c r="F96" s="57">
        <f>VLOOKUP($D96,result!$A$2:$AY$212,F$5,FALSE)</f>
        <v>94.770957569999894</v>
      </c>
      <c r="G96" s="284">
        <f>VLOOKUP($D96,result!$A$2:$AY$212,G$5,FALSE)</f>
        <v>208.78295729999999</v>
      </c>
      <c r="H96" s="57">
        <f>VLOOKUP($D96,result!$A$2:$AY$212,H$5,FALSE)</f>
        <v>276.49520109999997</v>
      </c>
      <c r="I96" s="285">
        <f>VLOOKUP($D96,result!$A$2:$AY$212,I$5,FALSE)</f>
        <v>369.30886709999999</v>
      </c>
      <c r="J96" s="284">
        <f>VLOOKUP($D96,result!$A$2:$AY$212,J$5,FALSE)</f>
        <v>870.68493969999997</v>
      </c>
      <c r="K96" s="57">
        <f>VLOOKUP($D96,result!$A$2:$AY$212,K$5,FALSE)</f>
        <v>494.99670029999999</v>
      </c>
      <c r="L96" s="57">
        <f>VLOOKUP($D96,result!$A$2:$AY$212,L$5,FALSE)</f>
        <v>659.72031370000002</v>
      </c>
      <c r="M96" s="57">
        <f>VLOOKUP($D96,result!$A$2:$AY$212,M$5,FALSE)</f>
        <v>1451.390443</v>
      </c>
      <c r="N96" s="285">
        <f>VLOOKUP($D96,result!$A$2:$AY$212,N$5,FALSE)</f>
        <v>870.68493969999997</v>
      </c>
      <c r="O96" s="284">
        <f>VLOOKUP($D96,result!$A$2:$AY$212,O$5,FALSE)</f>
        <v>1133.0599219999999</v>
      </c>
      <c r="P96" s="57">
        <f>VLOOKUP($D96,result!$A$2:$AY$212,P$5,FALSE)</f>
        <v>2274.2923510000001</v>
      </c>
      <c r="Q96" s="57">
        <f>VLOOKUP($D96,result!$A$2:$AY$212,Q$5,FALSE)</f>
        <v>1451.390443</v>
      </c>
      <c r="R96" s="57">
        <f>VLOOKUP($D96,result!$A$2:$AY$212,R$5,FALSE)</f>
        <v>1829.821537</v>
      </c>
      <c r="S96" s="285">
        <f>VLOOKUP($D96,result!$A$2:$AY$212,S$5,FALSE)</f>
        <v>4072.9532770000001</v>
      </c>
      <c r="T96" s="57">
        <f>VLOOKUP($D96,result!$A$2:$AY$212,T$5,FALSE)</f>
        <v>8284.3616099999999</v>
      </c>
      <c r="U96" s="282">
        <f>VLOOKUP($D96,result!$A$2:$AY$212,U$5,FALSE)</f>
        <v>13314.59916</v>
      </c>
      <c r="V96" s="57">
        <f>VLOOKUP($D96,result!$A$2:$AY$212,V$5,FALSE)</f>
        <v>18068.600559999999</v>
      </c>
      <c r="W96" s="282">
        <f>VLOOKUP($D96,result!$A$2:$AY$212,W$5,FALSE)</f>
        <v>22059.274310000001</v>
      </c>
      <c r="AG96" s="20" t="s">
        <v>34</v>
      </c>
      <c r="AH96" s="36">
        <v>0.28000000000000003</v>
      </c>
      <c r="AI96" s="36">
        <v>7.0453321200000002E-2</v>
      </c>
      <c r="AJ96" s="36">
        <v>5.7245422999999997E-2</v>
      </c>
      <c r="AK96" s="36">
        <v>5.74475994E-2</v>
      </c>
      <c r="AL96" s="36">
        <v>5.7637622700000002E-2</v>
      </c>
    </row>
    <row r="97" spans="3:38" x14ac:dyDescent="0.3">
      <c r="C97" s="111" t="s">
        <v>39</v>
      </c>
      <c r="D97" s="4" t="s">
        <v>83</v>
      </c>
      <c r="E97" s="57">
        <f>VLOOKUP($D97,result!$A$2:$AY$212,E$5,FALSE)</f>
        <v>1.98409168E-2</v>
      </c>
      <c r="F97" s="57">
        <f>VLOOKUP($D97,result!$A$2:$AY$212,F$5,FALSE)</f>
        <v>0.71056438649999998</v>
      </c>
      <c r="G97" s="284">
        <f>VLOOKUP($D97,result!$A$2:$AY$212,G$5,FALSE)</f>
        <v>0.99826434929999996</v>
      </c>
      <c r="H97" s="57">
        <f>VLOOKUP($D97,result!$A$2:$AY$212,H$5,FALSE)</f>
        <v>1.120414231</v>
      </c>
      <c r="I97" s="285">
        <f>VLOOKUP($D97,result!$A$2:$AY$212,I$5,FALSE)</f>
        <v>1.254619256</v>
      </c>
      <c r="J97" s="284">
        <f>VLOOKUP($D97,result!$A$2:$AY$212,J$5,FALSE)</f>
        <v>1.7088046859999999</v>
      </c>
      <c r="K97" s="57">
        <f>VLOOKUP($D97,result!$A$2:$AY$212,K$5,FALSE)</f>
        <v>1.3990196130000001</v>
      </c>
      <c r="L97" s="57">
        <f>VLOOKUP($D97,result!$A$2:$AY$212,L$5,FALSE)</f>
        <v>1.5514374980000001</v>
      </c>
      <c r="M97" s="57">
        <f>VLOOKUP($D97,result!$A$2:$AY$212,M$5,FALSE)</f>
        <v>2.0238103079999998</v>
      </c>
      <c r="N97" s="285">
        <f>VLOOKUP($D97,result!$A$2:$AY$212,N$5,FALSE)</f>
        <v>1.7088046859999999</v>
      </c>
      <c r="O97" s="284">
        <f>VLOOKUP($D97,result!$A$2:$AY$212,O$5,FALSE)</f>
        <v>1.8673258850000001</v>
      </c>
      <c r="P97" s="57">
        <f>VLOOKUP($D97,result!$A$2:$AY$212,P$5,FALSE)</f>
        <v>2.3230254719999999</v>
      </c>
      <c r="Q97" s="57">
        <f>VLOOKUP($D97,result!$A$2:$AY$212,Q$5,FALSE)</f>
        <v>2.0238103079999998</v>
      </c>
      <c r="R97" s="57">
        <f>VLOOKUP($D97,result!$A$2:$AY$212,R$5,FALSE)</f>
        <v>2.1766002389999999</v>
      </c>
      <c r="S97" s="285">
        <f>VLOOKUP($D97,result!$A$2:$AY$212,S$5,FALSE)</f>
        <v>2.7025218409999998</v>
      </c>
      <c r="T97" s="57">
        <f>VLOOKUP($D97,result!$A$2:$AY$212,T$5,FALSE)</f>
        <v>2.9479933969999998</v>
      </c>
      <c r="U97" s="282">
        <f>VLOOKUP($D97,result!$A$2:$AY$212,U$5,FALSE)</f>
        <v>2.82689653</v>
      </c>
      <c r="V97" s="57">
        <f>VLOOKUP($D97,result!$A$2:$AY$212,V$5,FALSE)</f>
        <v>2.4993429370000002</v>
      </c>
      <c r="W97" s="282">
        <f>VLOOKUP($D97,result!$A$2:$AY$212,W$5,FALSE)</f>
        <v>2.1090879299999998</v>
      </c>
      <c r="AG97" s="20" t="s">
        <v>35</v>
      </c>
      <c r="AH97" s="36">
        <v>0.18</v>
      </c>
      <c r="AI97" s="36">
        <v>3.1466492499999998E-2</v>
      </c>
      <c r="AJ97" s="36">
        <v>2.21777999E-2</v>
      </c>
      <c r="AK97" s="36">
        <v>2.1829534899999999E-2</v>
      </c>
      <c r="AL97" s="36">
        <v>2.19082115E-2</v>
      </c>
    </row>
    <row r="98" spans="3:38" x14ac:dyDescent="0.3">
      <c r="C98" s="160" t="s">
        <v>598</v>
      </c>
      <c r="D98" s="160" t="s">
        <v>80</v>
      </c>
      <c r="E98" s="154">
        <f>+E107+E99</f>
        <v>30509.185570082002</v>
      </c>
      <c r="F98" s="154">
        <f t="shared" ref="F98:G98" si="37">+F107+F99</f>
        <v>32020.01704757</v>
      </c>
      <c r="G98" s="294">
        <f t="shared" si="37"/>
        <v>32204.836237300002</v>
      </c>
      <c r="H98" s="154">
        <f t="shared" ref="H98:W98" si="38">+H107+H99</f>
        <v>32341.1469511</v>
      </c>
      <c r="I98" s="295">
        <f t="shared" si="38"/>
        <v>32453.870057100001</v>
      </c>
      <c r="J98" s="294">
        <f t="shared" si="38"/>
        <v>32964.6072097</v>
      </c>
      <c r="K98" s="154">
        <f t="shared" si="38"/>
        <v>32598.1196303</v>
      </c>
      <c r="L98" s="154">
        <f t="shared" si="38"/>
        <v>32763.756983700001</v>
      </c>
      <c r="M98" s="154">
        <f t="shared" si="38"/>
        <v>33432.880053000001</v>
      </c>
      <c r="N98" s="295">
        <f t="shared" si="38"/>
        <v>32964.6072097</v>
      </c>
      <c r="O98" s="294">
        <f t="shared" si="38"/>
        <v>33190.991512000001</v>
      </c>
      <c r="P98" s="154">
        <f t="shared" si="38"/>
        <v>33908.269931000003</v>
      </c>
      <c r="Q98" s="154">
        <f t="shared" si="38"/>
        <v>33432.880053000001</v>
      </c>
      <c r="R98" s="154">
        <f t="shared" si="38"/>
        <v>33672.361207000002</v>
      </c>
      <c r="S98" s="295">
        <f t="shared" si="38"/>
        <v>34649.883257000001</v>
      </c>
      <c r="T98" s="154">
        <f t="shared" si="38"/>
        <v>35517.27162</v>
      </c>
      <c r="U98" s="305">
        <f t="shared" si="38"/>
        <v>36191.423269999999</v>
      </c>
      <c r="V98" s="154">
        <f t="shared" si="38"/>
        <v>36412.516889999999</v>
      </c>
      <c r="W98" s="305">
        <f t="shared" si="38"/>
        <v>36340.387180000005</v>
      </c>
      <c r="AG98" s="20" t="s">
        <v>36</v>
      </c>
      <c r="AH98" s="36">
        <v>0.06</v>
      </c>
      <c r="AI98" s="36">
        <v>1.5261501799999999E-3</v>
      </c>
      <c r="AJ98" s="36">
        <v>4.7687783099999999E-5</v>
      </c>
      <c r="AK98" s="36">
        <v>1.4991179099999999E-6</v>
      </c>
      <c r="AL98" s="36">
        <v>4.9919543300000001E-8</v>
      </c>
    </row>
    <row r="99" spans="3:38" x14ac:dyDescent="0.3">
      <c r="C99" s="144" t="s">
        <v>246</v>
      </c>
      <c r="D99" s="8" t="s">
        <v>82</v>
      </c>
      <c r="E99" s="155">
        <f>VLOOKUP($D99,result!$A$2:$AY$212,E$5,FALSE)</f>
        <v>3.992730082</v>
      </c>
      <c r="F99" s="155">
        <f>VLOOKUP($D99,result!$A$2:$AY$212,F$5,FALSE)</f>
        <v>94.770957569999894</v>
      </c>
      <c r="G99" s="321">
        <f>VLOOKUP($D99,result!$A$2:$AY$212,G$5,FALSE)</f>
        <v>208.78295729999999</v>
      </c>
      <c r="H99" s="155">
        <f>VLOOKUP($D99,result!$A$2:$AY$212,H$5,FALSE)</f>
        <v>276.49520109999997</v>
      </c>
      <c r="I99" s="322">
        <f>VLOOKUP($D99,result!$A$2:$AY$212,I$5,FALSE)</f>
        <v>369.30886709999999</v>
      </c>
      <c r="J99" s="321">
        <f>VLOOKUP($D99,result!$A$2:$AY$212,J$5,FALSE)</f>
        <v>870.68493969999997</v>
      </c>
      <c r="K99" s="155">
        <f>VLOOKUP($D99,result!$A$2:$AY$212,K$5,FALSE)</f>
        <v>494.99670029999999</v>
      </c>
      <c r="L99" s="155">
        <f>VLOOKUP($D99,result!$A$2:$AY$212,L$5,FALSE)</f>
        <v>659.72031370000002</v>
      </c>
      <c r="M99" s="155">
        <f>VLOOKUP($D99,result!$A$2:$AY$212,M$5,FALSE)</f>
        <v>1451.390443</v>
      </c>
      <c r="N99" s="322">
        <f>VLOOKUP($D99,result!$A$2:$AY$212,N$5,FALSE)</f>
        <v>870.68493969999997</v>
      </c>
      <c r="O99" s="321">
        <f>VLOOKUP($D99,result!$A$2:$AY$212,O$5,FALSE)</f>
        <v>1133.0599219999999</v>
      </c>
      <c r="P99" s="155">
        <f>VLOOKUP($D99,result!$A$2:$AY$212,P$5,FALSE)</f>
        <v>2274.2923510000001</v>
      </c>
      <c r="Q99" s="155">
        <f>VLOOKUP($D99,result!$A$2:$AY$212,Q$5,FALSE)</f>
        <v>1451.390443</v>
      </c>
      <c r="R99" s="155">
        <f>VLOOKUP($D99,result!$A$2:$AY$212,R$5,FALSE)</f>
        <v>1829.821537</v>
      </c>
      <c r="S99" s="322">
        <f>VLOOKUP($D99,result!$A$2:$AY$212,S$5,FALSE)</f>
        <v>4072.9532770000001</v>
      </c>
      <c r="T99" s="155">
        <f>VLOOKUP($D99,result!$A$2:$AY$212,T$5,FALSE)</f>
        <v>8284.3616099999999</v>
      </c>
      <c r="U99" s="312">
        <f>VLOOKUP($D99,result!$A$2:$AY$212,U$5,FALSE)</f>
        <v>13314.59916</v>
      </c>
      <c r="V99" s="155">
        <f>VLOOKUP($D99,result!$A$2:$AY$212,V$5,FALSE)</f>
        <v>18068.600559999999</v>
      </c>
      <c r="W99" s="312">
        <f>VLOOKUP($D99,result!$A$2:$AY$212,W$5,FALSE)</f>
        <v>22059.274310000001</v>
      </c>
      <c r="AG99" s="20"/>
      <c r="AH99" s="36"/>
      <c r="AI99" s="36"/>
      <c r="AJ99" s="36"/>
      <c r="AK99" s="36"/>
      <c r="AL99" s="36"/>
    </row>
    <row r="100" spans="3:38" hidden="1" x14ac:dyDescent="0.3">
      <c r="C100" s="161" t="s">
        <v>31</v>
      </c>
      <c r="D100" s="162" t="s">
        <v>255</v>
      </c>
      <c r="E100" s="57">
        <f>VLOOKUP($D100,result!$A$2:$AY$212,E$5,FALSE)</f>
        <v>1.18912923E-2</v>
      </c>
      <c r="F100" s="57">
        <f>VLOOKUP($D100,result!$A$2:$AY$212,F$5,FALSE)</f>
        <v>1.679380401</v>
      </c>
      <c r="G100" s="284">
        <f>VLOOKUP($D100,result!$A$2:$AY$212,G$5,FALSE)</f>
        <v>4.7158703590000002</v>
      </c>
      <c r="H100" s="57">
        <f>VLOOKUP($D100,result!$A$2:$AY$212,H$5,FALSE)</f>
        <v>6.8755274240000004</v>
      </c>
      <c r="I100" s="285">
        <f>VLOOKUP($D100,result!$A$2:$AY$212,I$5,FALSE)</f>
        <v>10.16941003</v>
      </c>
      <c r="J100" s="284">
        <f>VLOOKUP($D100,result!$A$2:$AY$212,J$5,FALSE)</f>
        <v>32.138874909999998</v>
      </c>
      <c r="K100" s="57">
        <f>VLOOKUP($D100,result!$A$2:$AY$212,K$5,FALSE)</f>
        <v>15.09580772</v>
      </c>
      <c r="L100" s="57">
        <f>VLOOKUP($D100,result!$A$2:$AY$212,L$5,FALSE)</f>
        <v>22.19574695</v>
      </c>
      <c r="M100" s="57">
        <f>VLOOKUP($D100,result!$A$2:$AY$212,M$5,FALSE)</f>
        <v>63.224237709999997</v>
      </c>
      <c r="N100" s="285">
        <f>VLOOKUP($D100,result!$A$2:$AY$212,N$5,FALSE)</f>
        <v>32.138874909999998</v>
      </c>
      <c r="O100" s="284">
        <f>VLOOKUP($D100,result!$A$2:$AY$212,O$5,FALSE)</f>
        <v>45.58538214</v>
      </c>
      <c r="P100" s="57">
        <f>VLOOKUP($D100,result!$A$2:$AY$212,P$5,FALSE)</f>
        <v>115.2400849</v>
      </c>
      <c r="Q100" s="57">
        <f>VLOOKUP($D100,result!$A$2:$AY$212,Q$5,FALSE)</f>
        <v>63.224237709999997</v>
      </c>
      <c r="R100" s="57">
        <f>VLOOKUP($D100,result!$A$2:$AY$212,R$5,FALSE)</f>
        <v>86.118685319999997</v>
      </c>
      <c r="S100" s="285">
        <f>VLOOKUP($D100,result!$A$2:$AY$212,S$5,FALSE)</f>
        <v>251.22561099999999</v>
      </c>
      <c r="T100" s="57">
        <f>VLOOKUP($D100,result!$A$2:$AY$212,T$5,FALSE)</f>
        <v>646.89949390000004</v>
      </c>
      <c r="U100" s="282">
        <f>VLOOKUP($D100,result!$A$2:$AY$212,U$5,FALSE)</f>
        <v>1244.839475</v>
      </c>
      <c r="V100" s="57">
        <f>VLOOKUP($D100,result!$A$2:$AY$212,V$5,FALSE)</f>
        <v>1961.4552040000001</v>
      </c>
      <c r="W100" s="282">
        <f>VLOOKUP($D100,result!$A$2:$AY$212,W$5,FALSE)</f>
        <v>2733.7984459999998</v>
      </c>
      <c r="AG100" s="20"/>
      <c r="AH100" s="36"/>
      <c r="AI100" s="36"/>
      <c r="AJ100" s="36"/>
      <c r="AK100" s="36"/>
      <c r="AL100" s="36"/>
    </row>
    <row r="101" spans="3:38" hidden="1" x14ac:dyDescent="0.3">
      <c r="C101" s="111" t="s">
        <v>32</v>
      </c>
      <c r="D101" s="157" t="s">
        <v>256</v>
      </c>
      <c r="E101" s="57">
        <f>VLOOKUP($D101,result!$A$2:$AY$212,E$5,FALSE)</f>
        <v>2.72585009E-2</v>
      </c>
      <c r="F101" s="57">
        <f>VLOOKUP($D101,result!$A$2:$AY$212,F$5,FALSE)</f>
        <v>1.469896629</v>
      </c>
      <c r="G101" s="284">
        <f>VLOOKUP($D101,result!$A$2:$AY$212,G$5,FALSE)</f>
        <v>3.8090821240000001</v>
      </c>
      <c r="H101" s="57">
        <f>VLOOKUP($D101,result!$A$2:$AY$212,H$5,FALSE)</f>
        <v>5.3908214829999999</v>
      </c>
      <c r="I101" s="285">
        <f>VLOOKUP($D101,result!$A$2:$AY$212,I$5,FALSE)</f>
        <v>7.7347710799999998</v>
      </c>
      <c r="J101" s="284">
        <f>VLOOKUP($D101,result!$A$2:$AY$212,J$5,FALSE)</f>
        <v>22.52006471</v>
      </c>
      <c r="K101" s="57">
        <f>VLOOKUP($D101,result!$A$2:$AY$212,K$5,FALSE)</f>
        <v>11.149592849999999</v>
      </c>
      <c r="L101" s="57">
        <f>VLOOKUP($D101,result!$A$2:$AY$212,L$5,FALSE)</f>
        <v>15.950611070000001</v>
      </c>
      <c r="M101" s="57">
        <f>VLOOKUP($D101,result!$A$2:$AY$212,M$5,FALSE)</f>
        <v>42.385089780000001</v>
      </c>
      <c r="N101" s="285">
        <f>VLOOKUP($D101,result!$A$2:$AY$212,N$5,FALSE)</f>
        <v>22.52006471</v>
      </c>
      <c r="O101" s="284">
        <f>VLOOKUP($D101,result!$A$2:$AY$212,O$5,FALSE)</f>
        <v>31.21289316</v>
      </c>
      <c r="P101" s="57">
        <f>VLOOKUP($D101,result!$A$2:$AY$212,P$5,FALSE)</f>
        <v>74.19058407</v>
      </c>
      <c r="Q101" s="57">
        <f>VLOOKUP($D101,result!$A$2:$AY$212,Q$5,FALSE)</f>
        <v>42.385089780000001</v>
      </c>
      <c r="R101" s="57">
        <f>VLOOKUP($D101,result!$A$2:$AY$212,R$5,FALSE)</f>
        <v>56.553277270000002</v>
      </c>
      <c r="S101" s="285">
        <f>VLOOKUP($D101,result!$A$2:$AY$212,S$5,FALSE)</f>
        <v>153.24346499999999</v>
      </c>
      <c r="T101" s="57">
        <f>VLOOKUP($D101,result!$A$2:$AY$212,T$5,FALSE)</f>
        <v>368.22056190000001</v>
      </c>
      <c r="U101" s="282">
        <f>VLOOKUP($D101,result!$A$2:$AY$212,U$5,FALSE)</f>
        <v>667.35514890000002</v>
      </c>
      <c r="V101" s="57">
        <f>VLOOKUP($D101,result!$A$2:$AY$212,V$5,FALSE)</f>
        <v>993.38659199999995</v>
      </c>
      <c r="W101" s="282">
        <f>VLOOKUP($D101,result!$A$2:$AY$212,W$5,FALSE)</f>
        <v>1306.90617</v>
      </c>
      <c r="AG101" s="20"/>
      <c r="AH101" s="36"/>
      <c r="AI101" s="36"/>
      <c r="AJ101" s="36"/>
      <c r="AK101" s="36"/>
      <c r="AL101" s="36"/>
    </row>
    <row r="102" spans="3:38" hidden="1" x14ac:dyDescent="0.3">
      <c r="C102" s="111" t="s">
        <v>33</v>
      </c>
      <c r="D102" s="157" t="s">
        <v>257</v>
      </c>
      <c r="E102" s="57">
        <f>VLOOKUP($D102,result!$A$2:$AY$212,E$5,FALSE)</f>
        <v>0.1115952051</v>
      </c>
      <c r="F102" s="57">
        <f>VLOOKUP($D102,result!$A$2:$AY$212,F$5,FALSE)</f>
        <v>2.8101674010000002</v>
      </c>
      <c r="G102" s="284">
        <f>VLOOKUP($D102,result!$A$2:$AY$212,G$5,FALSE)</f>
        <v>6.2628997929999999</v>
      </c>
      <c r="H102" s="57">
        <f>VLOOKUP($D102,result!$A$2:$AY$212,H$5,FALSE)</f>
        <v>8.3265326050000006</v>
      </c>
      <c r="I102" s="285">
        <f>VLOOKUP($D102,result!$A$2:$AY$212,I$5,FALSE)</f>
        <v>11.16055925</v>
      </c>
      <c r="J102" s="284">
        <f>VLOOKUP($D102,result!$A$2:$AY$212,J$5,FALSE)</f>
        <v>26.420144440000001</v>
      </c>
      <c r="K102" s="57">
        <f>VLOOKUP($D102,result!$A$2:$AY$212,K$5,FALSE)</f>
        <v>14.998489190000001</v>
      </c>
      <c r="L102" s="57">
        <f>VLOOKUP($D102,result!$A$2:$AY$212,L$5,FALSE)</f>
        <v>20.018340439999999</v>
      </c>
      <c r="M102" s="57">
        <f>VLOOKUP($D102,result!$A$2:$AY$212,M$5,FALSE)</f>
        <v>43.840924919999999</v>
      </c>
      <c r="N102" s="285">
        <f>VLOOKUP($D102,result!$A$2:$AY$212,N$5,FALSE)</f>
        <v>26.420144440000001</v>
      </c>
      <c r="O102" s="284">
        <f>VLOOKUP($D102,result!$A$2:$AY$212,O$5,FALSE)</f>
        <v>34.329833549999996</v>
      </c>
      <c r="P102" s="57">
        <f>VLOOKUP($D102,result!$A$2:$AY$212,P$5,FALSE)</f>
        <v>67.867353249999894</v>
      </c>
      <c r="Q102" s="57">
        <f>VLOOKUP($D102,result!$A$2:$AY$212,Q$5,FALSE)</f>
        <v>43.840924919999999</v>
      </c>
      <c r="R102" s="57">
        <f>VLOOKUP($D102,result!$A$2:$AY$212,R$5,FALSE)</f>
        <v>54.992352080000003</v>
      </c>
      <c r="S102" s="285">
        <f>VLOOKUP($D102,result!$A$2:$AY$212,S$5,FALSE)</f>
        <v>117.6071391</v>
      </c>
      <c r="T102" s="57">
        <f>VLOOKUP($D102,result!$A$2:$AY$212,T$5,FALSE)</f>
        <v>220.5050248</v>
      </c>
      <c r="U102" s="282">
        <f>VLOOKUP($D102,result!$A$2:$AY$212,U$5,FALSE)</f>
        <v>314.50495990000002</v>
      </c>
      <c r="V102" s="57">
        <f>VLOOKUP($D102,result!$A$2:$AY$212,V$5,FALSE)</f>
        <v>360.51620730000002</v>
      </c>
      <c r="W102" s="282">
        <f>VLOOKUP($D102,result!$A$2:$AY$212,W$5,FALSE)</f>
        <v>343.06987270000002</v>
      </c>
      <c r="AG102" s="20"/>
      <c r="AH102" s="36"/>
      <c r="AI102" s="36"/>
      <c r="AJ102" s="36"/>
      <c r="AK102" s="36"/>
      <c r="AL102" s="36"/>
    </row>
    <row r="103" spans="3:38" hidden="1" x14ac:dyDescent="0.3">
      <c r="C103" s="111" t="s">
        <v>34</v>
      </c>
      <c r="D103" s="157" t="s">
        <v>258</v>
      </c>
      <c r="E103" s="57">
        <f>VLOOKUP($D103,result!$A$2:$AY$212,E$5,FALSE)</f>
        <v>2.6215726039999998</v>
      </c>
      <c r="F103" s="57">
        <f>VLOOKUP($D103,result!$A$2:$AY$212,F$5,FALSE)</f>
        <v>61.963826519999998</v>
      </c>
      <c r="G103" s="284">
        <f>VLOOKUP($D103,result!$A$2:$AY$212,G$5,FALSE)</f>
        <v>136.27348979999999</v>
      </c>
      <c r="H103" s="57">
        <f>VLOOKUP($D103,result!$A$2:$AY$212,H$5,FALSE)</f>
        <v>180.31261219999999</v>
      </c>
      <c r="I103" s="285">
        <f>VLOOKUP($D103,result!$A$2:$AY$212,I$5,FALSE)</f>
        <v>240.5833968</v>
      </c>
      <c r="J103" s="284">
        <f>VLOOKUP($D103,result!$A$2:$AY$212,J$5,FALSE)</f>
        <v>564.88521949999995</v>
      </c>
      <c r="K103" s="57">
        <f>VLOOKUP($D103,result!$A$2:$AY$212,K$5,FALSE)</f>
        <v>322.06403230000001</v>
      </c>
      <c r="L103" s="57">
        <f>VLOOKUP($D103,result!$A$2:$AY$212,L$5,FALSE)</f>
        <v>428.65152840000002</v>
      </c>
      <c r="M103" s="57">
        <f>VLOOKUP($D103,result!$A$2:$AY$212,M$5,FALSE)</f>
        <v>938.61594209999998</v>
      </c>
      <c r="N103" s="285">
        <f>VLOOKUP($D103,result!$A$2:$AY$212,N$5,FALSE)</f>
        <v>564.88521949999995</v>
      </c>
      <c r="O103" s="284">
        <f>VLOOKUP($D103,result!$A$2:$AY$212,O$5,FALSE)</f>
        <v>733.95404559999997</v>
      </c>
      <c r="P103" s="57">
        <f>VLOOKUP($D103,result!$A$2:$AY$212,P$5,FALSE)</f>
        <v>1465.319767</v>
      </c>
      <c r="Q103" s="57">
        <f>VLOOKUP($D103,result!$A$2:$AY$212,Q$5,FALSE)</f>
        <v>938.61594209999998</v>
      </c>
      <c r="R103" s="57">
        <f>VLOOKUP($D103,result!$A$2:$AY$212,R$5,FALSE)</f>
        <v>1181.2200029999999</v>
      </c>
      <c r="S103" s="285">
        <f>VLOOKUP($D103,result!$A$2:$AY$212,S$5,FALSE)</f>
        <v>2607.7689369999998</v>
      </c>
      <c r="T103" s="57">
        <f>VLOOKUP($D103,result!$A$2:$AY$212,T$5,FALSE)</f>
        <v>5249.6684329999998</v>
      </c>
      <c r="U103" s="282">
        <f>VLOOKUP($D103,result!$A$2:$AY$212,U$5,FALSE)</f>
        <v>8347.9393170000003</v>
      </c>
      <c r="V103" s="57">
        <f>VLOOKUP($D103,result!$A$2:$AY$212,V$5,FALSE)</f>
        <v>11203.750959999999</v>
      </c>
      <c r="W103" s="282">
        <f>VLOOKUP($D103,result!$A$2:$AY$212,W$5,FALSE)</f>
        <v>13517.872590000001</v>
      </c>
      <c r="AG103" s="20"/>
      <c r="AH103" s="36"/>
      <c r="AI103" s="36"/>
      <c r="AJ103" s="36"/>
      <c r="AK103" s="36"/>
      <c r="AL103" s="36"/>
    </row>
    <row r="104" spans="3:38" hidden="1" x14ac:dyDescent="0.3">
      <c r="C104" s="111" t="s">
        <v>35</v>
      </c>
      <c r="D104" s="157" t="s">
        <v>259</v>
      </c>
      <c r="E104" s="57">
        <f>VLOOKUP($D104,result!$A$2:$AY$212,E$5,FALSE)</f>
        <v>1.0332618330000001</v>
      </c>
      <c r="F104" s="57">
        <f>VLOOKUP($D104,result!$A$2:$AY$212,F$5,FALSE)</f>
        <v>23.691633280000001</v>
      </c>
      <c r="G104" s="284">
        <f>VLOOKUP($D104,result!$A$2:$AY$212,G$5,FALSE)</f>
        <v>51.5861041</v>
      </c>
      <c r="H104" s="57">
        <f>VLOOKUP($D104,result!$A$2:$AY$212,H$5,FALSE)</f>
        <v>67.940841629999994</v>
      </c>
      <c r="I104" s="285">
        <f>VLOOKUP($D104,result!$A$2:$AY$212,I$5,FALSE)</f>
        <v>90.161132089999995</v>
      </c>
      <c r="J104" s="284">
        <f>VLOOKUP($D104,result!$A$2:$AY$212,J$5,FALSE)</f>
        <v>207.75497590000001</v>
      </c>
      <c r="K104" s="57">
        <f>VLOOKUP($D104,result!$A$2:$AY$212,K$5,FALSE)</f>
        <v>119.9779942</v>
      </c>
      <c r="L104" s="57">
        <f>VLOOKUP($D104,result!$A$2:$AY$212,L$5,FALSE)</f>
        <v>158.67995830000001</v>
      </c>
      <c r="M104" s="57">
        <f>VLOOKUP($D104,result!$A$2:$AY$212,M$5,FALSE)</f>
        <v>340.72410530000002</v>
      </c>
      <c r="N104" s="285">
        <f>VLOOKUP($D104,result!$A$2:$AY$212,N$5,FALSE)</f>
        <v>207.75497590000001</v>
      </c>
      <c r="O104" s="284">
        <f>VLOOKUP($D104,result!$A$2:$AY$212,O$5,FALSE)</f>
        <v>268.17138970000002</v>
      </c>
      <c r="P104" s="57">
        <f>VLOOKUP($D104,result!$A$2:$AY$212,P$5,FALSE)</f>
        <v>524.72262999999998</v>
      </c>
      <c r="Q104" s="57">
        <f>VLOOKUP($D104,result!$A$2:$AY$212,Q$5,FALSE)</f>
        <v>340.72410530000002</v>
      </c>
      <c r="R104" s="57">
        <f>VLOOKUP($D104,result!$A$2:$AY$212,R$5,FALSE)</f>
        <v>425.90188210000002</v>
      </c>
      <c r="S104" s="285">
        <f>VLOOKUP($D104,result!$A$2:$AY$212,S$5,FALSE)</f>
        <v>915.03457749999995</v>
      </c>
      <c r="T104" s="57">
        <f>VLOOKUP($D104,result!$A$2:$AY$212,T$5,FALSE)</f>
        <v>1790.6464149999999</v>
      </c>
      <c r="U104" s="282">
        <f>VLOOKUP($D104,result!$A$2:$AY$212,U$5,FALSE)</f>
        <v>2780.676547</v>
      </c>
      <c r="V104" s="57">
        <f>VLOOKUP($D104,result!$A$2:$AY$212,V$5,FALSE)</f>
        <v>3657.524887</v>
      </c>
      <c r="W104" s="282">
        <f>VLOOKUP($D104,result!$A$2:$AY$212,W$5,FALSE)</f>
        <v>4337.3314060000002</v>
      </c>
      <c r="AG104" s="20"/>
      <c r="AH104" s="36"/>
      <c r="AI104" s="36"/>
      <c r="AJ104" s="36"/>
      <c r="AK104" s="36"/>
      <c r="AL104" s="36"/>
    </row>
    <row r="105" spans="3:38" hidden="1" x14ac:dyDescent="0.3">
      <c r="C105" s="111" t="s">
        <v>36</v>
      </c>
      <c r="D105" s="157" t="s">
        <v>260</v>
      </c>
      <c r="E105" s="57">
        <f>VLOOKUP($D105,result!$A$2:$AY$212,E$5,FALSE)</f>
        <v>1.4086607900000001E-2</v>
      </c>
      <c r="F105" s="57">
        <f>VLOOKUP($D105,result!$A$2:$AY$212,F$5,FALSE)</f>
        <v>1.0151639400000001E-2</v>
      </c>
      <c r="G105" s="284">
        <f>VLOOKUP($D105,result!$A$2:$AY$212,G$5,FALSE)</f>
        <v>7.9612607999999998E-3</v>
      </c>
      <c r="H105" s="57">
        <f>VLOOKUP($D105,result!$A$2:$AY$212,H$5,FALSE)</f>
        <v>7.3417074300000003E-3</v>
      </c>
      <c r="I105" s="285">
        <f>VLOOKUP($D105,result!$A$2:$AY$212,I$5,FALSE)</f>
        <v>6.7703683300000001E-3</v>
      </c>
      <c r="J105" s="284">
        <f>VLOOKUP($D105,result!$A$2:$AY$212,J$5,FALSE)</f>
        <v>5.3095530499999996E-3</v>
      </c>
      <c r="K105" s="57">
        <f>VLOOKUP($D105,result!$A$2:$AY$212,K$5,FALSE)</f>
        <v>6.2434914200000004E-3</v>
      </c>
      <c r="L105" s="57">
        <f>VLOOKUP($D105,result!$A$2:$AY$212,L$5,FALSE)</f>
        <v>5.7576166000000003E-3</v>
      </c>
      <c r="M105" s="57">
        <f>VLOOKUP($D105,result!$A$2:$AY$212,M$5,FALSE)</f>
        <v>4.5153187099999997E-3</v>
      </c>
      <c r="N105" s="285">
        <f>VLOOKUP($D105,result!$A$2:$AY$212,N$5,FALSE)</f>
        <v>5.3095530499999996E-3</v>
      </c>
      <c r="O105" s="284">
        <f>VLOOKUP($D105,result!$A$2:$AY$212,O$5,FALSE)</f>
        <v>4.8963582599999998E-3</v>
      </c>
      <c r="P105" s="57">
        <f>VLOOKUP($D105,result!$A$2:$AY$212,P$5,FALSE)</f>
        <v>3.83989063E-3</v>
      </c>
      <c r="Q105" s="57">
        <f>VLOOKUP($D105,result!$A$2:$AY$212,Q$5,FALSE)</f>
        <v>4.5153187099999997E-3</v>
      </c>
      <c r="R105" s="57">
        <f>VLOOKUP($D105,result!$A$2:$AY$212,R$5,FALSE)</f>
        <v>4.1639320400000002E-3</v>
      </c>
      <c r="S105" s="285">
        <f>VLOOKUP($D105,result!$A$2:$AY$212,S$5,FALSE)</f>
        <v>3.0113727999999998E-3</v>
      </c>
      <c r="T105" s="57">
        <f>VLOOKUP($D105,result!$A$2:$AY$212,T$5,FALSE)</f>
        <v>2.00835572E-3</v>
      </c>
      <c r="U105" s="282">
        <f>VLOOKUP($D105,result!$A$2:$AY$212,U$5,FALSE)</f>
        <v>1.3394199099999999E-3</v>
      </c>
      <c r="V105" s="57">
        <f>VLOOKUP($D105,result!$A$2:$AY$212,V$5,FALSE)</f>
        <v>8.9329080499999996E-4</v>
      </c>
      <c r="W105" s="282">
        <f>VLOOKUP($D105,result!$A$2:$AY$212,W$5,FALSE)</f>
        <v>5.9575675600000003E-4</v>
      </c>
      <c r="AG105" s="20"/>
      <c r="AH105" s="36"/>
      <c r="AI105" s="36"/>
      <c r="AJ105" s="36"/>
      <c r="AK105" s="36"/>
      <c r="AL105" s="36"/>
    </row>
    <row r="106" spans="3:38" hidden="1" x14ac:dyDescent="0.3">
      <c r="C106" s="111" t="s">
        <v>37</v>
      </c>
      <c r="D106" s="157" t="s">
        <v>261</v>
      </c>
      <c r="E106" s="57">
        <f>VLOOKUP($D106,result!$A$2:$AY$212,E$5,FALSE)</f>
        <v>0.1730640393</v>
      </c>
      <c r="F106" s="57">
        <f>VLOOKUP($D106,result!$A$2:$AY$212,F$5,FALSE)</f>
        <v>3.6099073740000001</v>
      </c>
      <c r="G106" s="284">
        <f>VLOOKUP($D106,result!$A$2:$AY$212,G$5,FALSE)</f>
        <v>7.6543647080000001</v>
      </c>
      <c r="H106" s="57">
        <f>VLOOKUP($D106,result!$A$2:$AY$212,H$5,FALSE)</f>
        <v>9.9674719520000004</v>
      </c>
      <c r="I106" s="285">
        <f>VLOOKUP($D106,result!$A$2:$AY$212,I$5,FALSE)</f>
        <v>13.06280424</v>
      </c>
      <c r="J106" s="284">
        <f>VLOOKUP($D106,result!$A$2:$AY$212,J$5,FALSE)</f>
        <v>28.96814663</v>
      </c>
      <c r="K106" s="57">
        <f>VLOOKUP($D106,result!$A$2:$AY$212,K$5,FALSE)</f>
        <v>17.157638309999999</v>
      </c>
      <c r="L106" s="57">
        <f>VLOOKUP($D106,result!$A$2:$AY$212,L$5,FALSE)</f>
        <v>22.401192349999999</v>
      </c>
      <c r="M106" s="57">
        <f>VLOOKUP($D106,result!$A$2:$AY$212,M$5,FALSE)</f>
        <v>46.47194622</v>
      </c>
      <c r="N106" s="285">
        <f>VLOOKUP($D106,result!$A$2:$AY$212,N$5,FALSE)</f>
        <v>28.96814663</v>
      </c>
      <c r="O106" s="284">
        <f>VLOOKUP($D106,result!$A$2:$AY$212,O$5,FALSE)</f>
        <v>36.963336220000002</v>
      </c>
      <c r="P106" s="57">
        <f>VLOOKUP($D106,result!$A$2:$AY$212,P$5,FALSE)</f>
        <v>70.244641209999997</v>
      </c>
      <c r="Q106" s="57">
        <f>VLOOKUP($D106,result!$A$2:$AY$212,Q$5,FALSE)</f>
        <v>46.47194622</v>
      </c>
      <c r="R106" s="57">
        <f>VLOOKUP($D106,result!$A$2:$AY$212,R$5,FALSE)</f>
        <v>57.52333075</v>
      </c>
      <c r="S106" s="285">
        <f>VLOOKUP($D106,result!$A$2:$AY$212,S$5,FALSE)</f>
        <v>120.02260990000001</v>
      </c>
      <c r="T106" s="57">
        <f>VLOOKUP($D106,result!$A$2:$AY$212,T$5,FALSE)</f>
        <v>231.44560870000001</v>
      </c>
      <c r="U106" s="282">
        <f>VLOOKUP($D106,result!$A$2:$AY$212,U$5,FALSE)</f>
        <v>359.5138675</v>
      </c>
      <c r="V106" s="57">
        <f>VLOOKUP($D106,result!$A$2:$AY$212,V$5,FALSE)</f>
        <v>477.19127459999999</v>
      </c>
      <c r="W106" s="282">
        <f>VLOOKUP($D106,result!$A$2:$AY$212,W$5,FALSE)</f>
        <v>574.04473770000004</v>
      </c>
      <c r="AG106" s="20"/>
      <c r="AH106" s="36"/>
      <c r="AI106" s="36"/>
      <c r="AJ106" s="36"/>
      <c r="AK106" s="36"/>
      <c r="AL106" s="36"/>
    </row>
    <row r="107" spans="3:38" x14ac:dyDescent="0.3">
      <c r="C107" s="145" t="s">
        <v>247</v>
      </c>
      <c r="D107" s="146" t="s">
        <v>262</v>
      </c>
      <c r="E107" s="155">
        <f>VLOOKUP($D107,result!$A$2:$AY$212,E$5,FALSE)</f>
        <v>30505.19284</v>
      </c>
      <c r="F107" s="155">
        <f>VLOOKUP($D107,result!$A$2:$AY$212,F$5,FALSE)</f>
        <v>31925.246090000001</v>
      </c>
      <c r="G107" s="321">
        <f>VLOOKUP($D107,result!$A$2:$AY$212,G$5,FALSE)</f>
        <v>31996.05328</v>
      </c>
      <c r="H107" s="155">
        <f>VLOOKUP($D107,result!$A$2:$AY$212,H$5,FALSE)</f>
        <v>32064.651750000001</v>
      </c>
      <c r="I107" s="322">
        <f>VLOOKUP($D107,result!$A$2:$AY$212,I$5,FALSE)</f>
        <v>32084.56119</v>
      </c>
      <c r="J107" s="321">
        <f>VLOOKUP($D107,result!$A$2:$AY$212,J$5,FALSE)</f>
        <v>32093.922269999999</v>
      </c>
      <c r="K107" s="155">
        <f>VLOOKUP($D107,result!$A$2:$AY$212,K$5,FALSE)</f>
        <v>32103.122930000001</v>
      </c>
      <c r="L107" s="155">
        <f>VLOOKUP($D107,result!$A$2:$AY$212,L$5,FALSE)</f>
        <v>32104.036670000001</v>
      </c>
      <c r="M107" s="155">
        <f>VLOOKUP($D107,result!$A$2:$AY$212,M$5,FALSE)</f>
        <v>31981.489610000001</v>
      </c>
      <c r="N107" s="322">
        <f>VLOOKUP($D107,result!$A$2:$AY$212,N$5,FALSE)</f>
        <v>32093.922269999999</v>
      </c>
      <c r="O107" s="321">
        <f>VLOOKUP($D107,result!$A$2:$AY$212,O$5,FALSE)</f>
        <v>32057.93159</v>
      </c>
      <c r="P107" s="155">
        <f>VLOOKUP($D107,result!$A$2:$AY$212,P$5,FALSE)</f>
        <v>31633.977579999999</v>
      </c>
      <c r="Q107" s="155">
        <f>VLOOKUP($D107,result!$A$2:$AY$212,Q$5,FALSE)</f>
        <v>31981.489610000001</v>
      </c>
      <c r="R107" s="155">
        <f>VLOOKUP($D107,result!$A$2:$AY$212,R$5,FALSE)</f>
        <v>31842.539669999998</v>
      </c>
      <c r="S107" s="322">
        <f>VLOOKUP($D107,result!$A$2:$AY$212,S$5,FALSE)</f>
        <v>30576.929980000001</v>
      </c>
      <c r="T107" s="155">
        <f>VLOOKUP($D107,result!$A$2:$AY$212,T$5,FALSE)</f>
        <v>27232.91001</v>
      </c>
      <c r="U107" s="312">
        <f>VLOOKUP($D107,result!$A$2:$AY$212,U$5,FALSE)</f>
        <v>22876.824110000001</v>
      </c>
      <c r="V107" s="155">
        <f>VLOOKUP($D107,result!$A$2:$AY$212,V$5,FALSE)</f>
        <v>18343.91633</v>
      </c>
      <c r="W107" s="312">
        <f>VLOOKUP($D107,result!$A$2:$AY$212,W$5,FALSE)</f>
        <v>14281.112870000001</v>
      </c>
      <c r="X107" s="35"/>
      <c r="AG107" s="20"/>
      <c r="AH107" s="36"/>
      <c r="AI107" s="36"/>
      <c r="AJ107" s="36"/>
      <c r="AK107" s="36"/>
      <c r="AL107" s="36"/>
    </row>
    <row r="108" spans="3:38" x14ac:dyDescent="0.3">
      <c r="C108" s="111" t="s">
        <v>31</v>
      </c>
      <c r="D108" s="157" t="s">
        <v>248</v>
      </c>
      <c r="E108" s="149">
        <f>VLOOKUP($D108,result!$A$2:$AY$212,E$5,FALSE)</f>
        <v>14.301015359999999</v>
      </c>
      <c r="F108" s="149">
        <f>VLOOKUP($D108,result!$A$2:$AY$212,F$5,FALSE)</f>
        <v>552.35519160000001</v>
      </c>
      <c r="G108" s="323">
        <f>VLOOKUP($D108,result!$A$2:$AY$212,G$5,FALSE)</f>
        <v>776.87515080000003</v>
      </c>
      <c r="H108" s="149">
        <f>VLOOKUP($D108,result!$A$2:$AY$212,H$5,FALSE)</f>
        <v>872.24522049999996</v>
      </c>
      <c r="I108" s="324">
        <f>VLOOKUP($D108,result!$A$2:$AY$212,I$5,FALSE)</f>
        <v>977.0536634</v>
      </c>
      <c r="J108" s="323">
        <f>VLOOKUP($D108,result!$A$2:$AY$212,J$5,FALSE)</f>
        <v>1331.835296</v>
      </c>
      <c r="K108" s="149">
        <f>VLOOKUP($D108,result!$A$2:$AY$212,K$5,FALSE)</f>
        <v>1089.8382200000001</v>
      </c>
      <c r="L108" s="149">
        <f>VLOOKUP($D108,result!$A$2:$AY$212,L$5,FALSE)</f>
        <v>1208.8988280000001</v>
      </c>
      <c r="M108" s="149">
        <f>VLOOKUP($D108,result!$A$2:$AY$212,M$5,FALSE)</f>
        <v>1577.949251</v>
      </c>
      <c r="N108" s="324">
        <f>VLOOKUP($D108,result!$A$2:$AY$212,N$5,FALSE)</f>
        <v>1331.835296</v>
      </c>
      <c r="O108" s="323">
        <f>VLOOKUP($D108,result!$A$2:$AY$212,O$5,FALSE)</f>
        <v>1455.6828330000001</v>
      </c>
      <c r="P108" s="149">
        <f>VLOOKUP($D108,result!$A$2:$AY$212,P$5,FALSE)</f>
        <v>1811.7740739999999</v>
      </c>
      <c r="Q108" s="149">
        <f>VLOOKUP($D108,result!$A$2:$AY$212,Q$5,FALSE)</f>
        <v>1577.949251</v>
      </c>
      <c r="R108" s="149">
        <f>VLOOKUP($D108,result!$A$2:$AY$212,R$5,FALSE)</f>
        <v>1697.34178</v>
      </c>
      <c r="S108" s="324">
        <f>VLOOKUP($D108,result!$A$2:$AY$212,S$5,FALSE)</f>
        <v>2108.4325819999999</v>
      </c>
      <c r="T108" s="149">
        <f>VLOOKUP($D108,result!$A$2:$AY$212,T$5,FALSE)</f>
        <v>2300.6286449999998</v>
      </c>
      <c r="U108" s="313">
        <f>VLOOKUP($D108,result!$A$2:$AY$212,U$5,FALSE)</f>
        <v>2206.4904710000001</v>
      </c>
      <c r="V108" s="149">
        <f>VLOOKUP($D108,result!$A$2:$AY$212,V$5,FALSE)</f>
        <v>1951.0400529999999</v>
      </c>
      <c r="W108" s="313">
        <f>VLOOKUP($D108,result!$A$2:$AY$212,W$5,FALSE)</f>
        <v>1646.5397170000001</v>
      </c>
      <c r="AG108" s="28" t="s">
        <v>37</v>
      </c>
      <c r="AH108" s="37">
        <v>1.4999999999999999E-2</v>
      </c>
      <c r="AI108" s="37">
        <v>3.3213337799999997E-5</v>
      </c>
      <c r="AJ108" s="37">
        <v>1.03791681E-6</v>
      </c>
      <c r="AK108" s="37">
        <v>3.2434900199999997E-8</v>
      </c>
      <c r="AL108" s="37">
        <v>0</v>
      </c>
    </row>
    <row r="109" spans="3:38" x14ac:dyDescent="0.3">
      <c r="C109" s="111" t="s">
        <v>32</v>
      </c>
      <c r="D109" s="157" t="s">
        <v>249</v>
      </c>
      <c r="E109" s="149">
        <f>VLOOKUP($D109,result!$A$2:$AY$212,E$5,FALSE)</f>
        <v>1547.1713669999999</v>
      </c>
      <c r="F109" s="149">
        <f>VLOOKUP($D109,result!$A$2:$AY$212,F$5,FALSE)</f>
        <v>3996.0056009999998</v>
      </c>
      <c r="G109" s="323">
        <f>VLOOKUP($D109,result!$A$2:$AY$212,G$5,FALSE)</f>
        <v>4491.8170090000003</v>
      </c>
      <c r="H109" s="149">
        <f>VLOOKUP($D109,result!$A$2:$AY$212,H$5,FALSE)</f>
        <v>4645.0616410000002</v>
      </c>
      <c r="I109" s="324">
        <f>VLOOKUP($D109,result!$A$2:$AY$212,I$5,FALSE)</f>
        <v>4779.958224</v>
      </c>
      <c r="J109" s="323">
        <f>VLOOKUP($D109,result!$A$2:$AY$212,J$5,FALSE)</f>
        <v>5131.5368719999997</v>
      </c>
      <c r="K109" s="149">
        <f>VLOOKUP($D109,result!$A$2:$AY$212,K$5,FALSE)</f>
        <v>4907.2044070000002</v>
      </c>
      <c r="L109" s="149">
        <f>VLOOKUP($D109,result!$A$2:$AY$212,L$5,FALSE)</f>
        <v>5023.7028289999998</v>
      </c>
      <c r="M109" s="149">
        <f>VLOOKUP($D109,result!$A$2:$AY$212,M$5,FALSE)</f>
        <v>5310.1390799999999</v>
      </c>
      <c r="N109" s="324">
        <f>VLOOKUP($D109,result!$A$2:$AY$212,N$5,FALSE)</f>
        <v>5131.5368719999997</v>
      </c>
      <c r="O109" s="323">
        <f>VLOOKUP($D109,result!$A$2:$AY$212,O$5,FALSE)</f>
        <v>5227.9478520000002</v>
      </c>
      <c r="P109" s="149">
        <f>VLOOKUP($D109,result!$A$2:$AY$212,P$5,FALSE)</f>
        <v>5418.4446909999997</v>
      </c>
      <c r="Q109" s="149">
        <f>VLOOKUP($D109,result!$A$2:$AY$212,Q$5,FALSE)</f>
        <v>5310.1390799999999</v>
      </c>
      <c r="R109" s="149">
        <f>VLOOKUP($D109,result!$A$2:$AY$212,R$5,FALSE)</f>
        <v>5374.0942050000003</v>
      </c>
      <c r="S109" s="324">
        <f>VLOOKUP($D109,result!$A$2:$AY$212,S$5,FALSE)</f>
        <v>5431.6013810000004</v>
      </c>
      <c r="T109" s="149">
        <f>VLOOKUP($D109,result!$A$2:$AY$212,T$5,FALSE)</f>
        <v>5047.4779669999998</v>
      </c>
      <c r="U109" s="313">
        <f>VLOOKUP($D109,result!$A$2:$AY$212,U$5,FALSE)</f>
        <v>4371.4174800000001</v>
      </c>
      <c r="V109" s="149">
        <f>VLOOKUP($D109,result!$A$2:$AY$212,V$5,FALSE)</f>
        <v>3587.9730599999998</v>
      </c>
      <c r="W109" s="313">
        <f>VLOOKUP($D109,result!$A$2:$AY$212,W$5,FALSE)</f>
        <v>2847.3818649999998</v>
      </c>
    </row>
    <row r="110" spans="3:38" x14ac:dyDescent="0.3">
      <c r="C110" s="111" t="s">
        <v>33</v>
      </c>
      <c r="D110" s="157" t="s">
        <v>250</v>
      </c>
      <c r="E110" s="149">
        <f>VLOOKUP($D110,result!$A$2:$AY$212,E$5,FALSE)</f>
        <v>3662.0526359999999</v>
      </c>
      <c r="F110" s="149">
        <f>VLOOKUP($D110,result!$A$2:$AY$212,F$5,FALSE)</f>
        <v>6641.2636169999996</v>
      </c>
      <c r="G110" s="323">
        <f>VLOOKUP($D110,result!$A$2:$AY$212,G$5,FALSE)</f>
        <v>7191.464817</v>
      </c>
      <c r="H110" s="149">
        <f>VLOOKUP($D110,result!$A$2:$AY$212,H$5,FALSE)</f>
        <v>7356.0223070000002</v>
      </c>
      <c r="I110" s="324">
        <f>VLOOKUP($D110,result!$A$2:$AY$212,I$5,FALSE)</f>
        <v>7491.9614439999996</v>
      </c>
      <c r="J110" s="323">
        <f>VLOOKUP($D110,result!$A$2:$AY$212,J$5,FALSE)</f>
        <v>7811.1691769999998</v>
      </c>
      <c r="K110" s="149">
        <f>VLOOKUP($D110,result!$A$2:$AY$212,K$5,FALSE)</f>
        <v>7614.5266039999997</v>
      </c>
      <c r="L110" s="149">
        <f>VLOOKUP($D110,result!$A$2:$AY$212,L$5,FALSE)</f>
        <v>7719.8594800000001</v>
      </c>
      <c r="M110" s="149">
        <f>VLOOKUP($D110,result!$A$2:$AY$212,M$5,FALSE)</f>
        <v>7939.0027540000001</v>
      </c>
      <c r="N110" s="324">
        <f>VLOOKUP($D110,result!$A$2:$AY$212,N$5,FALSE)</f>
        <v>7811.1691769999998</v>
      </c>
      <c r="O110" s="323">
        <f>VLOOKUP($D110,result!$A$2:$AY$212,O$5,FALSE)</f>
        <v>7885.2888229999999</v>
      </c>
      <c r="P110" s="149">
        <f>VLOOKUP($D110,result!$A$2:$AY$212,P$5,FALSE)</f>
        <v>7966.829909</v>
      </c>
      <c r="Q110" s="149">
        <f>VLOOKUP($D110,result!$A$2:$AY$212,Q$5,FALSE)</f>
        <v>7939.0027540000001</v>
      </c>
      <c r="R110" s="149">
        <f>VLOOKUP($D110,result!$A$2:$AY$212,R$5,FALSE)</f>
        <v>7966.5630090000004</v>
      </c>
      <c r="S110" s="324">
        <f>VLOOKUP($D110,result!$A$2:$AY$212,S$5,FALSE)</f>
        <v>7808.580422</v>
      </c>
      <c r="T110" s="149">
        <f>VLOOKUP($D110,result!$A$2:$AY$212,T$5,FALSE)</f>
        <v>7036.9049709999999</v>
      </c>
      <c r="U110" s="313">
        <f>VLOOKUP($D110,result!$A$2:$AY$212,U$5,FALSE)</f>
        <v>5936.6183499999997</v>
      </c>
      <c r="V110" s="149">
        <f>VLOOKUP($D110,result!$A$2:$AY$212,V$5,FALSE)</f>
        <v>4759.6626260000003</v>
      </c>
      <c r="W110" s="313">
        <f>VLOOKUP($D110,result!$A$2:$AY$212,W$5,FALSE)</f>
        <v>3694.5185329999999</v>
      </c>
    </row>
    <row r="111" spans="3:38" x14ac:dyDescent="0.3">
      <c r="C111" s="111" t="s">
        <v>34</v>
      </c>
      <c r="D111" s="157" t="s">
        <v>251</v>
      </c>
      <c r="E111" s="149">
        <f>VLOOKUP($D111,result!$A$2:$AY$212,E$5,FALSE)</f>
        <v>5126.8649009999999</v>
      </c>
      <c r="F111" s="149">
        <f>VLOOKUP($D111,result!$A$2:$AY$212,F$5,FALSE)</f>
        <v>7182.0379800000001</v>
      </c>
      <c r="G111" s="323">
        <f>VLOOKUP($D111,result!$A$2:$AY$212,G$5,FALSE)</f>
        <v>7509.9203369999996</v>
      </c>
      <c r="H111" s="149">
        <f>VLOOKUP($D111,result!$A$2:$AY$212,H$5,FALSE)</f>
        <v>7606.2718249999998</v>
      </c>
      <c r="I111" s="324">
        <f>VLOOKUP($D111,result!$A$2:$AY$212,I$5,FALSE)</f>
        <v>7677.1187499999996</v>
      </c>
      <c r="J111" s="323">
        <f>VLOOKUP($D111,result!$A$2:$AY$212,J$5,FALSE)</f>
        <v>7815.2952910000004</v>
      </c>
      <c r="K111" s="149">
        <f>VLOOKUP($D111,result!$A$2:$AY$212,K$5,FALSE)</f>
        <v>7736.8279460000003</v>
      </c>
      <c r="L111" s="149">
        <f>VLOOKUP($D111,result!$A$2:$AY$212,L$5,FALSE)</f>
        <v>7781.855517</v>
      </c>
      <c r="M111" s="149">
        <f>VLOOKUP($D111,result!$A$2:$AY$212,M$5,FALSE)</f>
        <v>7836.3262699999996</v>
      </c>
      <c r="N111" s="324">
        <f>VLOOKUP($D111,result!$A$2:$AY$212,N$5,FALSE)</f>
        <v>7815.2952910000004</v>
      </c>
      <c r="O111" s="323">
        <f>VLOOKUP($D111,result!$A$2:$AY$212,O$5,FALSE)</f>
        <v>7834.3931240000002</v>
      </c>
      <c r="P111" s="149">
        <f>VLOOKUP($D111,result!$A$2:$AY$212,P$5,FALSE)</f>
        <v>7771.3747000000003</v>
      </c>
      <c r="Q111" s="149">
        <f>VLOOKUP($D111,result!$A$2:$AY$212,Q$5,FALSE)</f>
        <v>7836.3262699999996</v>
      </c>
      <c r="R111" s="149">
        <f>VLOOKUP($D111,result!$A$2:$AY$212,R$5,FALSE)</f>
        <v>7815.6048350000001</v>
      </c>
      <c r="S111" s="324">
        <f>VLOOKUP($D111,result!$A$2:$AY$212,S$5,FALSE)</f>
        <v>7504.0452910000004</v>
      </c>
      <c r="T111" s="149">
        <f>VLOOKUP($D111,result!$A$2:$AY$212,T$5,FALSE)</f>
        <v>6638.763704</v>
      </c>
      <c r="U111" s="313">
        <f>VLOOKUP($D111,result!$A$2:$AY$212,U$5,FALSE)</f>
        <v>5523.8021250000002</v>
      </c>
      <c r="V111" s="149">
        <f>VLOOKUP($D111,result!$A$2:$AY$212,V$5,FALSE)</f>
        <v>4380.1163189999997</v>
      </c>
      <c r="W111" s="313">
        <f>VLOOKUP($D111,result!$A$2:$AY$212,W$5,FALSE)</f>
        <v>3367.9728960000002</v>
      </c>
    </row>
    <row r="112" spans="3:38" x14ac:dyDescent="0.3">
      <c r="C112" s="111" t="s">
        <v>35</v>
      </c>
      <c r="D112" s="157" t="s">
        <v>252</v>
      </c>
      <c r="E112" s="149">
        <f>VLOOKUP($D112,result!$A$2:$AY$212,E$5,FALSE)</f>
        <v>13309.29652</v>
      </c>
      <c r="F112" s="149">
        <f>VLOOKUP($D112,result!$A$2:$AY$212,F$5,FALSE)</f>
        <v>9249.2982900000006</v>
      </c>
      <c r="G112" s="323">
        <f>VLOOKUP($D112,result!$A$2:$AY$212,G$5,FALSE)</f>
        <v>8318.10072699999</v>
      </c>
      <c r="H112" s="149">
        <f>VLOOKUP($D112,result!$A$2:$AY$212,H$5,FALSE)</f>
        <v>8051.7646510000004</v>
      </c>
      <c r="I112" s="324">
        <f>VLOOKUP($D112,result!$A$2:$AY$212,I$5,FALSE)</f>
        <v>7792.9754249999996</v>
      </c>
      <c r="J112" s="323">
        <f>VLOOKUP($D112,result!$A$2:$AY$212,J$5,FALSE)</f>
        <v>7091.61265</v>
      </c>
      <c r="K112" s="149">
        <f>VLOOKUP($D112,result!$A$2:$AY$212,K$5,FALSE)</f>
        <v>7548.1954699999997</v>
      </c>
      <c r="L112" s="149">
        <f>VLOOKUP($D112,result!$A$2:$AY$212,L$5,FALSE)</f>
        <v>7314.2440989999996</v>
      </c>
      <c r="M112" s="149">
        <f>VLOOKUP($D112,result!$A$2:$AY$212,M$5,FALSE)</f>
        <v>6670.365468</v>
      </c>
      <c r="N112" s="324">
        <f>VLOOKUP($D112,result!$A$2:$AY$212,N$5,FALSE)</f>
        <v>7091.61265</v>
      </c>
      <c r="O112" s="323">
        <f>VLOOKUP($D112,result!$A$2:$AY$212,O$5,FALSE)</f>
        <v>6877.8124109999999</v>
      </c>
      <c r="P112" s="149">
        <f>VLOOKUP($D112,result!$A$2:$AY$212,P$5,FALSE)</f>
        <v>6260.9453190000004</v>
      </c>
      <c r="Q112" s="149">
        <f>VLOOKUP($D112,result!$A$2:$AY$212,Q$5,FALSE)</f>
        <v>6670.365468</v>
      </c>
      <c r="R112" s="149">
        <f>VLOOKUP($D112,result!$A$2:$AY$212,R$5,FALSE)</f>
        <v>6465.155874</v>
      </c>
      <c r="S112" s="324">
        <f>VLOOKUP($D112,result!$A$2:$AY$212,S$5,FALSE)</f>
        <v>5650.7540559999998</v>
      </c>
      <c r="T112" s="149">
        <f>VLOOKUP($D112,result!$A$2:$AY$212,T$5,FALSE)</f>
        <v>4616.2209350000003</v>
      </c>
      <c r="U112" s="313">
        <f>VLOOKUP($D112,result!$A$2:$AY$212,U$5,FALSE)</f>
        <v>3639.4865009999999</v>
      </c>
      <c r="V112" s="149">
        <f>VLOOKUP($D112,result!$A$2:$AY$212,V$5,FALSE)</f>
        <v>2780.0385839999999</v>
      </c>
      <c r="W112" s="313">
        <f>VLOOKUP($D112,result!$A$2:$AY$212,W$5,FALSE)</f>
        <v>2079.625309</v>
      </c>
    </row>
    <row r="113" spans="2:38" ht="23.4" x14ac:dyDescent="0.45">
      <c r="B113" s="1"/>
      <c r="C113" s="111" t="s">
        <v>36</v>
      </c>
      <c r="D113" s="157" t="s">
        <v>253</v>
      </c>
      <c r="E113" s="149">
        <f>VLOOKUP($D113,result!$A$2:$AY$212,E$5,FALSE)</f>
        <v>4694.5509089999996</v>
      </c>
      <c r="F113" s="149">
        <f>VLOOKUP($D113,result!$A$2:$AY$212,F$5,FALSE)</f>
        <v>3098.667316</v>
      </c>
      <c r="G113" s="323">
        <f>VLOOKUP($D113,result!$A$2:$AY$212,G$5,FALSE)</f>
        <v>2713.6239150000001</v>
      </c>
      <c r="H113" s="149">
        <f>VLOOKUP($D113,result!$A$2:$AY$212,H$5,FALSE)</f>
        <v>2600.9087960000002</v>
      </c>
      <c r="I113" s="324">
        <f>VLOOKUP($D113,result!$A$2:$AY$212,I$5,FALSE)</f>
        <v>2491.7686410000001</v>
      </c>
      <c r="J113" s="323">
        <f>VLOOKUP($D113,result!$A$2:$AY$212,J$5,FALSE)</f>
        <v>2194.368755</v>
      </c>
      <c r="K113" s="149">
        <f>VLOOKUP($D113,result!$A$2:$AY$212,K$5,FALSE)</f>
        <v>2387.9550220000001</v>
      </c>
      <c r="L113" s="149">
        <f>VLOOKUP($D113,result!$A$2:$AY$212,L$5,FALSE)</f>
        <v>2288.7581230000001</v>
      </c>
      <c r="M113" s="149">
        <f>VLOOKUP($D113,result!$A$2:$AY$212,M$5,FALSE)</f>
        <v>2017.8386840000001</v>
      </c>
      <c r="N113" s="324">
        <f>VLOOKUP($D113,result!$A$2:$AY$212,N$5,FALSE)</f>
        <v>2194.368755</v>
      </c>
      <c r="O113" s="323">
        <f>VLOOKUP($D113,result!$A$2:$AY$212,O$5,FALSE)</f>
        <v>2104.2524509999998</v>
      </c>
      <c r="P113" s="149">
        <f>VLOOKUP($D113,result!$A$2:$AY$212,P$5,FALSE)</f>
        <v>1852.561915</v>
      </c>
      <c r="Q113" s="149">
        <f>VLOOKUP($D113,result!$A$2:$AY$212,Q$5,FALSE)</f>
        <v>2017.8386840000001</v>
      </c>
      <c r="R113" s="149">
        <f>VLOOKUP($D113,result!$A$2:$AY$212,R$5,FALSE)</f>
        <v>1934.0322679999999</v>
      </c>
      <c r="S113" s="324">
        <f>VLOOKUP($D113,result!$A$2:$AY$212,S$5,FALSE)</f>
        <v>1621.2887720000001</v>
      </c>
      <c r="T113" s="149">
        <f>VLOOKUP($D113,result!$A$2:$AY$212,T$5,FALSE)</f>
        <v>1270.369739</v>
      </c>
      <c r="U113" s="313">
        <f>VLOOKUP($D113,result!$A$2:$AY$212,U$5,FALSE)</f>
        <v>970.52632170000004</v>
      </c>
      <c r="V113" s="149">
        <f>VLOOKUP($D113,result!$A$2:$AY$212,V$5,FALSE)</f>
        <v>724.40876019999996</v>
      </c>
      <c r="W113" s="313">
        <f>VLOOKUP($D113,result!$A$2:$AY$212,W$5,FALSE)</f>
        <v>532.59374949999994</v>
      </c>
      <c r="AF113" s="1" t="s">
        <v>51</v>
      </c>
      <c r="AG113" s="16"/>
    </row>
    <row r="114" spans="2:38" x14ac:dyDescent="0.3">
      <c r="C114" s="158" t="s">
        <v>37</v>
      </c>
      <c r="D114" s="163" t="s">
        <v>254</v>
      </c>
      <c r="E114" s="150">
        <f>VLOOKUP($D114,result!$A$2:$AY$212,E$5,FALSE)</f>
        <v>2150.9554880000001</v>
      </c>
      <c r="F114" s="150">
        <f>VLOOKUP($D114,result!$A$2:$AY$212,F$5,FALSE)</f>
        <v>1205.6180959999999</v>
      </c>
      <c r="G114" s="325">
        <f>VLOOKUP($D114,result!$A$2:$AY$212,G$5,FALSE)</f>
        <v>994.2513222</v>
      </c>
      <c r="H114" s="150">
        <f>VLOOKUP($D114,result!$A$2:$AY$212,H$5,FALSE)</f>
        <v>932.37730869999996</v>
      </c>
      <c r="I114" s="326">
        <f>VLOOKUP($D114,result!$A$2:$AY$212,I$5,FALSE)</f>
        <v>873.72504570000001</v>
      </c>
      <c r="J114" s="325">
        <f>VLOOKUP($D114,result!$A$2:$AY$212,J$5,FALSE)</f>
        <v>718.10423460000004</v>
      </c>
      <c r="K114" s="150">
        <f>VLOOKUP($D114,result!$A$2:$AY$212,K$5,FALSE)</f>
        <v>818.57525840000005</v>
      </c>
      <c r="L114" s="150">
        <f>VLOOKUP($D114,result!$A$2:$AY$212,L$5,FALSE)</f>
        <v>766.71779760000004</v>
      </c>
      <c r="M114" s="150">
        <f>VLOOKUP($D114,result!$A$2:$AY$212,M$5,FALSE)</f>
        <v>629.86809849999997</v>
      </c>
      <c r="N114" s="326">
        <f>VLOOKUP($D114,result!$A$2:$AY$212,N$5,FALSE)</f>
        <v>718.10423460000004</v>
      </c>
      <c r="O114" s="325">
        <f>VLOOKUP($D114,result!$A$2:$AY$212,O$5,FALSE)</f>
        <v>672.5541005</v>
      </c>
      <c r="P114" s="150">
        <f>VLOOKUP($D114,result!$A$2:$AY$212,P$5,FALSE)</f>
        <v>552.04697209999995</v>
      </c>
      <c r="Q114" s="150">
        <f>VLOOKUP($D114,result!$A$2:$AY$212,Q$5,FALSE)</f>
        <v>629.86809849999997</v>
      </c>
      <c r="R114" s="150">
        <f>VLOOKUP($D114,result!$A$2:$AY$212,R$5,FALSE)</f>
        <v>589.74769590000005</v>
      </c>
      <c r="S114" s="326">
        <f>VLOOKUP($D114,result!$A$2:$AY$212,S$5,FALSE)</f>
        <v>452.22747420000002</v>
      </c>
      <c r="T114" s="150">
        <f>VLOOKUP($D114,result!$A$2:$AY$212,T$5,FALSE)</f>
        <v>322.54405100000002</v>
      </c>
      <c r="U114" s="314">
        <f>VLOOKUP($D114,result!$A$2:$AY$212,U$5,FALSE)</f>
        <v>228.48286379999999</v>
      </c>
      <c r="V114" s="150">
        <f>VLOOKUP($D114,result!$A$2:$AY$212,V$5,FALSE)</f>
        <v>160.6769271</v>
      </c>
      <c r="W114" s="314">
        <f>VLOOKUP($D114,result!$A$2:$AY$212,W$5,FALSE)</f>
        <v>112.480805</v>
      </c>
    </row>
    <row r="115" spans="2:38" x14ac:dyDescent="0.3">
      <c r="W115" s="226"/>
      <c r="AG115" s="17"/>
      <c r="AH115" s="56">
        <v>2006</v>
      </c>
      <c r="AI115" s="56">
        <v>2015</v>
      </c>
      <c r="AJ115" s="56">
        <v>2020</v>
      </c>
      <c r="AK115" s="56">
        <v>2025</v>
      </c>
      <c r="AL115" s="56">
        <v>2030</v>
      </c>
    </row>
    <row r="116" spans="2:38" x14ac:dyDescent="0.3">
      <c r="AG116" s="19" t="s">
        <v>49</v>
      </c>
      <c r="AH116" s="42">
        <v>2393165780</v>
      </c>
      <c r="AI116" s="42">
        <v>2519571737</v>
      </c>
      <c r="AJ116" s="42">
        <v>2681781043</v>
      </c>
      <c r="AK116" s="42">
        <v>2844004536</v>
      </c>
      <c r="AL116" s="42">
        <v>3006240148</v>
      </c>
    </row>
    <row r="117" spans="2:38" x14ac:dyDescent="0.3">
      <c r="C117" s="17"/>
      <c r="D117" s="17"/>
      <c r="E117" s="56">
        <v>2006</v>
      </c>
      <c r="F117" s="56">
        <v>2015</v>
      </c>
      <c r="G117" s="52">
        <v>2018</v>
      </c>
      <c r="H117" s="5">
        <v>2019</v>
      </c>
      <c r="I117" s="269">
        <v>2020</v>
      </c>
      <c r="J117" s="52">
        <v>2021</v>
      </c>
      <c r="K117" s="5">
        <v>2022</v>
      </c>
      <c r="L117" s="5">
        <v>2023</v>
      </c>
      <c r="M117" s="5">
        <v>2024</v>
      </c>
      <c r="N117" s="269">
        <v>2025</v>
      </c>
      <c r="O117" s="52">
        <v>2026</v>
      </c>
      <c r="P117" s="5">
        <v>2027</v>
      </c>
      <c r="Q117" s="5">
        <v>2028</v>
      </c>
      <c r="R117" s="5">
        <v>2029</v>
      </c>
      <c r="S117" s="269">
        <v>2030</v>
      </c>
      <c r="T117" s="231">
        <v>2035</v>
      </c>
      <c r="U117" s="231">
        <v>2040</v>
      </c>
      <c r="V117" s="231">
        <v>2045</v>
      </c>
      <c r="W117" s="231">
        <v>2050</v>
      </c>
      <c r="AG117" s="106"/>
      <c r="AH117" s="143"/>
      <c r="AI117" s="143"/>
      <c r="AJ117" s="143"/>
      <c r="AK117" s="143"/>
      <c r="AL117" s="143"/>
    </row>
    <row r="118" spans="2:38" x14ac:dyDescent="0.3">
      <c r="C118" s="156" t="s">
        <v>590</v>
      </c>
      <c r="D118" s="156" t="s">
        <v>263</v>
      </c>
      <c r="E118" s="147">
        <f>VLOOKUP($D118,result!$A$2:$AY$212,E$5,FALSE)</f>
        <v>2373</v>
      </c>
      <c r="F118" s="147">
        <f>VLOOKUP($D118,result!$A$2:$AY$212,F$5,FALSE)</f>
        <v>2270.6972599999999</v>
      </c>
      <c r="G118" s="288">
        <f>VLOOKUP($D118,result!$A$2:$AY$212,G$5,FALSE)</f>
        <v>2657.7760349999999</v>
      </c>
      <c r="H118" s="147">
        <f>VLOOKUP($D118,result!$A$2:$AY$212,H$5,FALSE)</f>
        <v>2642.5236530000002</v>
      </c>
      <c r="I118" s="289">
        <f>VLOOKUP($D118,result!$A$2:$AY$212,I$5,FALSE)</f>
        <v>2629.5438829999998</v>
      </c>
      <c r="J118" s="288">
        <f>VLOOKUP($D118,result!$A$2:$AY$212,J$5,FALSE)</f>
        <v>2750.5589420000001</v>
      </c>
      <c r="K118" s="147">
        <f>VLOOKUP($D118,result!$A$2:$AY$212,K$5,FALSE)</f>
        <v>2669.842568</v>
      </c>
      <c r="L118" s="147">
        <f>VLOOKUP($D118,result!$A$2:$AY$212,L$5,FALSE)</f>
        <v>2702.4560080000001</v>
      </c>
      <c r="M118" s="147">
        <f>VLOOKUP($D118,result!$A$2:$AY$212,M$5,FALSE)</f>
        <v>2824.8450710000002</v>
      </c>
      <c r="N118" s="289">
        <f>VLOOKUP($D118,result!$A$2:$AY$212,N$5,FALSE)</f>
        <v>2750.5589420000001</v>
      </c>
      <c r="O118" s="288">
        <f>VLOOKUP($D118,result!$A$2:$AY$212,O$5,FALSE)</f>
        <v>2791.7233849999998</v>
      </c>
      <c r="P118" s="147">
        <f>VLOOKUP($D118,result!$A$2:$AY$212,P$5,FALSE)</f>
        <v>2856.3259410000001</v>
      </c>
      <c r="Q118" s="147">
        <f>VLOOKUP($D118,result!$A$2:$AY$212,Q$5,FALSE)</f>
        <v>2824.8450710000002</v>
      </c>
      <c r="R118" s="147">
        <f>VLOOKUP($D118,result!$A$2:$AY$212,R$5,FALSE)</f>
        <v>2841.2617030000001</v>
      </c>
      <c r="S118" s="289">
        <f>VLOOKUP($D118,result!$A$2:$AY$212,S$5,FALSE)</f>
        <v>2932.3910529999998</v>
      </c>
      <c r="T118" s="302">
        <f>VLOOKUP($D118,result!$A$2:$AY$212,T$5,FALSE)</f>
        <v>2899.299512</v>
      </c>
      <c r="U118" s="302">
        <f>VLOOKUP($D118,result!$A$2:$AY$212,U$5,FALSE)</f>
        <v>2942.4844459999999</v>
      </c>
      <c r="V118" s="302">
        <f>VLOOKUP($D118,result!$A$2:$AY$212,V$5,FALSE)</f>
        <v>2825.887037</v>
      </c>
      <c r="W118" s="302">
        <f>VLOOKUP($D118,result!$A$2:$AY$212,W$5,FALSE)</f>
        <v>2816.8377959999998</v>
      </c>
      <c r="AG118" s="106"/>
      <c r="AH118" s="143"/>
      <c r="AI118" s="143"/>
      <c r="AJ118" s="143"/>
      <c r="AK118" s="143"/>
      <c r="AL118" s="143"/>
    </row>
    <row r="119" spans="2:38" x14ac:dyDescent="0.3">
      <c r="C119" s="148" t="s">
        <v>246</v>
      </c>
      <c r="D119" s="146" t="s">
        <v>272</v>
      </c>
      <c r="E119" s="167">
        <f>E77/E$76</f>
        <v>6.542247045933417E-4</v>
      </c>
      <c r="F119" s="167">
        <f>F77/F$76</f>
        <v>1.1724405810926992E-2</v>
      </c>
      <c r="G119" s="290">
        <f t="shared" ref="G119" si="39">G77/G$76</f>
        <v>2.3588997298638073E-2</v>
      </c>
      <c r="H119" s="167">
        <f t="shared" ref="H119:W119" si="40">H77/H$76</f>
        <v>3.1772636961898935E-2</v>
      </c>
      <c r="I119" s="291">
        <f t="shared" si="40"/>
        <v>4.3479328502235154E-2</v>
      </c>
      <c r="J119" s="290">
        <f t="shared" si="40"/>
        <v>9.5364154643154717E-2</v>
      </c>
      <c r="K119" s="167">
        <f t="shared" si="40"/>
        <v>5.7841546445820242E-2</v>
      </c>
      <c r="L119" s="167">
        <f t="shared" si="40"/>
        <v>7.5207424912132004E-2</v>
      </c>
      <c r="M119" s="167">
        <f t="shared" si="40"/>
        <v>0.14390395925539945</v>
      </c>
      <c r="N119" s="291">
        <f t="shared" si="40"/>
        <v>9.5364154643154717E-2</v>
      </c>
      <c r="O119" s="290">
        <f t="shared" si="40"/>
        <v>0.11825403866078231</v>
      </c>
      <c r="P119" s="167">
        <f t="shared" si="40"/>
        <v>0.20546302807253747</v>
      </c>
      <c r="Q119" s="167">
        <f t="shared" si="40"/>
        <v>0.14390395925539945</v>
      </c>
      <c r="R119" s="167">
        <f t="shared" si="40"/>
        <v>0.17294421217206685</v>
      </c>
      <c r="S119" s="291">
        <f t="shared" si="40"/>
        <v>0.32298127721780362</v>
      </c>
      <c r="T119" s="303">
        <f t="shared" si="40"/>
        <v>0.5182959420992721</v>
      </c>
      <c r="U119" s="303">
        <f t="shared" si="40"/>
        <v>0.67839046106549916</v>
      </c>
      <c r="V119" s="303">
        <f t="shared" si="40"/>
        <v>0.78385746917596977</v>
      </c>
      <c r="W119" s="303">
        <f t="shared" si="40"/>
        <v>0.85419717330433054</v>
      </c>
      <c r="AG119" s="106"/>
      <c r="AH119" s="143"/>
      <c r="AI119" s="143"/>
      <c r="AJ119" s="143"/>
      <c r="AK119" s="143"/>
      <c r="AL119" s="143"/>
    </row>
    <row r="120" spans="2:38" hidden="1" x14ac:dyDescent="0.3">
      <c r="C120" s="111" t="s">
        <v>31</v>
      </c>
      <c r="D120" s="157" t="s">
        <v>273</v>
      </c>
      <c r="E120" s="164">
        <f t="shared" ref="E120:G120" si="41">E78/E$76</f>
        <v>1.9484355457227139E-6</v>
      </c>
      <c r="F120" s="164">
        <f t="shared" si="41"/>
        <v>2.4888610100317818E-4</v>
      </c>
      <c r="G120" s="274">
        <f t="shared" si="41"/>
        <v>6.3587019927358176E-4</v>
      </c>
      <c r="H120" s="164">
        <f t="shared" ref="H120:W120" si="42">H78/H$76</f>
        <v>9.561507099970695E-4</v>
      </c>
      <c r="I120" s="275">
        <f t="shared" si="42"/>
        <v>1.4561244361632889E-3</v>
      </c>
      <c r="J120" s="274">
        <f t="shared" si="42"/>
        <v>4.2429279634030106E-3</v>
      </c>
      <c r="K120" s="164">
        <f t="shared" si="42"/>
        <v>2.1416212077565466E-3</v>
      </c>
      <c r="L120" s="164">
        <f t="shared" si="42"/>
        <v>3.0619222786623067E-3</v>
      </c>
      <c r="M120" s="164">
        <f t="shared" si="42"/>
        <v>7.5000064030060209E-3</v>
      </c>
      <c r="N120" s="275">
        <f t="shared" si="42"/>
        <v>4.2429279634030106E-3</v>
      </c>
      <c r="O120" s="274">
        <f t="shared" si="42"/>
        <v>5.7124524104668782E-3</v>
      </c>
      <c r="P120" s="164">
        <f t="shared" si="42"/>
        <v>1.2541720920497709E-2</v>
      </c>
      <c r="Q120" s="164">
        <f t="shared" si="42"/>
        <v>7.5000064030060209E-3</v>
      </c>
      <c r="R120" s="164">
        <f t="shared" si="42"/>
        <v>9.7895317846403949E-3</v>
      </c>
      <c r="S120" s="275">
        <f t="shared" si="42"/>
        <v>2.3837706945152106E-2</v>
      </c>
      <c r="T120" s="280">
        <f t="shared" si="42"/>
        <v>4.7808991284374755E-2</v>
      </c>
      <c r="U120" s="280">
        <f t="shared" si="42"/>
        <v>7.527134184212439E-2</v>
      </c>
      <c r="V120" s="280">
        <f t="shared" si="42"/>
        <v>0.10193707675796243</v>
      </c>
      <c r="W120" s="280">
        <f t="shared" si="42"/>
        <v>0.12762038609765944</v>
      </c>
      <c r="AG120" s="106"/>
      <c r="AH120" s="143"/>
      <c r="AI120" s="143"/>
      <c r="AJ120" s="143"/>
      <c r="AK120" s="143"/>
      <c r="AL120" s="143"/>
    </row>
    <row r="121" spans="2:38" hidden="1" x14ac:dyDescent="0.3">
      <c r="C121" s="111" t="s">
        <v>32</v>
      </c>
      <c r="D121" s="157" t="s">
        <v>274</v>
      </c>
      <c r="E121" s="164">
        <f t="shared" ref="E121:G121" si="43">E79/E$76</f>
        <v>4.4664137800252845E-6</v>
      </c>
      <c r="F121" s="164">
        <f t="shared" si="43"/>
        <v>2.0534369539865479E-4</v>
      </c>
      <c r="G121" s="274">
        <f t="shared" si="43"/>
        <v>4.8774920118504269E-4</v>
      </c>
      <c r="H121" s="164">
        <f t="shared" ref="H121:W121" si="44">H79/H$76</f>
        <v>7.10747085222022E-4</v>
      </c>
      <c r="I121" s="275">
        <f t="shared" si="44"/>
        <v>1.0509308465494053E-3</v>
      </c>
      <c r="J121" s="274">
        <f t="shared" si="44"/>
        <v>2.8396942191395514E-3</v>
      </c>
      <c r="K121" s="164">
        <f t="shared" si="44"/>
        <v>1.5044892650763967E-3</v>
      </c>
      <c r="L121" s="164">
        <f t="shared" si="44"/>
        <v>2.0976070649139683E-3</v>
      </c>
      <c r="M121" s="164">
        <f t="shared" si="44"/>
        <v>4.8148536320206563E-3</v>
      </c>
      <c r="N121" s="275">
        <f t="shared" si="44"/>
        <v>2.8396942191395514E-3</v>
      </c>
      <c r="O121" s="274">
        <f t="shared" si="44"/>
        <v>3.7415464319005233E-3</v>
      </c>
      <c r="P121" s="164">
        <f t="shared" si="44"/>
        <v>7.7156250740363242E-3</v>
      </c>
      <c r="Q121" s="164">
        <f t="shared" si="44"/>
        <v>4.8148536320206563E-3</v>
      </c>
      <c r="R121" s="164">
        <f t="shared" si="44"/>
        <v>6.1474935700423228E-3</v>
      </c>
      <c r="S121" s="275">
        <f t="shared" si="44"/>
        <v>1.3890496913202799E-2</v>
      </c>
      <c r="T121" s="280">
        <f t="shared" si="44"/>
        <v>2.5944936743741293E-2</v>
      </c>
      <c r="U121" s="280">
        <f t="shared" si="44"/>
        <v>3.8144113948529602E-2</v>
      </c>
      <c r="V121" s="280">
        <f t="shared" si="44"/>
        <v>4.8221027491836009E-2</v>
      </c>
      <c r="W121" s="280">
        <f t="shared" si="44"/>
        <v>5.6268534178671607E-2</v>
      </c>
      <c r="AG121" s="106"/>
      <c r="AH121" s="143"/>
      <c r="AI121" s="143"/>
      <c r="AJ121" s="143"/>
      <c r="AK121" s="143"/>
      <c r="AL121" s="143"/>
    </row>
    <row r="122" spans="2:38" hidden="1" x14ac:dyDescent="0.3">
      <c r="C122" s="111" t="s">
        <v>33</v>
      </c>
      <c r="D122" s="157" t="s">
        <v>275</v>
      </c>
      <c r="E122" s="164">
        <f t="shared" ref="E122:G122" si="45">E80/E$76</f>
        <v>1.8285318204804047E-5</v>
      </c>
      <c r="F122" s="164">
        <f t="shared" si="45"/>
        <v>3.5120725137969297E-4</v>
      </c>
      <c r="G122" s="274">
        <f t="shared" si="45"/>
        <v>7.1409110813206659E-4</v>
      </c>
      <c r="H122" s="164">
        <f t="shared" ref="H122:W122" si="46">H80/H$76</f>
        <v>9.6537187362689611E-4</v>
      </c>
      <c r="I122" s="275">
        <f t="shared" si="46"/>
        <v>1.324186243291533E-3</v>
      </c>
      <c r="J122" s="274">
        <f t="shared" si="46"/>
        <v>2.8938305532955925E-3</v>
      </c>
      <c r="K122" s="164">
        <f t="shared" si="46"/>
        <v>1.7628215252877789E-3</v>
      </c>
      <c r="L122" s="164">
        <f t="shared" si="46"/>
        <v>2.2894170471913933E-3</v>
      </c>
      <c r="M122" s="164">
        <f t="shared" si="46"/>
        <v>4.3126874018925617E-3</v>
      </c>
      <c r="N122" s="275">
        <f t="shared" si="46"/>
        <v>2.8938305532955925E-3</v>
      </c>
      <c r="O122" s="274">
        <f t="shared" si="46"/>
        <v>3.56974173535463E-3</v>
      </c>
      <c r="P122" s="164">
        <f t="shared" si="46"/>
        <v>6.0058137636750898E-3</v>
      </c>
      <c r="Q122" s="164">
        <f t="shared" si="46"/>
        <v>4.3126874018925617E-3</v>
      </c>
      <c r="R122" s="164">
        <f t="shared" si="46"/>
        <v>5.1256004558197501E-3</v>
      </c>
      <c r="S122" s="275">
        <f t="shared" si="46"/>
        <v>8.9277043603092736E-3</v>
      </c>
      <c r="T122" s="280">
        <f t="shared" si="46"/>
        <v>1.2607576495187574E-2</v>
      </c>
      <c r="U122" s="280">
        <f t="shared" si="46"/>
        <v>1.3473723860764971E-2</v>
      </c>
      <c r="V122" s="280">
        <f t="shared" si="46"/>
        <v>1.1232162267779991E-2</v>
      </c>
      <c r="W122" s="280">
        <f t="shared" si="46"/>
        <v>6.7247102857320518E-3</v>
      </c>
      <c r="AG122" s="106"/>
      <c r="AH122" s="143"/>
      <c r="AI122" s="143"/>
      <c r="AJ122" s="143"/>
      <c r="AK122" s="143"/>
      <c r="AL122" s="143"/>
    </row>
    <row r="123" spans="2:38" hidden="1" x14ac:dyDescent="0.3">
      <c r="C123" s="111" t="s">
        <v>34</v>
      </c>
      <c r="D123" s="157" t="s">
        <v>276</v>
      </c>
      <c r="E123" s="164">
        <f t="shared" ref="E123:G123" si="47">E81/E$76</f>
        <v>4.2955509818794777E-4</v>
      </c>
      <c r="F123" s="164">
        <f t="shared" si="47"/>
        <v>7.6568567841580086E-3</v>
      </c>
      <c r="G123" s="274">
        <f t="shared" si="47"/>
        <v>1.5372077594943023E-2</v>
      </c>
      <c r="H123" s="164">
        <f t="shared" ref="H123:W123" si="48">H81/H$76</f>
        <v>2.0678741398573206E-2</v>
      </c>
      <c r="I123" s="275">
        <f t="shared" si="48"/>
        <v>2.8256951682901425E-2</v>
      </c>
      <c r="J123" s="274">
        <f t="shared" si="48"/>
        <v>6.1657208653265794E-2</v>
      </c>
      <c r="K123" s="164">
        <f t="shared" si="48"/>
        <v>3.7531456012053516E-2</v>
      </c>
      <c r="L123" s="164">
        <f t="shared" si="48"/>
        <v>4.8715259197662397E-2</v>
      </c>
      <c r="M123" s="164">
        <f t="shared" si="48"/>
        <v>9.2670194761275804E-2</v>
      </c>
      <c r="N123" s="275">
        <f t="shared" si="48"/>
        <v>6.1657208653265794E-2</v>
      </c>
      <c r="O123" s="274">
        <f t="shared" si="48"/>
        <v>7.6307261150803454E-2</v>
      </c>
      <c r="P123" s="164">
        <f t="shared" si="48"/>
        <v>0.13164586516633817</v>
      </c>
      <c r="Q123" s="164">
        <f t="shared" si="48"/>
        <v>9.2670194761275804E-2</v>
      </c>
      <c r="R123" s="164">
        <f t="shared" si="48"/>
        <v>0.11109434332174223</v>
      </c>
      <c r="S123" s="275">
        <f t="shared" si="48"/>
        <v>0.20531894389871475</v>
      </c>
      <c r="T123" s="280">
        <f t="shared" si="48"/>
        <v>0.32537757285698465</v>
      </c>
      <c r="U123" s="280">
        <f t="shared" si="48"/>
        <v>0.42004749580926076</v>
      </c>
      <c r="V123" s="280">
        <f t="shared" si="48"/>
        <v>0.47819865171772608</v>
      </c>
      <c r="W123" s="280">
        <f t="shared" si="48"/>
        <v>0.51308256160590093</v>
      </c>
      <c r="AG123" s="106"/>
      <c r="AH123" s="143"/>
      <c r="AI123" s="143"/>
      <c r="AJ123" s="143"/>
      <c r="AK123" s="143"/>
      <c r="AL123" s="143"/>
    </row>
    <row r="124" spans="2:38" hidden="1" x14ac:dyDescent="0.3">
      <c r="C124" s="111" t="s">
        <v>35</v>
      </c>
      <c r="D124" s="157" t="s">
        <v>277</v>
      </c>
      <c r="E124" s="164">
        <f t="shared" ref="E124:G124" si="49">E82/E$76</f>
        <v>1.693040610619469E-4</v>
      </c>
      <c r="F124" s="164">
        <f t="shared" si="49"/>
        <v>2.9063679708672394E-3</v>
      </c>
      <c r="G124" s="274">
        <f t="shared" si="49"/>
        <v>5.7668360343989637E-3</v>
      </c>
      <c r="H124" s="164">
        <f t="shared" ref="H124:W124" si="50">H82/H$76</f>
        <v>7.708245228713567E-3</v>
      </c>
      <c r="I124" s="275">
        <f t="shared" si="50"/>
        <v>1.0460945591300482E-2</v>
      </c>
      <c r="J124" s="274">
        <f t="shared" si="50"/>
        <v>2.2331334763303536E-2</v>
      </c>
      <c r="K124" s="164">
        <f t="shared" si="50"/>
        <v>1.3796054127488164E-2</v>
      </c>
      <c r="L124" s="164">
        <f t="shared" si="50"/>
        <v>1.7775968551492511E-2</v>
      </c>
      <c r="M124" s="164">
        <f t="shared" si="50"/>
        <v>3.3071578115584373E-2</v>
      </c>
      <c r="N124" s="275">
        <f t="shared" si="50"/>
        <v>2.2331334763303536E-2</v>
      </c>
      <c r="O124" s="274">
        <f t="shared" si="50"/>
        <v>2.7432558910201629E-2</v>
      </c>
      <c r="P124" s="164">
        <f t="shared" si="50"/>
        <v>4.620091194977527E-2</v>
      </c>
      <c r="Q124" s="164">
        <f t="shared" si="50"/>
        <v>3.3071578115584373E-2</v>
      </c>
      <c r="R124" s="164">
        <f t="shared" si="50"/>
        <v>3.9311152218771871E-2</v>
      </c>
      <c r="S124" s="275">
        <f t="shared" si="50"/>
        <v>7.0437181421859979E-2</v>
      </c>
      <c r="T124" s="280">
        <f t="shared" si="50"/>
        <v>0.10834913802448154</v>
      </c>
      <c r="U124" s="280">
        <f t="shared" si="50"/>
        <v>0.13628657498772723</v>
      </c>
      <c r="V124" s="280">
        <f t="shared" si="50"/>
        <v>0.15182180401502016</v>
      </c>
      <c r="W124" s="280">
        <f t="shared" si="50"/>
        <v>0.16015253535031734</v>
      </c>
      <c r="AG124" s="106"/>
      <c r="AH124" s="143"/>
      <c r="AI124" s="143"/>
      <c r="AJ124" s="143"/>
      <c r="AK124" s="143"/>
      <c r="AL124" s="143"/>
    </row>
    <row r="125" spans="2:38" hidden="1" x14ac:dyDescent="0.3">
      <c r="C125" s="111" t="s">
        <v>36</v>
      </c>
      <c r="D125" s="157" t="s">
        <v>278</v>
      </c>
      <c r="E125" s="164">
        <f t="shared" ref="E125:G125" si="51">E83/E$76</f>
        <v>2.3081467256637172E-6</v>
      </c>
      <c r="F125" s="164">
        <f t="shared" si="51"/>
        <v>0</v>
      </c>
      <c r="G125" s="274">
        <f t="shared" si="51"/>
        <v>0</v>
      </c>
      <c r="H125" s="164">
        <f t="shared" ref="H125:W125" si="52">H83/H$76</f>
        <v>0</v>
      </c>
      <c r="I125" s="275">
        <f t="shared" si="52"/>
        <v>0</v>
      </c>
      <c r="J125" s="274">
        <f t="shared" si="52"/>
        <v>0</v>
      </c>
      <c r="K125" s="164">
        <f t="shared" si="52"/>
        <v>0</v>
      </c>
      <c r="L125" s="164">
        <f t="shared" si="52"/>
        <v>0</v>
      </c>
      <c r="M125" s="164">
        <f t="shared" si="52"/>
        <v>0</v>
      </c>
      <c r="N125" s="275">
        <f t="shared" si="52"/>
        <v>0</v>
      </c>
      <c r="O125" s="274">
        <f t="shared" si="52"/>
        <v>0</v>
      </c>
      <c r="P125" s="164">
        <f t="shared" si="52"/>
        <v>0</v>
      </c>
      <c r="Q125" s="164">
        <f t="shared" si="52"/>
        <v>0</v>
      </c>
      <c r="R125" s="164">
        <f t="shared" si="52"/>
        <v>0</v>
      </c>
      <c r="S125" s="275">
        <f t="shared" si="52"/>
        <v>0</v>
      </c>
      <c r="T125" s="280">
        <f t="shared" si="52"/>
        <v>0</v>
      </c>
      <c r="U125" s="280">
        <f t="shared" si="52"/>
        <v>0</v>
      </c>
      <c r="V125" s="280">
        <f t="shared" si="52"/>
        <v>0</v>
      </c>
      <c r="W125" s="280">
        <f t="shared" si="52"/>
        <v>0</v>
      </c>
      <c r="AG125" s="106"/>
      <c r="AH125" s="143"/>
      <c r="AI125" s="143"/>
      <c r="AJ125" s="143"/>
      <c r="AK125" s="143"/>
      <c r="AL125" s="143"/>
    </row>
    <row r="126" spans="2:38" hidden="1" x14ac:dyDescent="0.3">
      <c r="C126" s="111" t="s">
        <v>37</v>
      </c>
      <c r="D126" s="157" t="s">
        <v>279</v>
      </c>
      <c r="E126" s="168">
        <f t="shared" ref="E126:G126" si="53">E84/E$76</f>
        <v>2.8357231184155078E-5</v>
      </c>
      <c r="F126" s="168">
        <f t="shared" si="53"/>
        <v>4.3366347220588977E-4</v>
      </c>
      <c r="G126" s="292">
        <f t="shared" si="53"/>
        <v>8.3563027800421868E-4</v>
      </c>
      <c r="H126" s="168">
        <f t="shared" ref="H126:W126" si="54">H84/H$76</f>
        <v>1.1007574693599157E-3</v>
      </c>
      <c r="I126" s="293">
        <f t="shared" si="54"/>
        <v>1.4721226243935631E-3</v>
      </c>
      <c r="J126" s="292">
        <f t="shared" si="54"/>
        <v>3.0212905475704545E-3</v>
      </c>
      <c r="K126" s="168">
        <f t="shared" si="54"/>
        <v>1.9144929271350205E-3</v>
      </c>
      <c r="L126" s="168">
        <f t="shared" si="54"/>
        <v>2.4343703592306543E-3</v>
      </c>
      <c r="M126" s="168">
        <f t="shared" si="54"/>
        <v>4.3843587590506831E-3</v>
      </c>
      <c r="N126" s="293">
        <f t="shared" si="54"/>
        <v>3.0212905475704545E-3</v>
      </c>
      <c r="O126" s="292">
        <f t="shared" si="54"/>
        <v>3.6713952840281136E-3</v>
      </c>
      <c r="P126" s="168">
        <f t="shared" si="54"/>
        <v>6.0209635052990611E-3</v>
      </c>
      <c r="Q126" s="168">
        <f t="shared" si="54"/>
        <v>4.3843587590506831E-3</v>
      </c>
      <c r="R126" s="168">
        <f t="shared" si="54"/>
        <v>5.1624524360120161E-3</v>
      </c>
      <c r="S126" s="293">
        <f t="shared" si="54"/>
        <v>9.0561372784273061E-3</v>
      </c>
      <c r="T126" s="304">
        <f t="shared" si="54"/>
        <v>1.3907597922570201E-2</v>
      </c>
      <c r="U126" s="304">
        <f t="shared" si="54"/>
        <v>1.771745515965932E-2</v>
      </c>
      <c r="V126" s="304">
        <f t="shared" si="54"/>
        <v>2.0151996804676237E-2</v>
      </c>
      <c r="W126" s="304">
        <f t="shared" si="54"/>
        <v>2.1771897475632993E-2</v>
      </c>
      <c r="AG126" s="106"/>
      <c r="AH126" s="143"/>
      <c r="AI126" s="143"/>
      <c r="AJ126" s="143"/>
      <c r="AK126" s="143"/>
      <c r="AL126" s="143"/>
    </row>
    <row r="127" spans="2:38" x14ac:dyDescent="0.3">
      <c r="C127" s="148" t="s">
        <v>247</v>
      </c>
      <c r="D127" s="146" t="s">
        <v>264</v>
      </c>
      <c r="E127" s="167">
        <f t="shared" ref="E127:G127" si="55">E85/E$76</f>
        <v>0.99934577538980196</v>
      </c>
      <c r="F127" s="167">
        <f t="shared" si="55"/>
        <v>0.98827559425513212</v>
      </c>
      <c r="G127" s="290">
        <f t="shared" si="55"/>
        <v>0.97641100259224822</v>
      </c>
      <c r="H127" s="167">
        <f t="shared" ref="H127:W127" si="56">H85/H$76</f>
        <v>0.96822736292078893</v>
      </c>
      <c r="I127" s="291">
        <f t="shared" si="56"/>
        <v>0.95652067161185306</v>
      </c>
      <c r="J127" s="290">
        <f t="shared" si="56"/>
        <v>0.90463584546591402</v>
      </c>
      <c r="K127" s="167">
        <f t="shared" si="56"/>
        <v>0.94215845351672434</v>
      </c>
      <c r="L127" s="167">
        <f t="shared" si="56"/>
        <v>0.92479257519887814</v>
      </c>
      <c r="M127" s="167">
        <f t="shared" si="56"/>
        <v>0.85609604074460055</v>
      </c>
      <c r="N127" s="291">
        <f t="shared" si="56"/>
        <v>0.90463584546591402</v>
      </c>
      <c r="O127" s="290">
        <f t="shared" si="56"/>
        <v>0.88174596137503791</v>
      </c>
      <c r="P127" s="167">
        <f t="shared" si="56"/>
        <v>0.79453697192746253</v>
      </c>
      <c r="Q127" s="167">
        <f t="shared" si="56"/>
        <v>0.85609604074460055</v>
      </c>
      <c r="R127" s="167">
        <f t="shared" si="56"/>
        <v>0.8270557881094982</v>
      </c>
      <c r="S127" s="291">
        <f t="shared" si="56"/>
        <v>0.67701872298680765</v>
      </c>
      <c r="T127" s="303">
        <f t="shared" si="56"/>
        <v>0.48170405824563872</v>
      </c>
      <c r="U127" s="303">
        <f t="shared" si="56"/>
        <v>0.32160953879856125</v>
      </c>
      <c r="V127" s="303">
        <f t="shared" si="56"/>
        <v>0.21614253075325601</v>
      </c>
      <c r="W127" s="303">
        <f t="shared" si="56"/>
        <v>0.14580282669566966</v>
      </c>
      <c r="AG127" s="106"/>
      <c r="AH127" s="143"/>
      <c r="AI127" s="143"/>
      <c r="AJ127" s="143"/>
      <c r="AK127" s="143"/>
      <c r="AL127" s="143"/>
    </row>
    <row r="128" spans="2:38" x14ac:dyDescent="0.3">
      <c r="C128" s="111" t="s">
        <v>31</v>
      </c>
      <c r="D128" s="4" t="s">
        <v>265</v>
      </c>
      <c r="E128" s="164">
        <f t="shared" ref="E128:G128" si="57">E86/E$76</f>
        <v>4.9992284913611459E-4</v>
      </c>
      <c r="F128" s="164">
        <f t="shared" si="57"/>
        <v>5.6903735110861942E-2</v>
      </c>
      <c r="G128" s="274">
        <f t="shared" si="57"/>
        <v>5.3020520218514194E-2</v>
      </c>
      <c r="H128" s="164">
        <f t="shared" ref="H128:W128" si="58">H86/H$76</f>
        <v>5.8969114476266904E-2</v>
      </c>
      <c r="I128" s="275">
        <f t="shared" si="58"/>
        <v>6.5672016168440567E-2</v>
      </c>
      <c r="J128" s="274">
        <f t="shared" si="58"/>
        <v>7.8898217408205601E-2</v>
      </c>
      <c r="K128" s="164">
        <f t="shared" si="58"/>
        <v>7.0723219212676811E-2</v>
      </c>
      <c r="L128" s="164">
        <f t="shared" si="58"/>
        <v>7.5439866771736919E-2</v>
      </c>
      <c r="M128" s="164">
        <f t="shared" si="58"/>
        <v>8.3384795477160517E-2</v>
      </c>
      <c r="N128" s="275">
        <f t="shared" si="58"/>
        <v>7.8898217408205601E-2</v>
      </c>
      <c r="O128" s="274">
        <f t="shared" si="58"/>
        <v>8.1488126159748459E-2</v>
      </c>
      <c r="P128" s="164">
        <f t="shared" si="58"/>
        <v>8.6307078776063251E-2</v>
      </c>
      <c r="Q128" s="164">
        <f t="shared" si="58"/>
        <v>8.3384795477160517E-2</v>
      </c>
      <c r="R128" s="164">
        <f t="shared" si="58"/>
        <v>8.5240347921586718E-2</v>
      </c>
      <c r="S128" s="275">
        <f t="shared" si="58"/>
        <v>8.4094502350809078E-2</v>
      </c>
      <c r="T128" s="280">
        <f t="shared" si="58"/>
        <v>6.5114925973884685E-2</v>
      </c>
      <c r="U128" s="280">
        <f t="shared" si="58"/>
        <v>4.7487607110362276E-2</v>
      </c>
      <c r="V128" s="280">
        <f t="shared" si="58"/>
        <v>3.4713483085346698E-2</v>
      </c>
      <c r="W128" s="280">
        <f t="shared" si="58"/>
        <v>2.5388566520072358E-2</v>
      </c>
      <c r="AG128" s="106"/>
      <c r="AH128" s="143"/>
      <c r="AI128" s="143"/>
      <c r="AJ128" s="143"/>
      <c r="AK128" s="143"/>
      <c r="AL128" s="143"/>
    </row>
    <row r="129" spans="3:38" x14ac:dyDescent="0.3">
      <c r="C129" s="111" t="s">
        <v>32</v>
      </c>
      <c r="D129" s="4" t="s">
        <v>266</v>
      </c>
      <c r="E129" s="164">
        <f t="shared" ref="E129:G129" si="59">E87/E$76</f>
        <v>0.17997222566371682</v>
      </c>
      <c r="F129" s="164">
        <f t="shared" si="59"/>
        <v>0.18620556330789775</v>
      </c>
      <c r="G129" s="274">
        <f t="shared" si="59"/>
        <v>0.19110688113342103</v>
      </c>
      <c r="H129" s="164">
        <f t="shared" ref="H129:W129" si="60">H87/H$76</f>
        <v>0.19027355748705571</v>
      </c>
      <c r="I129" s="275">
        <f t="shared" si="60"/>
        <v>0.18877037284264253</v>
      </c>
      <c r="J129" s="274">
        <f t="shared" si="60"/>
        <v>0.18133902592806173</v>
      </c>
      <c r="K129" s="164">
        <f t="shared" si="60"/>
        <v>0.18698756757555751</v>
      </c>
      <c r="L129" s="164">
        <f t="shared" si="60"/>
        <v>0.18441818543008823</v>
      </c>
      <c r="M129" s="164">
        <f t="shared" si="60"/>
        <v>0.1731193771723844</v>
      </c>
      <c r="N129" s="275">
        <f t="shared" si="60"/>
        <v>0.18133902592806173</v>
      </c>
      <c r="O129" s="274">
        <f t="shared" si="60"/>
        <v>0.17757933101957379</v>
      </c>
      <c r="P129" s="164">
        <f t="shared" si="60"/>
        <v>0.16194508037764588</v>
      </c>
      <c r="Q129" s="164">
        <f t="shared" si="60"/>
        <v>0.1731193771723844</v>
      </c>
      <c r="R129" s="164">
        <f t="shared" si="60"/>
        <v>0.16795197679120655</v>
      </c>
      <c r="S129" s="275">
        <f t="shared" si="60"/>
        <v>0.13906993897788297</v>
      </c>
      <c r="T129" s="280">
        <f t="shared" si="60"/>
        <v>0.10128089425898541</v>
      </c>
      <c r="U129" s="280">
        <f t="shared" si="60"/>
        <v>6.918863040270426E-2</v>
      </c>
      <c r="V129" s="280">
        <f t="shared" si="60"/>
        <v>4.7478398373076935E-2</v>
      </c>
      <c r="W129" s="280">
        <f t="shared" si="60"/>
        <v>3.2578923049923464E-2</v>
      </c>
      <c r="AG129" s="106"/>
      <c r="AH129" s="143"/>
      <c r="AI129" s="143"/>
      <c r="AJ129" s="143"/>
      <c r="AK129" s="143"/>
      <c r="AL129" s="143"/>
    </row>
    <row r="130" spans="3:38" x14ac:dyDescent="0.3">
      <c r="C130" s="111" t="s">
        <v>33</v>
      </c>
      <c r="D130" s="4" t="s">
        <v>267</v>
      </c>
      <c r="E130" s="164">
        <f t="shared" ref="E130:G130" si="61">E88/E$76</f>
        <v>0.28395617825537295</v>
      </c>
      <c r="F130" s="164">
        <f t="shared" si="61"/>
        <v>0.27839496318412787</v>
      </c>
      <c r="G130" s="274">
        <f t="shared" si="61"/>
        <v>0.27747587783483046</v>
      </c>
      <c r="H130" s="164">
        <f t="shared" ref="H130:W130" si="62">H88/H$76</f>
        <v>0.27405792821488134</v>
      </c>
      <c r="I130" s="275">
        <f t="shared" si="62"/>
        <v>0.26939738054183293</v>
      </c>
      <c r="J130" s="274">
        <f t="shared" si="62"/>
        <v>0.2516132127300546</v>
      </c>
      <c r="K130" s="164">
        <f t="shared" si="62"/>
        <v>0.26428418950881005</v>
      </c>
      <c r="L130" s="164">
        <f t="shared" si="62"/>
        <v>0.25824769673734499</v>
      </c>
      <c r="M130" s="164">
        <f t="shared" si="62"/>
        <v>0.23624484466461559</v>
      </c>
      <c r="N130" s="275">
        <f t="shared" si="62"/>
        <v>0.2516132127300546</v>
      </c>
      <c r="O130" s="274">
        <f t="shared" si="62"/>
        <v>0.24429094109551261</v>
      </c>
      <c r="P130" s="164">
        <f t="shared" si="62"/>
        <v>0.21714359842380465</v>
      </c>
      <c r="Q130" s="164">
        <f t="shared" si="62"/>
        <v>0.23624484466461559</v>
      </c>
      <c r="R130" s="164">
        <f t="shared" si="62"/>
        <v>0.22714608806311706</v>
      </c>
      <c r="S130" s="275">
        <f t="shared" si="62"/>
        <v>0.18226573486957096</v>
      </c>
      <c r="T130" s="280">
        <f t="shared" si="62"/>
        <v>0.12819322500544747</v>
      </c>
      <c r="U130" s="280">
        <f t="shared" si="62"/>
        <v>8.4284417726366467E-2</v>
      </c>
      <c r="V130" s="280">
        <f t="shared" si="62"/>
        <v>5.5617262453226651E-2</v>
      </c>
      <c r="W130" s="280">
        <f t="shared" si="62"/>
        <v>3.6727866811114035E-2</v>
      </c>
      <c r="AG130" s="106"/>
      <c r="AH130" s="143"/>
      <c r="AI130" s="143"/>
      <c r="AJ130" s="143"/>
      <c r="AK130" s="143"/>
      <c r="AL130" s="143"/>
    </row>
    <row r="131" spans="3:38" x14ac:dyDescent="0.3">
      <c r="C131" s="111" t="s">
        <v>34</v>
      </c>
      <c r="D131" s="4" t="s">
        <v>268</v>
      </c>
      <c r="E131" s="164">
        <f t="shared" ref="E131:G131" si="63">E89/E$76</f>
        <v>0.27995679549093977</v>
      </c>
      <c r="F131" s="164">
        <f t="shared" si="63"/>
        <v>0.26558292689356577</v>
      </c>
      <c r="G131" s="274">
        <f t="shared" si="63"/>
        <v>0.26190721676064777</v>
      </c>
      <c r="H131" s="164">
        <f t="shared" ref="H131:W131" si="64">H89/H$76</f>
        <v>0.25762535212395316</v>
      </c>
      <c r="I131" s="275">
        <f t="shared" si="64"/>
        <v>0.25204929926624847</v>
      </c>
      <c r="J131" s="274">
        <f t="shared" si="64"/>
        <v>0.23232792162430235</v>
      </c>
      <c r="K131" s="164">
        <f t="shared" si="64"/>
        <v>0.2461382375412032</v>
      </c>
      <c r="L131" s="164">
        <f t="shared" si="64"/>
        <v>0.23945453590525198</v>
      </c>
      <c r="M131" s="164">
        <f t="shared" si="64"/>
        <v>0.21651224372580818</v>
      </c>
      <c r="N131" s="275">
        <f t="shared" si="64"/>
        <v>0.23232792162430235</v>
      </c>
      <c r="O131" s="274">
        <f t="shared" si="64"/>
        <v>0.22469705389525907</v>
      </c>
      <c r="P131" s="164">
        <f t="shared" si="64"/>
        <v>0.19745230448124129</v>
      </c>
      <c r="Q131" s="164">
        <f t="shared" si="64"/>
        <v>0.21651224372580818</v>
      </c>
      <c r="R131" s="164">
        <f t="shared" si="64"/>
        <v>0.20734077493740816</v>
      </c>
      <c r="S131" s="275">
        <f t="shared" si="64"/>
        <v>0.16407888252413108</v>
      </c>
      <c r="T131" s="280">
        <f t="shared" si="64"/>
        <v>0.11393549794796089</v>
      </c>
      <c r="U131" s="280">
        <f t="shared" si="64"/>
        <v>7.3893151175555949E-2</v>
      </c>
      <c r="V131" s="280">
        <f t="shared" si="64"/>
        <v>4.8119141642815784E-2</v>
      </c>
      <c r="W131" s="280">
        <f t="shared" si="64"/>
        <v>3.1396429168049973E-2</v>
      </c>
      <c r="AG131" s="106"/>
      <c r="AH131" s="143"/>
      <c r="AI131" s="143"/>
      <c r="AJ131" s="143"/>
      <c r="AK131" s="143"/>
      <c r="AL131" s="143"/>
    </row>
    <row r="132" spans="3:38" x14ac:dyDescent="0.3">
      <c r="C132" s="111" t="s">
        <v>35</v>
      </c>
      <c r="D132" s="4" t="s">
        <v>269</v>
      </c>
      <c r="E132" s="164">
        <f t="shared" ref="E132:G132" si="65">E90/E$76</f>
        <v>0.17997222566371682</v>
      </c>
      <c r="F132" s="164">
        <f t="shared" si="65"/>
        <v>0.15234412671110548</v>
      </c>
      <c r="G132" s="274">
        <f t="shared" si="65"/>
        <v>0.14766241576860334</v>
      </c>
      <c r="H132" s="164">
        <f t="shared" ref="H132:W132" si="66">H90/H$76</f>
        <v>0.14417541268456527</v>
      </c>
      <c r="I132" s="275">
        <f t="shared" si="66"/>
        <v>0.13987492176033786</v>
      </c>
      <c r="J132" s="274">
        <f t="shared" si="66"/>
        <v>0.12600000011197723</v>
      </c>
      <c r="K132" s="164">
        <f t="shared" si="66"/>
        <v>0.13546764170103681</v>
      </c>
      <c r="L132" s="164">
        <f t="shared" si="66"/>
        <v>0.13079096775439533</v>
      </c>
      <c r="M132" s="164">
        <f t="shared" si="66"/>
        <v>0.1160387094729982</v>
      </c>
      <c r="N132" s="275">
        <f t="shared" si="66"/>
        <v>0.12600000011197723</v>
      </c>
      <c r="O132" s="274">
        <f t="shared" si="66"/>
        <v>0.12109947347093632</v>
      </c>
      <c r="P132" s="164">
        <f t="shared" si="66"/>
        <v>0.10464996701159043</v>
      </c>
      <c r="Q132" s="164">
        <f t="shared" si="66"/>
        <v>0.1160387094729982</v>
      </c>
      <c r="R132" s="164">
        <f t="shared" si="66"/>
        <v>0.11047380643204339</v>
      </c>
      <c r="S132" s="275">
        <f t="shared" si="66"/>
        <v>8.5910640684252568E-2</v>
      </c>
      <c r="T132" s="280">
        <f t="shared" si="66"/>
        <v>5.8743904379341683E-2</v>
      </c>
      <c r="U132" s="280">
        <f t="shared" si="66"/>
        <v>3.7625661420403647E-2</v>
      </c>
      <c r="V132" s="280">
        <f t="shared" si="66"/>
        <v>2.4323611973878025E-2</v>
      </c>
      <c r="W132" s="280">
        <f t="shared" si="66"/>
        <v>1.584984159662987E-2</v>
      </c>
      <c r="AG132" s="106"/>
      <c r="AH132" s="143"/>
      <c r="AI132" s="143"/>
      <c r="AJ132" s="143"/>
      <c r="AK132" s="143"/>
      <c r="AL132" s="143"/>
    </row>
    <row r="133" spans="3:38" x14ac:dyDescent="0.3">
      <c r="C133" s="111" t="s">
        <v>36</v>
      </c>
      <c r="D133" s="4" t="s">
        <v>270</v>
      </c>
      <c r="E133" s="164">
        <f t="shared" ref="E133:G133" si="67">E91/E$76</f>
        <v>5.999074188790561E-2</v>
      </c>
      <c r="F133" s="164">
        <f t="shared" si="67"/>
        <v>4.1341087318703153E-2</v>
      </c>
      <c r="G133" s="274">
        <f t="shared" si="67"/>
        <v>3.8819343782667527E-2</v>
      </c>
      <c r="H133" s="164">
        <f t="shared" ref="H133:W133" si="68">H91/H$76</f>
        <v>3.7260532888028601E-2</v>
      </c>
      <c r="I133" s="275">
        <f t="shared" si="68"/>
        <v>3.5468203935655716E-2</v>
      </c>
      <c r="J133" s="274">
        <f t="shared" si="68"/>
        <v>3.0438942020679663E-2</v>
      </c>
      <c r="K133" s="164">
        <f t="shared" si="68"/>
        <v>3.3746685388829266E-2</v>
      </c>
      <c r="L133" s="164">
        <f t="shared" si="68"/>
        <v>3.2058311696299031E-2</v>
      </c>
      <c r="M133" s="164">
        <f t="shared" si="68"/>
        <v>2.7378948712617732E-2</v>
      </c>
      <c r="N133" s="275">
        <f t="shared" si="68"/>
        <v>3.0438942020679663E-2</v>
      </c>
      <c r="O133" s="274">
        <f t="shared" si="68"/>
        <v>2.8889571582680282E-2</v>
      </c>
      <c r="P133" s="164">
        <f t="shared" si="68"/>
        <v>2.4170209071388327E-2</v>
      </c>
      <c r="Q133" s="164">
        <f t="shared" si="68"/>
        <v>2.7378948712617732E-2</v>
      </c>
      <c r="R133" s="164">
        <f t="shared" si="68"/>
        <v>2.5771589770377409E-2</v>
      </c>
      <c r="S133" s="275">
        <f t="shared" si="68"/>
        <v>1.9409170523751424E-2</v>
      </c>
      <c r="T133" s="280">
        <f t="shared" si="68"/>
        <v>1.3009843427311278E-2</v>
      </c>
      <c r="U133" s="280">
        <f t="shared" si="68"/>
        <v>8.241028747990195E-3</v>
      </c>
      <c r="V133" s="280">
        <f t="shared" si="68"/>
        <v>5.3191008852064032E-3</v>
      </c>
      <c r="W133" s="280">
        <f t="shared" si="68"/>
        <v>3.4857198561247939E-3</v>
      </c>
      <c r="AG133" s="106"/>
      <c r="AH133" s="143"/>
      <c r="AI133" s="143"/>
      <c r="AJ133" s="143"/>
      <c r="AK133" s="143"/>
      <c r="AL133" s="143"/>
    </row>
    <row r="134" spans="3:38" x14ac:dyDescent="0.3">
      <c r="C134" s="158" t="s">
        <v>37</v>
      </c>
      <c r="D134" s="9" t="s">
        <v>271</v>
      </c>
      <c r="E134" s="165">
        <f t="shared" ref="E134:G134" si="69">E92/E$76</f>
        <v>1.4997685474083439E-2</v>
      </c>
      <c r="F134" s="165">
        <f t="shared" si="69"/>
        <v>7.5031919358549814E-3</v>
      </c>
      <c r="G134" s="276">
        <f t="shared" si="69"/>
        <v>6.418747289216189E-3</v>
      </c>
      <c r="H134" s="165">
        <f t="shared" ref="H134:W134" si="70">H92/H$76</f>
        <v>5.8654651141546469E-3</v>
      </c>
      <c r="I134" s="277">
        <f t="shared" si="70"/>
        <v>5.2884770244391466E-3</v>
      </c>
      <c r="J134" s="276">
        <f t="shared" si="70"/>
        <v>4.0185256499040692E-3</v>
      </c>
      <c r="K134" s="165">
        <f t="shared" si="70"/>
        <v>4.810912764651073E-3</v>
      </c>
      <c r="L134" s="165">
        <f t="shared" si="70"/>
        <v>4.3830108149534768E-3</v>
      </c>
      <c r="M134" s="165">
        <f t="shared" si="70"/>
        <v>3.4171213933452561E-3</v>
      </c>
      <c r="N134" s="277">
        <f t="shared" si="70"/>
        <v>4.0185256499040692E-3</v>
      </c>
      <c r="O134" s="276">
        <f t="shared" si="70"/>
        <v>3.7014641262533253E-3</v>
      </c>
      <c r="P134" s="165">
        <f t="shared" si="70"/>
        <v>2.8687337108072712E-3</v>
      </c>
      <c r="Q134" s="165">
        <f t="shared" si="70"/>
        <v>3.4171213933452561E-3</v>
      </c>
      <c r="R134" s="165">
        <f t="shared" si="70"/>
        <v>3.1312040015906975E-3</v>
      </c>
      <c r="S134" s="277">
        <f t="shared" si="70"/>
        <v>2.1898529779752402E-3</v>
      </c>
      <c r="T134" s="281">
        <f t="shared" si="70"/>
        <v>1.4257670809417222E-3</v>
      </c>
      <c r="U134" s="281">
        <f t="shared" si="70"/>
        <v>8.8904225188213618E-4</v>
      </c>
      <c r="V134" s="281">
        <f t="shared" si="70"/>
        <v>5.7153230219513548E-4</v>
      </c>
      <c r="W134" s="281">
        <f t="shared" si="70"/>
        <v>3.7547967458471292E-4</v>
      </c>
      <c r="AG134" s="106"/>
      <c r="AH134" s="143"/>
      <c r="AI134" s="143"/>
      <c r="AJ134" s="143"/>
      <c r="AK134" s="143"/>
      <c r="AL134" s="143"/>
    </row>
    <row r="135" spans="3:38" x14ac:dyDescent="0.3">
      <c r="C135" s="160" t="s">
        <v>598</v>
      </c>
      <c r="D135" s="156"/>
      <c r="E135" s="147">
        <f>E93</f>
        <v>30509.205410998802</v>
      </c>
      <c r="F135" s="147">
        <f t="shared" ref="F135:G135" si="71">F93</f>
        <v>32020.727611956499</v>
      </c>
      <c r="G135" s="288">
        <f t="shared" si="71"/>
        <v>32205.8345016493</v>
      </c>
      <c r="H135" s="147">
        <f t="shared" ref="H135:W135" si="72">H93</f>
        <v>32342.267365331001</v>
      </c>
      <c r="I135" s="289">
        <f t="shared" si="72"/>
        <v>32455.124676356001</v>
      </c>
      <c r="J135" s="288">
        <f t="shared" si="72"/>
        <v>32966.316014386</v>
      </c>
      <c r="K135" s="147">
        <f t="shared" si="72"/>
        <v>32599.518649913</v>
      </c>
      <c r="L135" s="147">
        <f t="shared" si="72"/>
        <v>32765.308421198002</v>
      </c>
      <c r="M135" s="147">
        <f>M93</f>
        <v>33434.903863307998</v>
      </c>
      <c r="N135" s="289">
        <f t="shared" si="72"/>
        <v>32966.316014386</v>
      </c>
      <c r="O135" s="288">
        <f t="shared" si="72"/>
        <v>33192.858837885004</v>
      </c>
      <c r="P135" s="147">
        <f t="shared" si="72"/>
        <v>33910.592956471999</v>
      </c>
      <c r="Q135" s="147">
        <f t="shared" si="72"/>
        <v>33434.903863307998</v>
      </c>
      <c r="R135" s="147">
        <f t="shared" si="72"/>
        <v>33674.537807239001</v>
      </c>
      <c r="S135" s="289">
        <f t="shared" si="72"/>
        <v>34652.585778840999</v>
      </c>
      <c r="T135" s="302">
        <f t="shared" si="72"/>
        <v>35520.219613396999</v>
      </c>
      <c r="U135" s="302">
        <f t="shared" si="72"/>
        <v>36194.250166530001</v>
      </c>
      <c r="V135" s="302">
        <f t="shared" si="72"/>
        <v>36415.016232937</v>
      </c>
      <c r="W135" s="302">
        <f t="shared" si="72"/>
        <v>36342.496267930008</v>
      </c>
      <c r="AG135" s="106"/>
      <c r="AH135" s="143"/>
      <c r="AI135" s="143"/>
      <c r="AJ135" s="143"/>
      <c r="AK135" s="143"/>
      <c r="AL135" s="143"/>
    </row>
    <row r="136" spans="3:38" x14ac:dyDescent="0.3">
      <c r="C136" s="111" t="s">
        <v>9</v>
      </c>
      <c r="D136" s="157" t="s">
        <v>81</v>
      </c>
      <c r="E136" s="164">
        <f>E94/E$93</f>
        <v>0</v>
      </c>
      <c r="F136" s="164">
        <f t="shared" ref="F136:G136" si="73">F94/F$93</f>
        <v>0</v>
      </c>
      <c r="G136" s="274">
        <f t="shared" si="73"/>
        <v>0</v>
      </c>
      <c r="H136" s="164">
        <f t="shared" ref="H136:W136" si="74">H94/H$93</f>
        <v>0</v>
      </c>
      <c r="I136" s="275">
        <f t="shared" si="74"/>
        <v>0</v>
      </c>
      <c r="J136" s="274">
        <f t="shared" si="74"/>
        <v>0</v>
      </c>
      <c r="K136" s="164">
        <f t="shared" si="74"/>
        <v>0</v>
      </c>
      <c r="L136" s="164">
        <f t="shared" si="74"/>
        <v>0</v>
      </c>
      <c r="M136" s="164">
        <f t="shared" si="74"/>
        <v>0</v>
      </c>
      <c r="N136" s="275">
        <f t="shared" si="74"/>
        <v>0</v>
      </c>
      <c r="O136" s="274">
        <f t="shared" si="74"/>
        <v>0</v>
      </c>
      <c r="P136" s="164">
        <f t="shared" si="74"/>
        <v>0</v>
      </c>
      <c r="Q136" s="164">
        <f t="shared" si="74"/>
        <v>0</v>
      </c>
      <c r="R136" s="164">
        <f t="shared" si="74"/>
        <v>0</v>
      </c>
      <c r="S136" s="275">
        <f t="shared" si="74"/>
        <v>0</v>
      </c>
      <c r="T136" s="280">
        <f t="shared" si="74"/>
        <v>0</v>
      </c>
      <c r="U136" s="280">
        <f t="shared" si="74"/>
        <v>0</v>
      </c>
      <c r="V136" s="280">
        <f t="shared" si="74"/>
        <v>0</v>
      </c>
      <c r="W136" s="280">
        <f t="shared" si="74"/>
        <v>0</v>
      </c>
      <c r="AG136" s="106"/>
      <c r="AH136" s="143"/>
      <c r="AI136" s="143"/>
      <c r="AJ136" s="143"/>
      <c r="AK136" s="143"/>
      <c r="AL136" s="143"/>
    </row>
    <row r="137" spans="3:38" x14ac:dyDescent="0.3">
      <c r="C137" s="111" t="s">
        <v>7</v>
      </c>
      <c r="D137" s="4" t="s">
        <v>262</v>
      </c>
      <c r="E137" s="164">
        <f t="shared" ref="E137:G137" si="75">E95/E$93</f>
        <v>0.99986847999006367</v>
      </c>
      <c r="F137" s="164">
        <f t="shared" si="75"/>
        <v>0.99701813390646232</v>
      </c>
      <c r="G137" s="274">
        <f t="shared" si="75"/>
        <v>0.99348623549442394</v>
      </c>
      <c r="H137" s="164">
        <f t="shared" ref="H137:W137" si="76">H95/H$93</f>
        <v>0.99141632179973294</v>
      </c>
      <c r="I137" s="275">
        <f t="shared" si="76"/>
        <v>0.98858228122519087</v>
      </c>
      <c r="J137" s="274">
        <f t="shared" si="76"/>
        <v>0.97353681424380867</v>
      </c>
      <c r="K137" s="164">
        <f t="shared" si="76"/>
        <v>0.98477291259285749</v>
      </c>
      <c r="L137" s="164">
        <f t="shared" si="76"/>
        <v>0.97981792990630967</v>
      </c>
      <c r="M137" s="164">
        <f t="shared" si="76"/>
        <v>0.95653003043615759</v>
      </c>
      <c r="N137" s="275">
        <f t="shared" si="76"/>
        <v>0.97353681424380867</v>
      </c>
      <c r="O137" s="274">
        <f t="shared" si="76"/>
        <v>0.96580808982353628</v>
      </c>
      <c r="P137" s="164">
        <f t="shared" si="76"/>
        <v>0.93286418260529125</v>
      </c>
      <c r="Q137" s="164">
        <f t="shared" si="76"/>
        <v>0.95653003043615759</v>
      </c>
      <c r="R137" s="164">
        <f t="shared" si="76"/>
        <v>0.94559693297868574</v>
      </c>
      <c r="S137" s="275">
        <f t="shared" si="76"/>
        <v>0.88238523310056682</v>
      </c>
      <c r="T137" s="280">
        <f t="shared" si="76"/>
        <v>0.76668754603444755</v>
      </c>
      <c r="U137" s="280">
        <f t="shared" si="76"/>
        <v>0.6320568599913956</v>
      </c>
      <c r="V137" s="280">
        <f t="shared" si="76"/>
        <v>0.50374593306944948</v>
      </c>
      <c r="W137" s="280">
        <f t="shared" si="76"/>
        <v>0.39295905170394679</v>
      </c>
      <c r="AG137" s="106"/>
      <c r="AH137" s="143"/>
      <c r="AI137" s="143"/>
      <c r="AJ137" s="143"/>
      <c r="AK137" s="143"/>
      <c r="AL137" s="143"/>
    </row>
    <row r="138" spans="3:38" x14ac:dyDescent="0.3">
      <c r="C138" s="111" t="s">
        <v>38</v>
      </c>
      <c r="D138" s="4" t="s">
        <v>82</v>
      </c>
      <c r="E138" s="164">
        <f t="shared" ref="E138:G138" si="77">E96/E$93</f>
        <v>1.3086968435305728E-4</v>
      </c>
      <c r="F138" s="164">
        <f t="shared" si="77"/>
        <v>2.9596753302574092E-3</v>
      </c>
      <c r="G138" s="274">
        <f t="shared" si="77"/>
        <v>6.4827681235618334E-3</v>
      </c>
      <c r="H138" s="164">
        <f t="shared" ref="H138:W138" si="78">H96/H$93</f>
        <v>8.5490357857960966E-3</v>
      </c>
      <c r="I138" s="275">
        <f t="shared" si="78"/>
        <v>1.1379061728548728E-2</v>
      </c>
      <c r="J138" s="274">
        <f t="shared" si="78"/>
        <v>2.6411350886767156E-2</v>
      </c>
      <c r="K138" s="164">
        <f t="shared" si="78"/>
        <v>1.5184172061427692E-2</v>
      </c>
      <c r="L138" s="164">
        <f t="shared" si="78"/>
        <v>2.0134720089287614E-2</v>
      </c>
      <c r="M138" s="164">
        <f t="shared" si="78"/>
        <v>4.3409439696124839E-2</v>
      </c>
      <c r="N138" s="275">
        <f t="shared" si="78"/>
        <v>2.6411350886767156E-2</v>
      </c>
      <c r="O138" s="274">
        <f t="shared" si="78"/>
        <v>3.413565332030908E-2</v>
      </c>
      <c r="P138" s="164">
        <f t="shared" si="78"/>
        <v>6.7067312975603408E-2</v>
      </c>
      <c r="Q138" s="164">
        <f t="shared" si="78"/>
        <v>4.3409439696124839E-2</v>
      </c>
      <c r="R138" s="164">
        <f t="shared" si="78"/>
        <v>5.433843064081028E-2</v>
      </c>
      <c r="S138" s="275">
        <f t="shared" si="78"/>
        <v>0.11753677786108997</v>
      </c>
      <c r="T138" s="280">
        <f t="shared" si="78"/>
        <v>0.23322945916909324</v>
      </c>
      <c r="U138" s="280">
        <f t="shared" si="78"/>
        <v>0.36786503653866109</v>
      </c>
      <c r="V138" s="280">
        <f t="shared" si="78"/>
        <v>0.49618543197729348</v>
      </c>
      <c r="W138" s="280">
        <f t="shared" si="78"/>
        <v>0.60698291463995935</v>
      </c>
      <c r="AG138" s="106"/>
      <c r="AH138" s="143"/>
      <c r="AI138" s="143"/>
      <c r="AJ138" s="143"/>
      <c r="AK138" s="143"/>
      <c r="AL138" s="143"/>
    </row>
    <row r="139" spans="3:38" x14ac:dyDescent="0.3">
      <c r="C139" s="111" t="s">
        <v>39</v>
      </c>
      <c r="D139" s="4" t="s">
        <v>83</v>
      </c>
      <c r="E139" s="164">
        <f t="shared" ref="E139:G139" si="79">E97/E$93</f>
        <v>6.503255831384975E-7</v>
      </c>
      <c r="F139" s="164">
        <f t="shared" si="79"/>
        <v>2.2190763280303355E-5</v>
      </c>
      <c r="G139" s="274">
        <f t="shared" si="79"/>
        <v>3.0996382014224086E-5</v>
      </c>
      <c r="H139" s="164">
        <f t="shared" ref="H139:W139" si="80">H97/H$93</f>
        <v>3.4642414470947632E-5</v>
      </c>
      <c r="I139" s="275">
        <f t="shared" si="80"/>
        <v>3.8657046260370927E-5</v>
      </c>
      <c r="J139" s="274">
        <f t="shared" si="80"/>
        <v>5.1834869424120777E-5</v>
      </c>
      <c r="K139" s="164">
        <f t="shared" si="80"/>
        <v>4.2915345714889372E-5</v>
      </c>
      <c r="L139" s="164">
        <f t="shared" si="80"/>
        <v>4.7350004402713775E-5</v>
      </c>
      <c r="M139" s="164">
        <f t="shared" si="80"/>
        <v>6.0529867717698505E-5</v>
      </c>
      <c r="N139" s="275">
        <f t="shared" si="80"/>
        <v>5.1834869424120777E-5</v>
      </c>
      <c r="O139" s="274">
        <f t="shared" si="80"/>
        <v>5.6256856154514442E-5</v>
      </c>
      <c r="P139" s="164">
        <f t="shared" si="80"/>
        <v>6.8504419105317921E-5</v>
      </c>
      <c r="Q139" s="164">
        <f t="shared" si="80"/>
        <v>6.0529867717698505E-5</v>
      </c>
      <c r="R139" s="164">
        <f t="shared" si="80"/>
        <v>6.463638050385051E-5</v>
      </c>
      <c r="S139" s="275">
        <f t="shared" si="80"/>
        <v>7.7989038343284902E-5</v>
      </c>
      <c r="T139" s="280">
        <f t="shared" si="80"/>
        <v>8.2994796459200904E-5</v>
      </c>
      <c r="U139" s="280">
        <f t="shared" si="80"/>
        <v>7.8103469943248697E-5</v>
      </c>
      <c r="V139" s="280">
        <f t="shared" si="80"/>
        <v>6.8634953256985535E-5</v>
      </c>
      <c r="W139" s="280">
        <f t="shared" si="80"/>
        <v>5.803365609371029E-5</v>
      </c>
      <c r="AG139" s="106"/>
      <c r="AH139" s="143"/>
      <c r="AI139" s="143"/>
      <c r="AJ139" s="143"/>
      <c r="AK139" s="143"/>
      <c r="AL139" s="143"/>
    </row>
    <row r="140" spans="3:38" x14ac:dyDescent="0.3">
      <c r="C140" s="160" t="s">
        <v>598</v>
      </c>
      <c r="D140" s="160" t="s">
        <v>80</v>
      </c>
      <c r="E140" s="154">
        <f>E135</f>
        <v>30509.205410998802</v>
      </c>
      <c r="F140" s="154">
        <f t="shared" ref="F140:G140" si="81">F135</f>
        <v>32020.727611956499</v>
      </c>
      <c r="G140" s="294">
        <f t="shared" si="81"/>
        <v>32205.8345016493</v>
      </c>
      <c r="H140" s="154">
        <f t="shared" ref="H140:W140" si="82">H135</f>
        <v>32342.267365331001</v>
      </c>
      <c r="I140" s="295">
        <f t="shared" si="82"/>
        <v>32455.124676356001</v>
      </c>
      <c r="J140" s="294">
        <f t="shared" si="82"/>
        <v>32966.316014386</v>
      </c>
      <c r="K140" s="154">
        <f t="shared" si="82"/>
        <v>32599.518649913</v>
      </c>
      <c r="L140" s="154">
        <f t="shared" si="82"/>
        <v>32765.308421198002</v>
      </c>
      <c r="M140" s="154">
        <f>M135</f>
        <v>33434.903863307998</v>
      </c>
      <c r="N140" s="295">
        <f t="shared" si="82"/>
        <v>32966.316014386</v>
      </c>
      <c r="O140" s="294">
        <f t="shared" si="82"/>
        <v>33192.858837885004</v>
      </c>
      <c r="P140" s="154">
        <f t="shared" si="82"/>
        <v>33910.592956471999</v>
      </c>
      <c r="Q140" s="154">
        <f t="shared" si="82"/>
        <v>33434.903863307998</v>
      </c>
      <c r="R140" s="154">
        <f t="shared" si="82"/>
        <v>33674.537807239001</v>
      </c>
      <c r="S140" s="295">
        <f t="shared" si="82"/>
        <v>34652.585778840999</v>
      </c>
      <c r="T140" s="305">
        <f t="shared" si="82"/>
        <v>35520.219613396999</v>
      </c>
      <c r="U140" s="305">
        <f t="shared" si="82"/>
        <v>36194.250166530001</v>
      </c>
      <c r="V140" s="305">
        <f t="shared" si="82"/>
        <v>36415.016232937</v>
      </c>
      <c r="W140" s="305">
        <f t="shared" si="82"/>
        <v>36342.496267930008</v>
      </c>
      <c r="AG140" s="106"/>
      <c r="AH140" s="143"/>
      <c r="AI140" s="143"/>
      <c r="AJ140" s="143"/>
      <c r="AK140" s="143"/>
      <c r="AL140" s="143"/>
    </row>
    <row r="141" spans="3:38" x14ac:dyDescent="0.3">
      <c r="C141" s="144" t="s">
        <v>246</v>
      </c>
      <c r="D141" s="8" t="s">
        <v>82</v>
      </c>
      <c r="E141" s="169">
        <f>E99/E$98</f>
        <v>1.308697694610164E-4</v>
      </c>
      <c r="F141" s="169">
        <f t="shared" ref="F141:G141" si="83">F99/F$98</f>
        <v>2.9597410091695146E-3</v>
      </c>
      <c r="G141" s="296">
        <f t="shared" si="83"/>
        <v>6.4829690721477798E-3</v>
      </c>
      <c r="H141" s="169">
        <f t="shared" ref="H141:W141" si="84">H99/H$98</f>
        <v>8.549331955297142E-3</v>
      </c>
      <c r="I141" s="297">
        <f t="shared" si="84"/>
        <v>1.1379501626469522E-2</v>
      </c>
      <c r="J141" s="296">
        <f t="shared" si="84"/>
        <v>2.6412719986658801E-2</v>
      </c>
      <c r="K141" s="169">
        <f t="shared" si="84"/>
        <v>1.5184823723387402E-2</v>
      </c>
      <c r="L141" s="169">
        <f t="shared" si="84"/>
        <v>2.0135673513517131E-2</v>
      </c>
      <c r="M141" s="169">
        <f t="shared" si="84"/>
        <v>4.3412067422823296E-2</v>
      </c>
      <c r="N141" s="297">
        <f t="shared" si="84"/>
        <v>2.6412719986658801E-2</v>
      </c>
      <c r="O141" s="296">
        <f t="shared" si="84"/>
        <v>3.413757379288742E-2</v>
      </c>
      <c r="P141" s="169">
        <f t="shared" si="84"/>
        <v>6.7071907697678512E-2</v>
      </c>
      <c r="Q141" s="169">
        <f t="shared" si="84"/>
        <v>4.3412067422823296E-2</v>
      </c>
      <c r="R141" s="169">
        <f t="shared" si="84"/>
        <v>5.4341943107322287E-2</v>
      </c>
      <c r="S141" s="297">
        <f t="shared" si="84"/>
        <v>0.11754594515631386</v>
      </c>
      <c r="T141" s="306">
        <f t="shared" si="84"/>
        <v>0.2332488176072349</v>
      </c>
      <c r="U141" s="306">
        <f t="shared" si="84"/>
        <v>0.36789377031869352</v>
      </c>
      <c r="V141" s="306">
        <f t="shared" si="84"/>
        <v>0.49621948997879339</v>
      </c>
      <c r="W141" s="306">
        <f t="shared" si="84"/>
        <v>0.60701814212206195</v>
      </c>
      <c r="AG141" s="106"/>
      <c r="AH141" s="143"/>
      <c r="AI141" s="143"/>
      <c r="AJ141" s="143"/>
      <c r="AK141" s="143"/>
      <c r="AL141" s="143"/>
    </row>
    <row r="142" spans="3:38" hidden="1" x14ac:dyDescent="0.3">
      <c r="C142" s="161" t="s">
        <v>31</v>
      </c>
      <c r="D142" s="162" t="s">
        <v>255</v>
      </c>
      <c r="E142" s="164">
        <f t="shared" ref="E142:G142" si="85">E100/E$98</f>
        <v>3.8976105319772515E-7</v>
      </c>
      <c r="F142" s="164">
        <f t="shared" si="85"/>
        <v>5.2447829696812991E-5</v>
      </c>
      <c r="G142" s="274">
        <f t="shared" si="85"/>
        <v>1.4643360780509191E-4</v>
      </c>
      <c r="H142" s="164">
        <f t="shared" ref="H142:W142" si="86">H100/H$98</f>
        <v>2.1259380300877508E-4</v>
      </c>
      <c r="I142" s="275">
        <f t="shared" si="86"/>
        <v>3.1334968717467999E-4</v>
      </c>
      <c r="J142" s="274">
        <f t="shared" si="86"/>
        <v>9.7495094376683414E-4</v>
      </c>
      <c r="K142" s="164">
        <f t="shared" si="86"/>
        <v>4.6308829746021375E-4</v>
      </c>
      <c r="L142" s="164">
        <f t="shared" si="86"/>
        <v>6.7744816203594736E-4</v>
      </c>
      <c r="M142" s="164">
        <f t="shared" si="86"/>
        <v>1.8910796081514001E-3</v>
      </c>
      <c r="N142" s="275">
        <f t="shared" si="86"/>
        <v>9.7495094376683414E-4</v>
      </c>
      <c r="O142" s="274">
        <f t="shared" si="86"/>
        <v>1.3734263444199575E-3</v>
      </c>
      <c r="P142" s="164">
        <f t="shared" si="86"/>
        <v>3.3985834468848526E-3</v>
      </c>
      <c r="Q142" s="164">
        <f t="shared" si="86"/>
        <v>1.8910796081514001E-3</v>
      </c>
      <c r="R142" s="164">
        <f t="shared" si="86"/>
        <v>2.5575481562040607E-3</v>
      </c>
      <c r="S142" s="275">
        <f t="shared" si="86"/>
        <v>7.2504028119415717E-3</v>
      </c>
      <c r="T142" s="280">
        <f t="shared" si="86"/>
        <v>1.8213659563189162E-2</v>
      </c>
      <c r="U142" s="280">
        <f t="shared" si="86"/>
        <v>3.4395980111450314E-2</v>
      </c>
      <c r="V142" s="280">
        <f t="shared" si="86"/>
        <v>5.3867608490932861E-2</v>
      </c>
      <c r="W142" s="280">
        <f t="shared" si="86"/>
        <v>7.5227554193603927E-2</v>
      </c>
      <c r="AG142" s="106"/>
      <c r="AH142" s="143"/>
      <c r="AI142" s="143"/>
      <c r="AJ142" s="143"/>
      <c r="AK142" s="143"/>
      <c r="AL142" s="143"/>
    </row>
    <row r="143" spans="3:38" hidden="1" x14ac:dyDescent="0.3">
      <c r="C143" s="111" t="s">
        <v>32</v>
      </c>
      <c r="D143" s="157" t="s">
        <v>256</v>
      </c>
      <c r="E143" s="164">
        <f t="shared" ref="E143:G143" si="87">E101/E$98</f>
        <v>8.9345226333181123E-7</v>
      </c>
      <c r="F143" s="164">
        <f t="shared" si="87"/>
        <v>4.5905554229289532E-5</v>
      </c>
      <c r="G143" s="274">
        <f t="shared" si="87"/>
        <v>1.1827671148311192E-4</v>
      </c>
      <c r="H143" s="164">
        <f t="shared" ref="H143:W143" si="88">H101/H$98</f>
        <v>1.6668615652842966E-4</v>
      </c>
      <c r="I143" s="275">
        <f t="shared" si="88"/>
        <v>2.3833123958379342E-4</v>
      </c>
      <c r="J143" s="274">
        <f t="shared" si="88"/>
        <v>6.8315889726037321E-4</v>
      </c>
      <c r="K143" s="164">
        <f t="shared" si="88"/>
        <v>3.4203177902434706E-4</v>
      </c>
      <c r="L143" s="164">
        <f t="shared" si="88"/>
        <v>4.8683705833660784E-4</v>
      </c>
      <c r="M143" s="164">
        <f t="shared" si="88"/>
        <v>1.267766633111128E-3</v>
      </c>
      <c r="N143" s="275">
        <f t="shared" si="88"/>
        <v>6.8315889726037321E-4</v>
      </c>
      <c r="O143" s="274">
        <f t="shared" si="88"/>
        <v>9.4040255316612544E-4</v>
      </c>
      <c r="P143" s="164">
        <f t="shared" si="88"/>
        <v>2.1879790452585916E-3</v>
      </c>
      <c r="Q143" s="164">
        <f t="shared" si="88"/>
        <v>1.267766633111128E-3</v>
      </c>
      <c r="R143" s="164">
        <f t="shared" si="88"/>
        <v>1.6795162335762597E-3</v>
      </c>
      <c r="S143" s="275">
        <f t="shared" si="88"/>
        <v>4.4226257232494893E-3</v>
      </c>
      <c r="T143" s="280">
        <f t="shared" si="88"/>
        <v>1.0367366216628326E-2</v>
      </c>
      <c r="U143" s="280">
        <f t="shared" si="88"/>
        <v>1.8439593931449162E-2</v>
      </c>
      <c r="V143" s="280">
        <f t="shared" si="88"/>
        <v>2.7281459147714519E-2</v>
      </c>
      <c r="W143" s="280">
        <f t="shared" si="88"/>
        <v>3.596291265491134E-2</v>
      </c>
      <c r="AG143" s="106"/>
      <c r="AH143" s="143"/>
      <c r="AI143" s="143"/>
      <c r="AJ143" s="143"/>
      <c r="AK143" s="143"/>
      <c r="AL143" s="143"/>
    </row>
    <row r="144" spans="3:38" hidden="1" x14ac:dyDescent="0.3">
      <c r="C144" s="111" t="s">
        <v>33</v>
      </c>
      <c r="D144" s="157" t="s">
        <v>257</v>
      </c>
      <c r="E144" s="164">
        <f t="shared" ref="E144:G144" si="89">E102/E$98</f>
        <v>3.6577575905347269E-6</v>
      </c>
      <c r="F144" s="164">
        <f t="shared" si="89"/>
        <v>8.7762832756307479E-5</v>
      </c>
      <c r="G144" s="274">
        <f t="shared" si="89"/>
        <v>1.9447078528367858E-4</v>
      </c>
      <c r="H144" s="164">
        <f t="shared" ref="H144:W144" si="90">H102/H$98</f>
        <v>2.5745940976025885E-4</v>
      </c>
      <c r="I144" s="275">
        <f t="shared" si="90"/>
        <v>3.4388993455522824E-4</v>
      </c>
      <c r="J144" s="274">
        <f t="shared" si="90"/>
        <v>8.0147002122402783E-4</v>
      </c>
      <c r="K144" s="164">
        <f t="shared" si="90"/>
        <v>4.6010289428040759E-4</v>
      </c>
      <c r="L144" s="164">
        <f t="shared" si="90"/>
        <v>6.1099038336656999E-4</v>
      </c>
      <c r="M144" s="164">
        <f t="shared" si="90"/>
        <v>1.3113116444201181E-3</v>
      </c>
      <c r="N144" s="275">
        <f t="shared" si="90"/>
        <v>8.0147002122402783E-4</v>
      </c>
      <c r="O144" s="274">
        <f t="shared" si="90"/>
        <v>1.0343117811828025E-3</v>
      </c>
      <c r="P144" s="164">
        <f t="shared" si="90"/>
        <v>2.0014985544264952E-3</v>
      </c>
      <c r="Q144" s="164">
        <f t="shared" si="90"/>
        <v>1.3113116444201181E-3</v>
      </c>
      <c r="R144" s="164">
        <f t="shared" si="90"/>
        <v>1.6331599599426927E-3</v>
      </c>
      <c r="S144" s="275">
        <f t="shared" si="90"/>
        <v>3.3941568641862852E-3</v>
      </c>
      <c r="T144" s="280">
        <f t="shared" si="90"/>
        <v>6.2083886160848077E-3</v>
      </c>
      <c r="U144" s="280">
        <f t="shared" si="90"/>
        <v>8.6900412164973139E-3</v>
      </c>
      <c r="V144" s="280">
        <f t="shared" si="90"/>
        <v>9.9008867854177059E-3</v>
      </c>
      <c r="W144" s="280">
        <f t="shared" si="90"/>
        <v>9.4404572796849325E-3</v>
      </c>
      <c r="AG144" s="106"/>
      <c r="AH144" s="143"/>
      <c r="AI144" s="143"/>
      <c r="AJ144" s="143"/>
      <c r="AK144" s="143"/>
      <c r="AL144" s="143"/>
    </row>
    <row r="145" spans="1:38" hidden="1" x14ac:dyDescent="0.3">
      <c r="C145" s="111" t="s">
        <v>34</v>
      </c>
      <c r="D145" s="157" t="s">
        <v>258</v>
      </c>
      <c r="E145" s="164">
        <f t="shared" ref="E145:G145" si="91">E103/E$98</f>
        <v>8.5927321723421334E-5</v>
      </c>
      <c r="F145" s="164">
        <f t="shared" si="91"/>
        <v>1.9351590733991328E-3</v>
      </c>
      <c r="G145" s="274">
        <f t="shared" si="91"/>
        <v>4.2314604178041596E-3</v>
      </c>
      <c r="H145" s="164">
        <f t="shared" ref="H145:W145" si="92">H103/H$98</f>
        <v>5.5753314028297663E-3</v>
      </c>
      <c r="I145" s="275">
        <f t="shared" si="92"/>
        <v>7.4130880655130706E-3</v>
      </c>
      <c r="J145" s="274">
        <f t="shared" si="92"/>
        <v>1.713611255570428E-2</v>
      </c>
      <c r="K145" s="164">
        <f t="shared" si="92"/>
        <v>9.8798346638571451E-3</v>
      </c>
      <c r="L145" s="164">
        <f t="shared" si="92"/>
        <v>1.3083100592317742E-2</v>
      </c>
      <c r="M145" s="164">
        <f t="shared" si="92"/>
        <v>2.8074636125037515E-2</v>
      </c>
      <c r="N145" s="275">
        <f t="shared" si="92"/>
        <v>1.713611255570428E-2</v>
      </c>
      <c r="O145" s="274">
        <f t="shared" si="92"/>
        <v>2.2113049721176403E-2</v>
      </c>
      <c r="P145" s="164">
        <f t="shared" si="92"/>
        <v>4.3214229743416037E-2</v>
      </c>
      <c r="Q145" s="164">
        <f t="shared" si="92"/>
        <v>2.8074636125037515E-2</v>
      </c>
      <c r="R145" s="164">
        <f t="shared" si="92"/>
        <v>3.5079809097392348E-2</v>
      </c>
      <c r="S145" s="275">
        <f t="shared" si="92"/>
        <v>7.526054035039717E-2</v>
      </c>
      <c r="T145" s="280">
        <f t="shared" si="92"/>
        <v>0.14780607275148575</v>
      </c>
      <c r="U145" s="280">
        <f t="shared" si="92"/>
        <v>0.230660708055652</v>
      </c>
      <c r="V145" s="280">
        <f t="shared" si="92"/>
        <v>0.30768955065220704</v>
      </c>
      <c r="W145" s="280">
        <f t="shared" si="92"/>
        <v>0.37197932215316587</v>
      </c>
      <c r="AG145" s="106"/>
      <c r="AH145" s="143"/>
      <c r="AI145" s="143"/>
      <c r="AJ145" s="143"/>
      <c r="AK145" s="143"/>
      <c r="AL145" s="143"/>
    </row>
    <row r="146" spans="1:38" hidden="1" x14ac:dyDescent="0.3">
      <c r="C146" s="111" t="s">
        <v>35</v>
      </c>
      <c r="D146" s="157" t="s">
        <v>259</v>
      </c>
      <c r="E146" s="164">
        <f t="shared" ref="E146:G146" si="93">E104/E$98</f>
        <v>3.3867237479234451E-5</v>
      </c>
      <c r="F146" s="164">
        <f t="shared" si="93"/>
        <v>7.39900707885412E-4</v>
      </c>
      <c r="G146" s="274">
        <f t="shared" si="93"/>
        <v>1.6018123402302042E-3</v>
      </c>
      <c r="H146" s="164">
        <f t="shared" ref="H146:W146" si="94">H104/H$98</f>
        <v>2.1007554782372729E-3</v>
      </c>
      <c r="I146" s="275">
        <f t="shared" si="94"/>
        <v>2.7781319125074655E-3</v>
      </c>
      <c r="J146" s="274">
        <f t="shared" si="94"/>
        <v>6.3023646718553062E-3</v>
      </c>
      <c r="K146" s="164">
        <f t="shared" si="94"/>
        <v>3.680518863072098E-3</v>
      </c>
      <c r="L146" s="164">
        <f t="shared" si="94"/>
        <v>4.8431551478953843E-3</v>
      </c>
      <c r="M146" s="164">
        <f t="shared" si="94"/>
        <v>1.0191287880669022E-2</v>
      </c>
      <c r="N146" s="275">
        <f t="shared" si="94"/>
        <v>6.3023646718553062E-3</v>
      </c>
      <c r="O146" s="274">
        <f t="shared" si="94"/>
        <v>8.0796438275441175E-3</v>
      </c>
      <c r="P146" s="164">
        <f t="shared" si="94"/>
        <v>1.54747685761544E-2</v>
      </c>
      <c r="Q146" s="164">
        <f t="shared" si="94"/>
        <v>1.0191287880669022E-2</v>
      </c>
      <c r="R146" s="164">
        <f t="shared" si="94"/>
        <v>1.2648411540900824E-2</v>
      </c>
      <c r="S146" s="275">
        <f t="shared" si="94"/>
        <v>2.6408013288620354E-2</v>
      </c>
      <c r="T146" s="280">
        <f t="shared" si="94"/>
        <v>5.0416215360181996E-2</v>
      </c>
      <c r="U146" s="280">
        <f t="shared" si="94"/>
        <v>7.6832472883291508E-2</v>
      </c>
      <c r="V146" s="280">
        <f t="shared" si="94"/>
        <v>0.10044691219915285</v>
      </c>
      <c r="W146" s="280">
        <f t="shared" si="94"/>
        <v>0.119352922260197</v>
      </c>
      <c r="AG146" s="106"/>
      <c r="AH146" s="143"/>
      <c r="AI146" s="143"/>
      <c r="AJ146" s="143"/>
      <c r="AK146" s="143"/>
      <c r="AL146" s="143"/>
    </row>
    <row r="147" spans="1:38" hidden="1" x14ac:dyDescent="0.3">
      <c r="C147" s="111" t="s">
        <v>36</v>
      </c>
      <c r="D147" s="157" t="s">
        <v>260</v>
      </c>
      <c r="E147" s="164">
        <f t="shared" ref="E147:G147" si="95">E105/E$98</f>
        <v>4.6171694316919585E-7</v>
      </c>
      <c r="F147" s="164">
        <f t="shared" si="95"/>
        <v>3.1704041209342233E-7</v>
      </c>
      <c r="G147" s="274">
        <f t="shared" si="95"/>
        <v>2.4720699528908573E-7</v>
      </c>
      <c r="H147" s="164">
        <f t="shared" ref="H147:W147" si="96">H105/H$98</f>
        <v>2.2700825796625902E-7</v>
      </c>
      <c r="I147" s="275">
        <f t="shared" si="96"/>
        <v>2.0861513027839441E-7</v>
      </c>
      <c r="J147" s="274">
        <f t="shared" si="96"/>
        <v>1.610682941320665E-7</v>
      </c>
      <c r="K147" s="164">
        <f t="shared" si="96"/>
        <v>1.9152918913140823E-7</v>
      </c>
      <c r="L147" s="164">
        <f t="shared" si="96"/>
        <v>1.7573126924560024E-7</v>
      </c>
      <c r="M147" s="164">
        <f t="shared" si="96"/>
        <v>1.3505622916248972E-7</v>
      </c>
      <c r="N147" s="275">
        <f t="shared" si="96"/>
        <v>1.610682941320665E-7</v>
      </c>
      <c r="O147" s="274">
        <f t="shared" si="96"/>
        <v>1.4752069874832608E-7</v>
      </c>
      <c r="P147" s="164">
        <f t="shared" si="96"/>
        <v>1.1324348419467582E-7</v>
      </c>
      <c r="Q147" s="164">
        <f t="shared" si="96"/>
        <v>1.3505622916248972E-7</v>
      </c>
      <c r="R147" s="164">
        <f t="shared" si="96"/>
        <v>1.2366023322220653E-7</v>
      </c>
      <c r="S147" s="275">
        <f t="shared" si="96"/>
        <v>8.6908598729308548E-8</v>
      </c>
      <c r="T147" s="280">
        <f t="shared" si="96"/>
        <v>5.6545889602316251E-8</v>
      </c>
      <c r="U147" s="280">
        <f t="shared" si="96"/>
        <v>3.7009318478786644E-8</v>
      </c>
      <c r="V147" s="280">
        <f t="shared" si="96"/>
        <v>2.4532520168780895E-8</v>
      </c>
      <c r="W147" s="280">
        <f t="shared" si="96"/>
        <v>1.6393792202849059E-8</v>
      </c>
      <c r="AG147" s="106"/>
      <c r="AH147" s="143"/>
      <c r="AI147" s="143"/>
      <c r="AJ147" s="143"/>
      <c r="AK147" s="143"/>
      <c r="AL147" s="143"/>
    </row>
    <row r="148" spans="1:38" hidden="1" x14ac:dyDescent="0.3">
      <c r="C148" s="111" t="s">
        <v>37</v>
      </c>
      <c r="D148" s="157" t="s">
        <v>261</v>
      </c>
      <c r="E148" s="164">
        <f t="shared" ref="E148:G148" si="97">E106/E$98</f>
        <v>5.6725224245156681E-6</v>
      </c>
      <c r="F148" s="164">
        <f t="shared" si="97"/>
        <v>1.1273908345011191E-4</v>
      </c>
      <c r="G148" s="274">
        <f t="shared" si="97"/>
        <v>2.3767749202632582E-4</v>
      </c>
      <c r="H148" s="164">
        <f t="shared" ref="H148:W148" si="98">H106/H$98</f>
        <v>3.0819784984963198E-4</v>
      </c>
      <c r="I148" s="275">
        <f t="shared" si="98"/>
        <v>4.0250374507006518E-4</v>
      </c>
      <c r="J148" s="274">
        <f t="shared" si="98"/>
        <v>8.7876510846080945E-4</v>
      </c>
      <c r="K148" s="164">
        <f t="shared" si="98"/>
        <v>5.2633828283923316E-4</v>
      </c>
      <c r="L148" s="164">
        <f t="shared" si="98"/>
        <v>6.8371867002751279E-4</v>
      </c>
      <c r="M148" s="164">
        <f t="shared" si="98"/>
        <v>1.3900072666886494E-3</v>
      </c>
      <c r="N148" s="275">
        <f t="shared" si="98"/>
        <v>8.7876510846080945E-4</v>
      </c>
      <c r="O148" s="274">
        <f t="shared" si="98"/>
        <v>1.113655679934603E-3</v>
      </c>
      <c r="P148" s="164">
        <f t="shared" si="98"/>
        <v>2.0716079396837688E-3</v>
      </c>
      <c r="Q148" s="164">
        <f t="shared" si="98"/>
        <v>1.3900072666886494E-3</v>
      </c>
      <c r="R148" s="164">
        <f t="shared" si="98"/>
        <v>1.7083248304559564E-3</v>
      </c>
      <c r="S148" s="275">
        <f t="shared" si="98"/>
        <v>3.4638676560548851E-3</v>
      </c>
      <c r="T148" s="280">
        <f t="shared" si="98"/>
        <v>6.5164242111905779E-3</v>
      </c>
      <c r="U148" s="280">
        <f t="shared" si="98"/>
        <v>9.9336758551303028E-3</v>
      </c>
      <c r="V148" s="280">
        <f t="shared" si="98"/>
        <v>1.3105143927335916E-2</v>
      </c>
      <c r="W148" s="280">
        <f t="shared" si="98"/>
        <v>1.5796329710431004E-2</v>
      </c>
      <c r="AG148" s="106"/>
      <c r="AH148" s="143"/>
      <c r="AI148" s="143"/>
      <c r="AJ148" s="143"/>
      <c r="AK148" s="143"/>
      <c r="AL148" s="143"/>
    </row>
    <row r="149" spans="1:38" x14ac:dyDescent="0.3">
      <c r="C149" s="145" t="s">
        <v>247</v>
      </c>
      <c r="D149" s="146" t="s">
        <v>262</v>
      </c>
      <c r="E149" s="169">
        <f t="shared" ref="E149:G149" si="99">E107/E$98</f>
        <v>0.99986913023053892</v>
      </c>
      <c r="F149" s="169">
        <f t="shared" si="99"/>
        <v>0.99704025899083049</v>
      </c>
      <c r="G149" s="296">
        <f t="shared" si="99"/>
        <v>0.99351703092785215</v>
      </c>
      <c r="H149" s="169">
        <f t="shared" ref="H149:W149" si="100">H107/H$98</f>
        <v>0.99145066804470294</v>
      </c>
      <c r="I149" s="297">
        <f t="shared" si="100"/>
        <v>0.9886204983735305</v>
      </c>
      <c r="J149" s="296">
        <f t="shared" si="100"/>
        <v>0.97358728001334116</v>
      </c>
      <c r="K149" s="169">
        <f t="shared" si="100"/>
        <v>0.98481517627661264</v>
      </c>
      <c r="L149" s="169">
        <f t="shared" si="100"/>
        <v>0.97986432648648292</v>
      </c>
      <c r="M149" s="169">
        <f t="shared" si="100"/>
        <v>0.95658793257717667</v>
      </c>
      <c r="N149" s="297">
        <f t="shared" si="100"/>
        <v>0.97358728001334116</v>
      </c>
      <c r="O149" s="296">
        <f t="shared" si="100"/>
        <v>0.9658624262071126</v>
      </c>
      <c r="P149" s="169">
        <f t="shared" si="100"/>
        <v>0.93292809230232132</v>
      </c>
      <c r="Q149" s="169">
        <f t="shared" si="100"/>
        <v>0.95658793257717667</v>
      </c>
      <c r="R149" s="169">
        <f t="shared" si="100"/>
        <v>0.94565805689267757</v>
      </c>
      <c r="S149" s="297">
        <f t="shared" si="100"/>
        <v>0.88245405484368611</v>
      </c>
      <c r="T149" s="306">
        <f t="shared" si="100"/>
        <v>0.76675118239276507</v>
      </c>
      <c r="U149" s="306">
        <f t="shared" si="100"/>
        <v>0.63210622968130648</v>
      </c>
      <c r="V149" s="306">
        <f t="shared" si="100"/>
        <v>0.50378051002120661</v>
      </c>
      <c r="W149" s="306">
        <f t="shared" si="100"/>
        <v>0.39298185787793799</v>
      </c>
      <c r="X149" s="203"/>
      <c r="AG149" s="106"/>
      <c r="AH149" s="143"/>
      <c r="AI149" s="143"/>
      <c r="AJ149" s="143"/>
      <c r="AK149" s="143"/>
      <c r="AL149" s="143"/>
    </row>
    <row r="150" spans="1:38" x14ac:dyDescent="0.3">
      <c r="C150" s="111" t="s">
        <v>31</v>
      </c>
      <c r="D150" s="157" t="s">
        <v>248</v>
      </c>
      <c r="E150" s="170">
        <f t="shared" ref="E150:G150" si="101">E108/E$98</f>
        <v>4.6874457946933525E-4</v>
      </c>
      <c r="F150" s="170">
        <f t="shared" si="101"/>
        <v>1.7250309104439351E-2</v>
      </c>
      <c r="G150" s="298">
        <f t="shared" si="101"/>
        <v>2.412293436537381E-2</v>
      </c>
      <c r="H150" s="170">
        <f t="shared" ref="H150:W150" si="102">H108/H$98</f>
        <v>2.6970138746743887E-2</v>
      </c>
      <c r="I150" s="299">
        <f t="shared" si="102"/>
        <v>3.0105921471952402E-2</v>
      </c>
      <c r="J150" s="298">
        <f t="shared" si="102"/>
        <v>4.040197680887582E-2</v>
      </c>
      <c r="K150" s="170">
        <f t="shared" si="102"/>
        <v>3.343254863654755E-2</v>
      </c>
      <c r="L150" s="170">
        <f t="shared" si="102"/>
        <v>3.689744215235842E-2</v>
      </c>
      <c r="M150" s="170">
        <f t="shared" si="102"/>
        <v>4.7197526761036772E-2</v>
      </c>
      <c r="N150" s="299">
        <f t="shared" si="102"/>
        <v>4.040197680887582E-2</v>
      </c>
      <c r="O150" s="298">
        <f t="shared" si="102"/>
        <v>4.3857768830849984E-2</v>
      </c>
      <c r="P150" s="170">
        <f t="shared" si="102"/>
        <v>5.3431628263157692E-2</v>
      </c>
      <c r="Q150" s="170">
        <f t="shared" si="102"/>
        <v>4.7197526761036772E-2</v>
      </c>
      <c r="R150" s="170">
        <f t="shared" si="102"/>
        <v>5.0407566299423841E-2</v>
      </c>
      <c r="S150" s="299">
        <f t="shared" si="102"/>
        <v>6.0849630180905515E-2</v>
      </c>
      <c r="T150" s="307">
        <f t="shared" si="102"/>
        <v>6.4774926115228434E-2</v>
      </c>
      <c r="U150" s="307">
        <f t="shared" si="102"/>
        <v>6.0967220176417231E-2</v>
      </c>
      <c r="V150" s="307">
        <f t="shared" si="102"/>
        <v>5.358157632700792E-2</v>
      </c>
      <c r="W150" s="307">
        <f t="shared" si="102"/>
        <v>4.5308810521044095E-2</v>
      </c>
      <c r="AG150" s="106"/>
      <c r="AH150" s="143"/>
      <c r="AI150" s="143"/>
      <c r="AJ150" s="143"/>
      <c r="AK150" s="143"/>
      <c r="AL150" s="143"/>
    </row>
    <row r="151" spans="1:38" x14ac:dyDescent="0.3">
      <c r="C151" s="111" t="s">
        <v>32</v>
      </c>
      <c r="D151" s="157" t="s">
        <v>249</v>
      </c>
      <c r="E151" s="170">
        <f t="shared" ref="E151:G151" si="103">E109/E$98</f>
        <v>5.0711657426778092E-2</v>
      </c>
      <c r="F151" s="170">
        <f t="shared" si="103"/>
        <v>0.1247971103532956</v>
      </c>
      <c r="G151" s="298">
        <f t="shared" si="103"/>
        <v>0.13947647415134276</v>
      </c>
      <c r="H151" s="170">
        <f t="shared" ref="H151:W151" si="104">H109/H$98</f>
        <v>0.14362699158515807</v>
      </c>
      <c r="I151" s="299">
        <f t="shared" si="104"/>
        <v>0.14728469102729641</v>
      </c>
      <c r="J151" s="298">
        <f t="shared" si="104"/>
        <v>0.15566807271072289</v>
      </c>
      <c r="K151" s="170">
        <f t="shared" si="104"/>
        <v>0.15053642549488488</v>
      </c>
      <c r="L151" s="170">
        <f t="shared" si="104"/>
        <v>0.15333109788048108</v>
      </c>
      <c r="M151" s="170">
        <f t="shared" si="104"/>
        <v>0.15882984270520573</v>
      </c>
      <c r="N151" s="299">
        <f t="shared" si="104"/>
        <v>0.15566807271072289</v>
      </c>
      <c r="O151" s="298">
        <f t="shared" si="104"/>
        <v>0.15751104784290243</v>
      </c>
      <c r="P151" s="170">
        <f t="shared" si="104"/>
        <v>0.15979714394234806</v>
      </c>
      <c r="Q151" s="170">
        <f t="shared" si="104"/>
        <v>0.15882984270520573</v>
      </c>
      <c r="R151" s="170">
        <f t="shared" si="104"/>
        <v>0.15959956511403789</v>
      </c>
      <c r="S151" s="299">
        <f t="shared" si="104"/>
        <v>0.15675670075750409</v>
      </c>
      <c r="T151" s="307">
        <f t="shared" si="104"/>
        <v>0.14211333632276341</v>
      </c>
      <c r="U151" s="307">
        <f t="shared" si="104"/>
        <v>0.12078600632497315</v>
      </c>
      <c r="V151" s="307">
        <f t="shared" si="104"/>
        <v>9.8536804551002291E-2</v>
      </c>
      <c r="W151" s="307">
        <f t="shared" si="104"/>
        <v>7.8353096539572953E-2</v>
      </c>
      <c r="AG151" s="106"/>
      <c r="AH151" s="143"/>
      <c r="AI151" s="143"/>
      <c r="AJ151" s="143"/>
      <c r="AK151" s="143"/>
      <c r="AL151" s="143"/>
    </row>
    <row r="152" spans="1:38" x14ac:dyDescent="0.3">
      <c r="C152" s="111" t="s">
        <v>33</v>
      </c>
      <c r="D152" s="157" t="s">
        <v>250</v>
      </c>
      <c r="E152" s="170">
        <f t="shared" ref="E152:G152" si="105">E110/E$98</f>
        <v>0.1200311502117281</v>
      </c>
      <c r="F152" s="170">
        <f t="shared" si="105"/>
        <v>0.20740974644496654</v>
      </c>
      <c r="G152" s="298">
        <f t="shared" si="105"/>
        <v>0.22330387784027186</v>
      </c>
      <c r="H152" s="170">
        <f t="shared" ref="H152:W152" si="106">H110/H$98</f>
        <v>0.22745087915782172</v>
      </c>
      <c r="I152" s="299">
        <f t="shared" si="106"/>
        <v>0.23084955448513506</v>
      </c>
      <c r="J152" s="298">
        <f t="shared" si="106"/>
        <v>0.23695623391810125</v>
      </c>
      <c r="K152" s="170">
        <f t="shared" si="106"/>
        <v>0.23358790906829749</v>
      </c>
      <c r="L152" s="170">
        <f t="shared" si="106"/>
        <v>0.23562192467245552</v>
      </c>
      <c r="M152" s="170">
        <f t="shared" si="106"/>
        <v>0.2374609289242976</v>
      </c>
      <c r="N152" s="299">
        <f t="shared" si="106"/>
        <v>0.23695623391810125</v>
      </c>
      <c r="O152" s="298">
        <f t="shared" si="106"/>
        <v>0.23757316258988895</v>
      </c>
      <c r="P152" s="170">
        <f t="shared" si="106"/>
        <v>0.23495241500706807</v>
      </c>
      <c r="Q152" s="170">
        <f t="shared" si="106"/>
        <v>0.2374609289242976</v>
      </c>
      <c r="R152" s="170">
        <f t="shared" si="106"/>
        <v>0.23659056637061335</v>
      </c>
      <c r="S152" s="299">
        <f t="shared" si="106"/>
        <v>0.22535661560771647</v>
      </c>
      <c r="T152" s="307">
        <f t="shared" si="106"/>
        <v>0.19812628194777987</v>
      </c>
      <c r="U152" s="307">
        <f t="shared" si="106"/>
        <v>0.16403384596706411</v>
      </c>
      <c r="V152" s="307">
        <f t="shared" si="106"/>
        <v>0.13071501320215387</v>
      </c>
      <c r="W152" s="307">
        <f t="shared" si="106"/>
        <v>0.10166425896071038</v>
      </c>
      <c r="AG152" s="106"/>
      <c r="AH152" s="143"/>
      <c r="AI152" s="143"/>
      <c r="AJ152" s="143"/>
      <c r="AK152" s="143"/>
      <c r="AL152" s="143"/>
    </row>
    <row r="153" spans="1:38" x14ac:dyDescent="0.3">
      <c r="C153" s="111" t="s">
        <v>34</v>
      </c>
      <c r="D153" s="157" t="s">
        <v>251</v>
      </c>
      <c r="E153" s="170">
        <f t="shared" ref="E153:G153" si="107">E111/E$98</f>
        <v>0.16804332220613322</v>
      </c>
      <c r="F153" s="170">
        <f t="shared" si="107"/>
        <v>0.22429838089499221</v>
      </c>
      <c r="G153" s="298">
        <f t="shared" si="107"/>
        <v>0.23319231564052872</v>
      </c>
      <c r="H153" s="170">
        <f t="shared" ref="H153:W153" si="108">H111/H$98</f>
        <v>0.23518868506737645</v>
      </c>
      <c r="I153" s="299">
        <f t="shared" si="108"/>
        <v>0.23655480029015707</v>
      </c>
      <c r="J153" s="298">
        <f t="shared" si="108"/>
        <v>0.23708140191945956</v>
      </c>
      <c r="K153" s="170">
        <f t="shared" si="108"/>
        <v>0.23733970037979146</v>
      </c>
      <c r="L153" s="170">
        <f t="shared" si="108"/>
        <v>0.23751413859135509</v>
      </c>
      <c r="M153" s="170">
        <f t="shared" si="108"/>
        <v>0.23438980601064999</v>
      </c>
      <c r="N153" s="299">
        <f t="shared" si="108"/>
        <v>0.23708140191945956</v>
      </c>
      <c r="O153" s="298">
        <f t="shared" si="108"/>
        <v>0.23603974353003354</v>
      </c>
      <c r="P153" s="170">
        <f t="shared" si="108"/>
        <v>0.22918818081293985</v>
      </c>
      <c r="Q153" s="170">
        <f t="shared" si="108"/>
        <v>0.23438980601064999</v>
      </c>
      <c r="R153" s="170">
        <f t="shared" si="108"/>
        <v>0.23210741851317654</v>
      </c>
      <c r="S153" s="299">
        <f t="shared" si="108"/>
        <v>0.21656769332647105</v>
      </c>
      <c r="T153" s="307">
        <f t="shared" si="108"/>
        <v>0.1869164888291045</v>
      </c>
      <c r="U153" s="307">
        <f t="shared" si="108"/>
        <v>0.1526273803544726</v>
      </c>
      <c r="V153" s="307">
        <f t="shared" si="108"/>
        <v>0.1202915011953737</v>
      </c>
      <c r="W153" s="307">
        <f t="shared" si="108"/>
        <v>9.2678508880983251E-2</v>
      </c>
      <c r="AG153" s="106"/>
      <c r="AH153" s="143"/>
      <c r="AI153" s="143"/>
      <c r="AJ153" s="143"/>
      <c r="AK153" s="143"/>
      <c r="AL153" s="143"/>
    </row>
    <row r="154" spans="1:38" x14ac:dyDescent="0.3">
      <c r="C154" s="111" t="s">
        <v>35</v>
      </c>
      <c r="D154" s="157" t="s">
        <v>252</v>
      </c>
      <c r="E154" s="170">
        <f t="shared" ref="E154:G154" si="109">E112/E$98</f>
        <v>0.43623899724977899</v>
      </c>
      <c r="F154" s="170">
        <f t="shared" si="109"/>
        <v>0.28885988025112341</v>
      </c>
      <c r="G154" s="298">
        <f t="shared" si="109"/>
        <v>0.25828731640516378</v>
      </c>
      <c r="H154" s="170">
        <f t="shared" ref="H154:W154" si="110">H112/H$98</f>
        <v>0.24896348491209402</v>
      </c>
      <c r="I154" s="299">
        <f t="shared" si="110"/>
        <v>0.24012468809694745</v>
      </c>
      <c r="J154" s="298">
        <f t="shared" si="110"/>
        <v>0.21512807978835125</v>
      </c>
      <c r="K154" s="170">
        <f t="shared" si="110"/>
        <v>0.23155309433811455</v>
      </c>
      <c r="L154" s="170">
        <f t="shared" si="110"/>
        <v>0.22324192254993352</v>
      </c>
      <c r="M154" s="170">
        <f t="shared" si="110"/>
        <v>0.19951513173336241</v>
      </c>
      <c r="N154" s="299">
        <f t="shared" si="110"/>
        <v>0.21512807978835125</v>
      </c>
      <c r="O154" s="298">
        <f t="shared" si="110"/>
        <v>0.20721925129935839</v>
      </c>
      <c r="P154" s="170">
        <f t="shared" si="110"/>
        <v>0.18464360852796113</v>
      </c>
      <c r="Q154" s="170">
        <f t="shared" si="110"/>
        <v>0.19951513173336241</v>
      </c>
      <c r="R154" s="170">
        <f t="shared" si="110"/>
        <v>0.19200185678264781</v>
      </c>
      <c r="S154" s="299">
        <f t="shared" si="110"/>
        <v>0.16308147459222475</v>
      </c>
      <c r="T154" s="307">
        <f t="shared" si="110"/>
        <v>0.12997115838145004</v>
      </c>
      <c r="U154" s="307">
        <f t="shared" si="110"/>
        <v>0.10056212693953</v>
      </c>
      <c r="V154" s="307">
        <f t="shared" si="110"/>
        <v>7.6348432392035065E-2</v>
      </c>
      <c r="W154" s="307">
        <f t="shared" si="110"/>
        <v>5.7226283767954057E-2</v>
      </c>
      <c r="AG154" s="106"/>
      <c r="AH154" s="143"/>
      <c r="AI154" s="143"/>
      <c r="AJ154" s="143"/>
      <c r="AK154" s="143"/>
      <c r="AL154" s="143"/>
    </row>
    <row r="155" spans="1:38" x14ac:dyDescent="0.3">
      <c r="C155" s="111" t="s">
        <v>36</v>
      </c>
      <c r="D155" s="157" t="s">
        <v>253</v>
      </c>
      <c r="E155" s="170">
        <f t="shared" ref="E155:G155" si="111">E113/E$98</f>
        <v>0.15387336047421674</v>
      </c>
      <c r="F155" s="170">
        <f t="shared" si="111"/>
        <v>9.6772819058669371E-2</v>
      </c>
      <c r="G155" s="298">
        <f t="shared" si="111"/>
        <v>8.4261379098616584E-2</v>
      </c>
      <c r="H155" s="170">
        <f t="shared" ref="H155:W155" si="112">H113/H$98</f>
        <v>8.0421043815563781E-2</v>
      </c>
      <c r="I155" s="299">
        <f t="shared" si="112"/>
        <v>7.6778782826699296E-2</v>
      </c>
      <c r="J155" s="298">
        <f t="shared" si="112"/>
        <v>6.6567417019132449E-2</v>
      </c>
      <c r="K155" s="170">
        <f t="shared" si="112"/>
        <v>7.3254379365501568E-2</v>
      </c>
      <c r="L155" s="170">
        <f t="shared" si="112"/>
        <v>6.9856400294345339E-2</v>
      </c>
      <c r="M155" s="170">
        <f t="shared" si="112"/>
        <v>6.0354916501395912E-2</v>
      </c>
      <c r="N155" s="299">
        <f t="shared" si="112"/>
        <v>6.6567417019132449E-2</v>
      </c>
      <c r="O155" s="298">
        <f t="shared" si="112"/>
        <v>6.3398300416521766E-2</v>
      </c>
      <c r="P155" s="170">
        <f t="shared" si="112"/>
        <v>5.4634515968221956E-2</v>
      </c>
      <c r="Q155" s="170">
        <f t="shared" si="112"/>
        <v>6.0354916501395912E-2</v>
      </c>
      <c r="R155" s="170">
        <f t="shared" si="112"/>
        <v>5.7436787878063694E-2</v>
      </c>
      <c r="S155" s="299">
        <f t="shared" si="112"/>
        <v>4.6790598397541953E-2</v>
      </c>
      <c r="T155" s="307">
        <f t="shared" si="112"/>
        <v>3.576766122667617E-2</v>
      </c>
      <c r="U155" s="307">
        <f t="shared" si="112"/>
        <v>2.6816472910157537E-2</v>
      </c>
      <c r="V155" s="307">
        <f t="shared" si="112"/>
        <v>1.9894498432733852E-2</v>
      </c>
      <c r="W155" s="307">
        <f t="shared" si="112"/>
        <v>1.4655698269310511E-2</v>
      </c>
      <c r="AG155" s="106"/>
      <c r="AH155" s="143"/>
      <c r="AI155" s="143"/>
      <c r="AJ155" s="143"/>
      <c r="AK155" s="143"/>
      <c r="AL155" s="143"/>
    </row>
    <row r="156" spans="1:38" x14ac:dyDescent="0.3">
      <c r="C156" s="158" t="s">
        <v>37</v>
      </c>
      <c r="D156" s="163" t="s">
        <v>254</v>
      </c>
      <c r="E156" s="171">
        <f t="shared" ref="E156:G156" si="113">E114/E$98</f>
        <v>7.0501897963126087E-2</v>
      </c>
      <c r="F156" s="171">
        <f t="shared" si="113"/>
        <v>3.7652012933312738E-2</v>
      </c>
      <c r="G156" s="300">
        <f t="shared" si="113"/>
        <v>3.0872733364451857E-2</v>
      </c>
      <c r="H156" s="171">
        <f t="shared" ref="H156:W156" si="114">H114/H$98</f>
        <v>2.8829444735208674E-2</v>
      </c>
      <c r="I156" s="301">
        <f t="shared" si="114"/>
        <v>2.692206027086293E-2</v>
      </c>
      <c r="J156" s="300">
        <f t="shared" si="114"/>
        <v>2.1784098018577159E-2</v>
      </c>
      <c r="K156" s="171">
        <f t="shared" si="114"/>
        <v>2.5111118913715907E-2</v>
      </c>
      <c r="L156" s="171">
        <f t="shared" si="114"/>
        <v>2.3401400455431372E-2</v>
      </c>
      <c r="M156" s="171">
        <f t="shared" si="114"/>
        <v>1.8839779806630229E-2</v>
      </c>
      <c r="N156" s="301">
        <f t="shared" si="114"/>
        <v>2.1784098018577159E-2</v>
      </c>
      <c r="O156" s="300">
        <f t="shared" si="114"/>
        <v>2.0263151833136477E-2</v>
      </c>
      <c r="P156" s="171">
        <f t="shared" si="114"/>
        <v>1.6280599783573779E-2</v>
      </c>
      <c r="Q156" s="171">
        <f t="shared" si="114"/>
        <v>1.8839779806630229E-2</v>
      </c>
      <c r="R156" s="171">
        <f t="shared" si="114"/>
        <v>1.7514295842650913E-2</v>
      </c>
      <c r="S156" s="301">
        <f t="shared" si="114"/>
        <v>1.3051341929374051E-2</v>
      </c>
      <c r="T156" s="308">
        <f t="shared" si="114"/>
        <v>9.081329626073345E-3</v>
      </c>
      <c r="U156" s="308">
        <f t="shared" si="114"/>
        <v>6.3131770777690114E-3</v>
      </c>
      <c r="V156" s="308">
        <f t="shared" si="114"/>
        <v>4.4126839016757685E-3</v>
      </c>
      <c r="W156" s="308">
        <f t="shared" si="114"/>
        <v>3.0952010621918746E-3</v>
      </c>
      <c r="AG156" s="106"/>
      <c r="AH156" s="143"/>
      <c r="AI156" s="143"/>
      <c r="AJ156" s="143"/>
      <c r="AK156" s="143"/>
      <c r="AL156" s="143"/>
    </row>
    <row r="157" spans="1:38" x14ac:dyDescent="0.3">
      <c r="AG157" s="106"/>
      <c r="AH157" s="143"/>
      <c r="AI157" s="143"/>
      <c r="AJ157" s="143"/>
      <c r="AK157" s="143"/>
      <c r="AL157" s="143"/>
    </row>
    <row r="158" spans="1:38" ht="18" x14ac:dyDescent="0.35">
      <c r="C158" s="16"/>
      <c r="AG158" s="20" t="s">
        <v>33</v>
      </c>
      <c r="AH158" s="57">
        <v>300942006</v>
      </c>
      <c r="AI158" s="57">
        <v>503090491.10000002</v>
      </c>
      <c r="AJ158" s="57">
        <v>636708629.89999998</v>
      </c>
      <c r="AK158" s="57">
        <v>741099662.79999995</v>
      </c>
      <c r="AL158" s="57">
        <v>824236598.10000002</v>
      </c>
    </row>
    <row r="159" spans="1:38" x14ac:dyDescent="0.3">
      <c r="AG159" s="20" t="s">
        <v>34</v>
      </c>
      <c r="AH159" s="57">
        <v>661409532</v>
      </c>
      <c r="AI159" s="57">
        <v>619305664.89999998</v>
      </c>
      <c r="AJ159" s="57">
        <v>582681502.79999995</v>
      </c>
      <c r="AK159" s="57">
        <v>558726223.29999995</v>
      </c>
      <c r="AL159" s="57">
        <v>550296317.60000002</v>
      </c>
    </row>
    <row r="160" spans="1:38" ht="23.4" x14ac:dyDescent="0.45">
      <c r="A160" s="22" t="s">
        <v>50</v>
      </c>
      <c r="C160" s="137"/>
      <c r="D160" s="17"/>
      <c r="E160" s="56">
        <v>2006</v>
      </c>
      <c r="F160" s="56">
        <v>2015</v>
      </c>
      <c r="G160" s="52">
        <v>2018</v>
      </c>
      <c r="H160" s="5">
        <v>2019</v>
      </c>
      <c r="I160" s="269">
        <v>2020</v>
      </c>
      <c r="J160" s="52">
        <v>2021</v>
      </c>
      <c r="K160" s="5">
        <v>2022</v>
      </c>
      <c r="L160" s="5">
        <v>2023</v>
      </c>
      <c r="M160" s="5">
        <v>2024</v>
      </c>
      <c r="N160" s="269">
        <v>2025</v>
      </c>
      <c r="O160" s="52">
        <v>2026</v>
      </c>
      <c r="P160" s="5">
        <v>2027</v>
      </c>
      <c r="Q160" s="5">
        <v>2028</v>
      </c>
      <c r="R160" s="5">
        <v>2029</v>
      </c>
      <c r="S160" s="269">
        <v>2030</v>
      </c>
      <c r="T160" s="231">
        <v>2035</v>
      </c>
      <c r="U160" s="5">
        <v>2040</v>
      </c>
      <c r="V160" s="231">
        <v>2045</v>
      </c>
      <c r="W160" s="231">
        <v>2050</v>
      </c>
      <c r="AG160" s="20" t="s">
        <v>35</v>
      </c>
      <c r="AH160" s="57">
        <v>786713699</v>
      </c>
      <c r="AI160" s="57">
        <v>682369932.10000002</v>
      </c>
      <c r="AJ160" s="57">
        <v>631194054.20000005</v>
      </c>
      <c r="AK160" s="57">
        <v>593290014.70000005</v>
      </c>
      <c r="AL160" s="57">
        <v>570922975.5</v>
      </c>
    </row>
    <row r="161" spans="3:38" x14ac:dyDescent="0.3">
      <c r="C161" s="6" t="s">
        <v>597</v>
      </c>
      <c r="D161" s="19" t="s">
        <v>84</v>
      </c>
      <c r="E161" s="42">
        <f>VLOOKUP($D161,result!$A$2:$AY$212,E$5,FALSE)</f>
        <v>2393165780</v>
      </c>
      <c r="F161" s="42">
        <f>VLOOKUP($D161,result!$A$2:$AY$212,F$5,FALSE)</f>
        <v>2463062841</v>
      </c>
      <c r="G161" s="270">
        <f>VLOOKUP($D161,result!$A$2:$AY$212,G$5,FALSE)/1000000</f>
        <v>2528.7965880000002</v>
      </c>
      <c r="H161" s="42">
        <f>VLOOKUP($D161,result!$A$2:$AY$212,H$5,FALSE)/1000000</f>
        <v>2550.3321839999999</v>
      </c>
      <c r="I161" s="271">
        <f>VLOOKUP($D161,result!$A$2:$AY$212,I$5,FALSE)/1000000</f>
        <v>2571.6802950000001</v>
      </c>
      <c r="J161" s="270">
        <f>VLOOKUP($D161,result!$A$2:$AY$212,J$5,FALSE)/1000000</f>
        <v>2634.6017430000002</v>
      </c>
      <c r="K161" s="42">
        <f>VLOOKUP($D161,result!$A$2:$AY$212,K$5,FALSE)/1000000</f>
        <v>2592.8411230000002</v>
      </c>
      <c r="L161" s="42">
        <f>VLOOKUP($D161,result!$A$2:$AY$212,L$5,FALSE)/1000000</f>
        <v>2613.8148719999999</v>
      </c>
      <c r="M161" s="42">
        <f>VLOOKUP($D161,result!$A$2:$AY$212,M$5,FALSE)/1000000</f>
        <v>2675.6156550000001</v>
      </c>
      <c r="N161" s="271">
        <f>VLOOKUP($D161,result!$A$2:$AY$212,N$5,FALSE)/1000000</f>
        <v>2634.6017430000002</v>
      </c>
      <c r="O161" s="270">
        <f>VLOOKUP($D161,result!$A$2:$AY$212,O$5,FALSE)/1000000</f>
        <v>2655.2019369999998</v>
      </c>
      <c r="P161" s="42">
        <f>VLOOKUP($D161,result!$A$2:$AY$212,P$5,FALSE)/1000000</f>
        <v>2715.8844589999999</v>
      </c>
      <c r="Q161" s="42">
        <f>VLOOKUP($D161,result!$A$2:$AY$212,Q$5,FALSE)/1000000</f>
        <v>2675.6156550000001</v>
      </c>
      <c r="R161" s="42">
        <f>VLOOKUP($D161,result!$A$2:$AY$212,R$5,FALSE)/1000000</f>
        <v>2695.8430960000001</v>
      </c>
      <c r="S161" s="271">
        <f>VLOOKUP($D161,result!$A$2:$AY$212,S$5,FALSE)/1000000</f>
        <v>2774.8940600000001</v>
      </c>
      <c r="T161" s="278">
        <f>VLOOKUP($D161,result!$A$2:$AY$212,T$5,FALSE)/1000000</f>
        <v>2869.5402180000001</v>
      </c>
      <c r="U161" s="42">
        <f>VLOOKUP($D161,result!$A$2:$AY$212,U$5,FALSE)/1000000</f>
        <v>2959.5784490000001</v>
      </c>
      <c r="V161" s="278">
        <f>VLOOKUP($D161,result!$A$2:$AY$212,V$5,FALSE)/1000000</f>
        <v>3045.0327229999998</v>
      </c>
      <c r="W161" s="278">
        <f>VLOOKUP($D161,result!$A$2:$AY$212,W$5,FALSE)/1000000</f>
        <v>3125.926688</v>
      </c>
      <c r="AG161" s="20" t="s">
        <v>36</v>
      </c>
      <c r="AH161" s="57">
        <v>412154138</v>
      </c>
      <c r="AI161" s="57">
        <v>362395034.30000001</v>
      </c>
      <c r="AJ161" s="57">
        <v>338165080.30000001</v>
      </c>
      <c r="AK161" s="57">
        <v>312227445.10000002</v>
      </c>
      <c r="AL161" s="57">
        <v>288898846</v>
      </c>
    </row>
    <row r="162" spans="3:38" x14ac:dyDescent="0.3">
      <c r="C162" s="111" t="s">
        <v>31</v>
      </c>
      <c r="D162" s="23" t="s">
        <v>85</v>
      </c>
      <c r="E162" s="57">
        <f>VLOOKUP($D162,result!$A$2:$AY$212,E$5,FALSE)</f>
        <v>661127</v>
      </c>
      <c r="F162" s="57">
        <f>VLOOKUP($D162,result!$A$2:$AY$212,F$5,FALSE)</f>
        <v>41729655.020000003</v>
      </c>
      <c r="G162" s="284">
        <f>VLOOKUP($D162,result!$A$2:$AY$212,G$5,FALSE)/1000000</f>
        <v>47.109320590000003</v>
      </c>
      <c r="H162" s="57">
        <f>VLOOKUP($D162,result!$A$2:$AY$212,H$5,FALSE)/1000000</f>
        <v>49.774240069999998</v>
      </c>
      <c r="I162" s="285">
        <f>VLOOKUP($D162,result!$A$2:$AY$212,I$5,FALSE)/1000000</f>
        <v>53.340480190000001</v>
      </c>
      <c r="J162" s="284">
        <f>VLOOKUP($D162,result!$A$2:$AY$212,J$5,FALSE)/1000000</f>
        <v>69.430615680000002</v>
      </c>
      <c r="K162" s="57">
        <f>VLOOKUP($D162,result!$A$2:$AY$212,K$5,FALSE)/1000000</f>
        <v>57.895603990000005</v>
      </c>
      <c r="L162" s="57">
        <f>VLOOKUP($D162,result!$A$2:$AY$212,L$5,FALSE)/1000000</f>
        <v>63.265836350000001</v>
      </c>
      <c r="M162" s="57">
        <f>VLOOKUP($D162,result!$A$2:$AY$212,M$5,FALSE)/1000000</f>
        <v>83.477898400000001</v>
      </c>
      <c r="N162" s="285">
        <f>VLOOKUP($D162,result!$A$2:$AY$212,N$5,FALSE)/1000000</f>
        <v>69.430615680000002</v>
      </c>
      <c r="O162" s="284">
        <f>VLOOKUP($D162,result!$A$2:$AY$212,O$5,FALSE)/1000000</f>
        <v>76.204874870000012</v>
      </c>
      <c r="P162" s="57">
        <f>VLOOKUP($D162,result!$A$2:$AY$212,P$5,FALSE)/1000000</f>
        <v>101.0860407</v>
      </c>
      <c r="Q162" s="57">
        <f>VLOOKUP($D162,result!$A$2:$AY$212,Q$5,FALSE)/1000000</f>
        <v>83.477898400000001</v>
      </c>
      <c r="R162" s="57">
        <f>VLOOKUP($D162,result!$A$2:$AY$212,R$5,FALSE)/1000000</f>
        <v>91.520446280000002</v>
      </c>
      <c r="S162" s="285">
        <f>VLOOKUP($D162,result!$A$2:$AY$212,S$5,FALSE)/1000000</f>
        <v>133.9656176</v>
      </c>
      <c r="T162" s="282">
        <f>VLOOKUP($D162,result!$A$2:$AY$212,T$5,FALSE)/1000000</f>
        <v>200.49738310000001</v>
      </c>
      <c r="U162" s="57">
        <f>VLOOKUP($D162,result!$A$2:$AY$212,U$5,FALSE)/1000000</f>
        <v>256.4004903</v>
      </c>
      <c r="V162" s="282">
        <f>VLOOKUP($D162,result!$A$2:$AY$212,V$5,FALSE)/1000000</f>
        <v>320.09351510000005</v>
      </c>
      <c r="W162" s="282">
        <f>VLOOKUP($D162,result!$A$2:$AY$212,W$5,FALSE)/1000000</f>
        <v>391.6181775</v>
      </c>
      <c r="AG162" s="28" t="s">
        <v>37</v>
      </c>
      <c r="AH162" s="32">
        <v>188893454</v>
      </c>
      <c r="AI162" s="32">
        <v>149182058.30000001</v>
      </c>
      <c r="AJ162" s="32">
        <v>153262069.09999999</v>
      </c>
      <c r="AK162" s="32">
        <v>167195514</v>
      </c>
      <c r="AL162" s="32">
        <v>180652936.59999999</v>
      </c>
    </row>
    <row r="163" spans="3:38" x14ac:dyDescent="0.3">
      <c r="C163" s="111" t="s">
        <v>32</v>
      </c>
      <c r="D163" s="23" t="s">
        <v>86</v>
      </c>
      <c r="E163" s="57">
        <f>VLOOKUP($D163,result!$A$2:$AY$212,E$5,FALSE)</f>
        <v>42391824</v>
      </c>
      <c r="F163" s="57">
        <f>VLOOKUP($D163,result!$A$2:$AY$212,F$5,FALSE)</f>
        <v>151674720</v>
      </c>
      <c r="G163" s="284">
        <f>VLOOKUP($D163,result!$A$2:$AY$212,G$5,FALSE)/1000000</f>
        <v>187.89774489999999</v>
      </c>
      <c r="H163" s="57">
        <f>VLOOKUP($D163,result!$A$2:$AY$212,H$5,FALSE)/1000000</f>
        <v>206.91987019999999</v>
      </c>
      <c r="I163" s="285">
        <f>VLOOKUP($D163,result!$A$2:$AY$212,I$5,FALSE)/1000000</f>
        <v>231.970732</v>
      </c>
      <c r="J163" s="284">
        <f>VLOOKUP($D163,result!$A$2:$AY$212,J$5,FALSE)/1000000</f>
        <v>309.56614289999999</v>
      </c>
      <c r="K163" s="57">
        <f>VLOOKUP($D163,result!$A$2:$AY$212,K$5,FALSE)/1000000</f>
        <v>257.76516930000003</v>
      </c>
      <c r="L163" s="57">
        <f>VLOOKUP($D163,result!$A$2:$AY$212,L$5,FALSE)/1000000</f>
        <v>283.77954919999996</v>
      </c>
      <c r="M163" s="57">
        <f>VLOOKUP($D163,result!$A$2:$AY$212,M$5,FALSE)/1000000</f>
        <v>358.56391339999999</v>
      </c>
      <c r="N163" s="285">
        <f>VLOOKUP($D163,result!$A$2:$AY$212,N$5,FALSE)/1000000</f>
        <v>309.56614289999999</v>
      </c>
      <c r="O163" s="284">
        <f>VLOOKUP($D163,result!$A$2:$AY$212,O$5,FALSE)/1000000</f>
        <v>334.57818530000003</v>
      </c>
      <c r="P163" s="57">
        <f>VLOOKUP($D163,result!$A$2:$AY$212,P$5,FALSE)/1000000</f>
        <v>404.85106589999998</v>
      </c>
      <c r="Q163" s="57">
        <f>VLOOKUP($D163,result!$A$2:$AY$212,Q$5,FALSE)/1000000</f>
        <v>358.56391339999999</v>
      </c>
      <c r="R163" s="57">
        <f>VLOOKUP($D163,result!$A$2:$AY$212,R$5,FALSE)/1000000</f>
        <v>381.75340289999997</v>
      </c>
      <c r="S163" s="285">
        <f>VLOOKUP($D163,result!$A$2:$AY$212,S$5,FALSE)/1000000</f>
        <v>469.41517299999998</v>
      </c>
      <c r="T163" s="282">
        <f>VLOOKUP($D163,result!$A$2:$AY$212,T$5,FALSE)/1000000</f>
        <v>556.36279089999994</v>
      </c>
      <c r="U163" s="57">
        <f>VLOOKUP($D163,result!$A$2:$AY$212,U$5,FALSE)/1000000</f>
        <v>603.78413950000004</v>
      </c>
      <c r="V163" s="282">
        <f>VLOOKUP($D163,result!$A$2:$AY$212,V$5,FALSE)/1000000</f>
        <v>629.87532850000002</v>
      </c>
      <c r="W163" s="282">
        <f>VLOOKUP($D163,result!$A$2:$AY$212,W$5,FALSE)/1000000</f>
        <v>642.29145620000008</v>
      </c>
    </row>
    <row r="164" spans="3:38" x14ac:dyDescent="0.3">
      <c r="C164" s="111" t="s">
        <v>33</v>
      </c>
      <c r="D164" s="23" t="s">
        <v>87</v>
      </c>
      <c r="E164" s="57">
        <f>VLOOKUP($D164,result!$A$2:$AY$212,E$5,FALSE)</f>
        <v>300942006</v>
      </c>
      <c r="F164" s="57">
        <f>VLOOKUP($D164,result!$A$2:$AY$212,F$5,FALSE)</f>
        <v>486195199.69999999</v>
      </c>
      <c r="G164" s="284">
        <f>VLOOKUP($D164,result!$A$2:$AY$212,G$5,FALSE)/1000000</f>
        <v>530.15623879999998</v>
      </c>
      <c r="H164" s="57">
        <f>VLOOKUP($D164,result!$A$2:$AY$212,H$5,FALSE)/1000000</f>
        <v>540.98440149999999</v>
      </c>
      <c r="I164" s="285">
        <f>VLOOKUP($D164,result!$A$2:$AY$212,I$5,FALSE)/1000000</f>
        <v>551.46748860000002</v>
      </c>
      <c r="J164" s="284">
        <f>VLOOKUP($D164,result!$A$2:$AY$212,J$5,FALSE)/1000000</f>
        <v>600.81266449999998</v>
      </c>
      <c r="K164" s="57">
        <f>VLOOKUP($D164,result!$A$2:$AY$212,K$5,FALSE)/1000000</f>
        <v>566.09850400000005</v>
      </c>
      <c r="L164" s="57">
        <f>VLOOKUP($D164,result!$A$2:$AY$212,L$5,FALSE)/1000000</f>
        <v>582.95275809999998</v>
      </c>
      <c r="M164" s="57">
        <f>VLOOKUP($D164,result!$A$2:$AY$212,M$5,FALSE)/1000000</f>
        <v>635.65654170000005</v>
      </c>
      <c r="N164" s="285">
        <f>VLOOKUP($D164,result!$A$2:$AY$212,N$5,FALSE)/1000000</f>
        <v>600.81266449999998</v>
      </c>
      <c r="O164" s="284">
        <f>VLOOKUP($D164,result!$A$2:$AY$212,O$5,FALSE)/1000000</f>
        <v>618.53785020000009</v>
      </c>
      <c r="P164" s="57">
        <f>VLOOKUP($D164,result!$A$2:$AY$212,P$5,FALSE)/1000000</f>
        <v>668.98405029999992</v>
      </c>
      <c r="Q164" s="57">
        <f>VLOOKUP($D164,result!$A$2:$AY$212,Q$5,FALSE)/1000000</f>
        <v>635.65654170000005</v>
      </c>
      <c r="R164" s="57">
        <f>VLOOKUP($D164,result!$A$2:$AY$212,R$5,FALSE)/1000000</f>
        <v>652.2819988</v>
      </c>
      <c r="S164" s="285">
        <f>VLOOKUP($D164,result!$A$2:$AY$212,S$5,FALSE)/1000000</f>
        <v>719.08811860000003</v>
      </c>
      <c r="T164" s="282">
        <f>VLOOKUP($D164,result!$A$2:$AY$212,T$5,FALSE)/1000000</f>
        <v>791.71973839999998</v>
      </c>
      <c r="U164" s="57">
        <f>VLOOKUP($D164,result!$A$2:$AY$212,U$5,FALSE)/1000000</f>
        <v>824.74032970000007</v>
      </c>
      <c r="V164" s="282">
        <f>VLOOKUP($D164,result!$A$2:$AY$212,V$5,FALSE)/1000000</f>
        <v>832.46878609999999</v>
      </c>
      <c r="W164" s="282">
        <f>VLOOKUP($D164,result!$A$2:$AY$212,W$5,FALSE)/1000000</f>
        <v>833.22924760000001</v>
      </c>
    </row>
    <row r="165" spans="3:38" x14ac:dyDescent="0.3">
      <c r="C165" s="111" t="s">
        <v>34</v>
      </c>
      <c r="D165" s="23" t="s">
        <v>88</v>
      </c>
      <c r="E165" s="57">
        <f>VLOOKUP($D165,result!$A$2:$AY$212,E$5,FALSE)</f>
        <v>661409532</v>
      </c>
      <c r="F165" s="57">
        <f>VLOOKUP($D165,result!$A$2:$AY$212,F$5,FALSE)</f>
        <v>630072778.5</v>
      </c>
      <c r="G165" s="284">
        <f>VLOOKUP($D165,result!$A$2:$AY$212,G$5,FALSE)/1000000</f>
        <v>628.09211560000006</v>
      </c>
      <c r="H165" s="57">
        <f>VLOOKUP($D165,result!$A$2:$AY$212,H$5,FALSE)/1000000</f>
        <v>628.28322160000005</v>
      </c>
      <c r="I165" s="285">
        <f>VLOOKUP($D165,result!$A$2:$AY$212,I$5,FALSE)/1000000</f>
        <v>628.80201779999993</v>
      </c>
      <c r="J165" s="284">
        <f>VLOOKUP($D165,result!$A$2:$AY$212,J$5,FALSE)/1000000</f>
        <v>630.52584839999997</v>
      </c>
      <c r="K165" s="57">
        <f>VLOOKUP($D165,result!$A$2:$AY$212,K$5,FALSE)/1000000</f>
        <v>629.57861549999996</v>
      </c>
      <c r="L165" s="57">
        <f>VLOOKUP($D165,result!$A$2:$AY$212,L$5,FALSE)/1000000</f>
        <v>630.23736929999995</v>
      </c>
      <c r="M165" s="57">
        <f>VLOOKUP($D165,result!$A$2:$AY$212,M$5,FALSE)/1000000</f>
        <v>629.54539060000002</v>
      </c>
      <c r="N165" s="285">
        <f>VLOOKUP($D165,result!$A$2:$AY$212,N$5,FALSE)/1000000</f>
        <v>630.52584839999997</v>
      </c>
      <c r="O165" s="284">
        <f>VLOOKUP($D165,result!$A$2:$AY$212,O$5,FALSE)/1000000</f>
        <v>630.2880017</v>
      </c>
      <c r="P165" s="57">
        <f>VLOOKUP($D165,result!$A$2:$AY$212,P$5,FALSE)/1000000</f>
        <v>625.86862110000004</v>
      </c>
      <c r="Q165" s="57">
        <f>VLOOKUP($D165,result!$A$2:$AY$212,Q$5,FALSE)/1000000</f>
        <v>629.54539060000002</v>
      </c>
      <c r="R165" s="57">
        <f>VLOOKUP($D165,result!$A$2:$AY$212,R$5,FALSE)/1000000</f>
        <v>628.18940250000003</v>
      </c>
      <c r="S165" s="285">
        <f>VLOOKUP($D165,result!$A$2:$AY$212,S$5,FALSE)/1000000</f>
        <v>617.74763910000001</v>
      </c>
      <c r="T165" s="282">
        <f>VLOOKUP($D165,result!$A$2:$AY$212,T$5,FALSE)/1000000</f>
        <v>600.03717589999997</v>
      </c>
      <c r="U165" s="57">
        <f>VLOOKUP($D165,result!$A$2:$AY$212,U$5,FALSE)/1000000</f>
        <v>605.81751889999998</v>
      </c>
      <c r="V165" s="282">
        <f>VLOOKUP($D165,result!$A$2:$AY$212,V$5,FALSE)/1000000</f>
        <v>612.88497129999996</v>
      </c>
      <c r="W165" s="282">
        <f>VLOOKUP($D165,result!$A$2:$AY$212,W$5,FALSE)/1000000</f>
        <v>615.26039420000006</v>
      </c>
    </row>
    <row r="166" spans="3:38" x14ac:dyDescent="0.3">
      <c r="C166" s="111" t="s">
        <v>35</v>
      </c>
      <c r="D166" s="23" t="s">
        <v>89</v>
      </c>
      <c r="E166" s="57">
        <f>VLOOKUP($D166,result!$A$2:$AY$212,E$5,FALSE)</f>
        <v>786713699</v>
      </c>
      <c r="F166" s="57">
        <f>VLOOKUP($D166,result!$A$2:$AY$212,F$5,FALSE)</f>
        <v>680803480.70000005</v>
      </c>
      <c r="G166" s="284">
        <f>VLOOKUP($D166,result!$A$2:$AY$212,G$5,FALSE)/1000000</f>
        <v>674.65420189999998</v>
      </c>
      <c r="H166" s="57">
        <f>VLOOKUP($D166,result!$A$2:$AY$212,H$5,FALSE)/1000000</f>
        <v>670.28324120000002</v>
      </c>
      <c r="I166" s="285">
        <f>VLOOKUP($D166,result!$A$2:$AY$212,I$5,FALSE)/1000000</f>
        <v>662.6099617000001</v>
      </c>
      <c r="J166" s="284">
        <f>VLOOKUP($D166,result!$A$2:$AY$212,J$5,FALSE)/1000000</f>
        <v>626.3741242000001</v>
      </c>
      <c r="K166" s="57">
        <f>VLOOKUP($D166,result!$A$2:$AY$212,K$5,FALSE)/1000000</f>
        <v>651.95337099999995</v>
      </c>
      <c r="L166" s="57">
        <f>VLOOKUP($D166,result!$A$2:$AY$212,L$5,FALSE)/1000000</f>
        <v>639.59291539999992</v>
      </c>
      <c r="M166" s="57">
        <f>VLOOKUP($D166,result!$A$2:$AY$212,M$5,FALSE)/1000000</f>
        <v>600.55156399999998</v>
      </c>
      <c r="N166" s="285">
        <f>VLOOKUP($D166,result!$A$2:$AY$212,N$5,FALSE)/1000000</f>
        <v>626.3741242000001</v>
      </c>
      <c r="O166" s="284">
        <f>VLOOKUP($D166,result!$A$2:$AY$212,O$5,FALSE)/1000000</f>
        <v>613.22378639999999</v>
      </c>
      <c r="P166" s="57">
        <f>VLOOKUP($D166,result!$A$2:$AY$212,P$5,FALSE)/1000000</f>
        <v>574.62614759999997</v>
      </c>
      <c r="Q166" s="57">
        <f>VLOOKUP($D166,result!$A$2:$AY$212,Q$5,FALSE)/1000000</f>
        <v>600.55156399999998</v>
      </c>
      <c r="R166" s="57">
        <f>VLOOKUP($D166,result!$A$2:$AY$212,R$5,FALSE)/1000000</f>
        <v>588.03339489999996</v>
      </c>
      <c r="S166" s="285">
        <f>VLOOKUP($D166,result!$A$2:$AY$212,S$5,FALSE)/1000000</f>
        <v>533.63207969999996</v>
      </c>
      <c r="T166" s="282">
        <f>VLOOKUP($D166,result!$A$2:$AY$212,T$5,FALSE)/1000000</f>
        <v>472.70500780000003</v>
      </c>
      <c r="U166" s="57">
        <f>VLOOKUP($D166,result!$A$2:$AY$212,U$5,FALSE)/1000000</f>
        <v>446.87397329999999</v>
      </c>
      <c r="V166" s="282">
        <f>VLOOKUP($D166,result!$A$2:$AY$212,V$5,FALSE)/1000000</f>
        <v>441.4228822</v>
      </c>
      <c r="W166" s="282">
        <f>VLOOKUP($D166,result!$A$2:$AY$212,W$5,FALSE)/1000000</f>
        <v>443.6395895</v>
      </c>
    </row>
    <row r="167" spans="3:38" x14ac:dyDescent="0.3">
      <c r="C167" s="111" t="s">
        <v>36</v>
      </c>
      <c r="D167" s="23" t="s">
        <v>90</v>
      </c>
      <c r="E167" s="57">
        <f>VLOOKUP($D167,result!$A$2:$AY$212,E$5,FALSE)</f>
        <v>412154138</v>
      </c>
      <c r="F167" s="57">
        <f>VLOOKUP($D167,result!$A$2:$AY$212,F$5,FALSE)</f>
        <v>355096313.30000001</v>
      </c>
      <c r="G167" s="284">
        <f>VLOOKUP($D167,result!$A$2:$AY$212,G$5,FALSE)/1000000</f>
        <v>354.55661230000004</v>
      </c>
      <c r="H167" s="57">
        <f>VLOOKUP($D167,result!$A$2:$AY$212,H$5,FALSE)/1000000</f>
        <v>352.02756950000003</v>
      </c>
      <c r="I167" s="285">
        <f>VLOOKUP($D167,result!$A$2:$AY$212,I$5,FALSE)/1000000</f>
        <v>346.54444189999998</v>
      </c>
      <c r="J167" s="284">
        <f>VLOOKUP($D167,result!$A$2:$AY$212,J$5,FALSE)/1000000</f>
        <v>318.51242630000002</v>
      </c>
      <c r="K167" s="57">
        <f>VLOOKUP($D167,result!$A$2:$AY$212,K$5,FALSE)/1000000</f>
        <v>338.38520739999996</v>
      </c>
      <c r="L167" s="57">
        <f>VLOOKUP($D167,result!$A$2:$AY$212,L$5,FALSE)/1000000</f>
        <v>328.77378489999995</v>
      </c>
      <c r="M167" s="57">
        <f>VLOOKUP($D167,result!$A$2:$AY$212,M$5,FALSE)/1000000</f>
        <v>298.8554633</v>
      </c>
      <c r="N167" s="285">
        <f>VLOOKUP($D167,result!$A$2:$AY$212,N$5,FALSE)/1000000</f>
        <v>318.51242630000002</v>
      </c>
      <c r="O167" s="284">
        <f>VLOOKUP($D167,result!$A$2:$AY$212,O$5,FALSE)/1000000</f>
        <v>308.42745969999999</v>
      </c>
      <c r="P167" s="57">
        <f>VLOOKUP($D167,result!$A$2:$AY$212,P$5,FALSE)/1000000</f>
        <v>280.38214799999997</v>
      </c>
      <c r="Q167" s="57">
        <f>VLOOKUP($D167,result!$A$2:$AY$212,Q$5,FALSE)/1000000</f>
        <v>298.8554633</v>
      </c>
      <c r="R167" s="57">
        <f>VLOOKUP($D167,result!$A$2:$AY$212,R$5,FALSE)/1000000</f>
        <v>289.67396060000004</v>
      </c>
      <c r="S167" s="285">
        <f>VLOOKUP($D167,result!$A$2:$AY$212,S$5,FALSE)/1000000</f>
        <v>252.40014630000002</v>
      </c>
      <c r="T167" s="282">
        <f>VLOOKUP($D167,result!$A$2:$AY$212,T$5,FALSE)/1000000</f>
        <v>213.110454</v>
      </c>
      <c r="U167" s="57">
        <f>VLOOKUP($D167,result!$A$2:$AY$212,U$5,FALSE)/1000000</f>
        <v>194.2195481</v>
      </c>
      <c r="V167" s="282">
        <f>VLOOKUP($D167,result!$A$2:$AY$212,V$5,FALSE)/1000000</f>
        <v>185.27701480000002</v>
      </c>
      <c r="W167" s="282">
        <f>VLOOKUP($D167,result!$A$2:$AY$212,W$5,FALSE)/1000000</f>
        <v>180.45662369999999</v>
      </c>
    </row>
    <row r="168" spans="3:38" x14ac:dyDescent="0.3">
      <c r="C168" s="158" t="s">
        <v>37</v>
      </c>
      <c r="D168" s="58" t="s">
        <v>91</v>
      </c>
      <c r="E168" s="32">
        <f>VLOOKUP($D168,result!$A$2:$AY$212,E$5,FALSE)</f>
        <v>188893454</v>
      </c>
      <c r="F168" s="32">
        <f>VLOOKUP($D168,result!$A$2:$AY$212,F$5,FALSE)</f>
        <v>117490693.5</v>
      </c>
      <c r="G168" s="286">
        <f>VLOOKUP($D168,result!$A$2:$AY$212,G$5,FALSE)/1000000</f>
        <v>106.3303536</v>
      </c>
      <c r="H168" s="32">
        <f>VLOOKUP($D168,result!$A$2:$AY$212,H$5,FALSE)/1000000</f>
        <v>102.05963990000001</v>
      </c>
      <c r="I168" s="287">
        <f>VLOOKUP($D168,result!$A$2:$AY$212,I$5,FALSE)/1000000</f>
        <v>96.945172439999993</v>
      </c>
      <c r="J168" s="286">
        <f>VLOOKUP($D168,result!$A$2:$AY$212,J$5,FALSE)/1000000</f>
        <v>79.379921060000001</v>
      </c>
      <c r="K168" s="32">
        <f>VLOOKUP($D168,result!$A$2:$AY$212,K$5,FALSE)/1000000</f>
        <v>91.164652050000001</v>
      </c>
      <c r="L168" s="32">
        <f>VLOOKUP($D168,result!$A$2:$AY$212,L$5,FALSE)/1000000</f>
        <v>85.212658849999997</v>
      </c>
      <c r="M168" s="32">
        <f>VLOOKUP($D168,result!$A$2:$AY$212,M$5,FALSE)/1000000</f>
        <v>68.964883730000011</v>
      </c>
      <c r="N168" s="287">
        <f>VLOOKUP($D168,result!$A$2:$AY$212,N$5,FALSE)/1000000</f>
        <v>79.379921060000001</v>
      </c>
      <c r="O168" s="286">
        <f>VLOOKUP($D168,result!$A$2:$AY$212,O$5,FALSE)/1000000</f>
        <v>73.941779120000007</v>
      </c>
      <c r="P168" s="32">
        <f>VLOOKUP($D168,result!$A$2:$AY$212,P$5,FALSE)/1000000</f>
        <v>60.08638552</v>
      </c>
      <c r="Q168" s="32">
        <f>VLOOKUP($D168,result!$A$2:$AY$212,Q$5,FALSE)/1000000</f>
        <v>68.964883730000011</v>
      </c>
      <c r="R168" s="32">
        <f>VLOOKUP($D168,result!$A$2:$AY$212,R$5,FALSE)/1000000</f>
        <v>64.390489970000004</v>
      </c>
      <c r="S168" s="287">
        <f>VLOOKUP($D168,result!$A$2:$AY$212,S$5,FALSE)/1000000</f>
        <v>48.645286119999994</v>
      </c>
      <c r="T168" s="283">
        <f>VLOOKUP($D168,result!$A$2:$AY$212,T$5,FALSE)/1000000</f>
        <v>35.107668079999996</v>
      </c>
      <c r="U168" s="32">
        <f>VLOOKUP($D168,result!$A$2:$AY$212,U$5,FALSE)/1000000</f>
        <v>27.742449239999999</v>
      </c>
      <c r="V168" s="283">
        <f>VLOOKUP($D168,result!$A$2:$AY$212,V$5,FALSE)/1000000</f>
        <v>23.01022472</v>
      </c>
      <c r="W168" s="283">
        <f>VLOOKUP($D168,result!$A$2:$AY$212,W$5,FALSE)/1000000</f>
        <v>19.43119922</v>
      </c>
    </row>
    <row r="169" spans="3:38" x14ac:dyDescent="0.3">
      <c r="C169" s="4"/>
    </row>
    <row r="170" spans="3:38" x14ac:dyDescent="0.3">
      <c r="C170" s="4"/>
    </row>
    <row r="171" spans="3:38" x14ac:dyDescent="0.3">
      <c r="C171" s="137" t="s">
        <v>600</v>
      </c>
      <c r="D171" s="17"/>
      <c r="E171" s="56">
        <v>2006</v>
      </c>
      <c r="F171" s="56">
        <v>2015</v>
      </c>
      <c r="G171" s="52">
        <v>2018</v>
      </c>
      <c r="H171" s="5">
        <v>2019</v>
      </c>
      <c r="I171" s="269">
        <v>2020</v>
      </c>
      <c r="J171" s="52">
        <v>2021</v>
      </c>
      <c r="K171" s="5">
        <v>2022</v>
      </c>
      <c r="L171" s="5">
        <v>2023</v>
      </c>
      <c r="M171" s="5">
        <v>2024</v>
      </c>
      <c r="N171" s="269">
        <v>2025</v>
      </c>
      <c r="O171" s="52">
        <v>2026</v>
      </c>
      <c r="P171" s="5">
        <v>2027</v>
      </c>
      <c r="Q171" s="5">
        <v>2028</v>
      </c>
      <c r="R171" s="5">
        <v>2029</v>
      </c>
      <c r="S171" s="269">
        <v>2030</v>
      </c>
      <c r="T171" s="231">
        <v>2035</v>
      </c>
      <c r="U171" s="231">
        <v>2040</v>
      </c>
      <c r="V171" s="231">
        <v>2045</v>
      </c>
      <c r="W171" s="231">
        <v>2050</v>
      </c>
    </row>
    <row r="172" spans="3:38" x14ac:dyDescent="0.3">
      <c r="C172" s="6" t="s">
        <v>245</v>
      </c>
      <c r="D172" s="19" t="s">
        <v>84</v>
      </c>
      <c r="E172" s="42">
        <f>E161/100</f>
        <v>23931657.800000001</v>
      </c>
      <c r="F172" s="42">
        <f t="shared" ref="F172" si="115">F161/100</f>
        <v>24630628.41</v>
      </c>
      <c r="G172" s="270">
        <f>G161*1000/100</f>
        <v>25287.96588</v>
      </c>
      <c r="H172" s="42">
        <f t="shared" ref="H172:W172" si="116">H161*1000/100</f>
        <v>25503.321840000001</v>
      </c>
      <c r="I172" s="271">
        <f t="shared" si="116"/>
        <v>25716.802949999998</v>
      </c>
      <c r="J172" s="270">
        <f t="shared" si="116"/>
        <v>26346.017430000004</v>
      </c>
      <c r="K172" s="42">
        <f t="shared" si="116"/>
        <v>25928.411230000002</v>
      </c>
      <c r="L172" s="42">
        <f t="shared" si="116"/>
        <v>26138.148720000001</v>
      </c>
      <c r="M172" s="42">
        <f t="shared" si="116"/>
        <v>26756.156550000003</v>
      </c>
      <c r="N172" s="271">
        <f t="shared" si="116"/>
        <v>26346.017430000004</v>
      </c>
      <c r="O172" s="270">
        <f t="shared" si="116"/>
        <v>26552.019369999998</v>
      </c>
      <c r="P172" s="42">
        <f t="shared" si="116"/>
        <v>27158.844589999997</v>
      </c>
      <c r="Q172" s="42">
        <f t="shared" si="116"/>
        <v>26756.156550000003</v>
      </c>
      <c r="R172" s="42">
        <f t="shared" si="116"/>
        <v>26958.430959999998</v>
      </c>
      <c r="S172" s="271">
        <f t="shared" si="116"/>
        <v>27748.940600000002</v>
      </c>
      <c r="T172" s="278">
        <f t="shared" si="116"/>
        <v>28695.402179999997</v>
      </c>
      <c r="U172" s="278">
        <f t="shared" si="116"/>
        <v>29595.784490000002</v>
      </c>
      <c r="V172" s="278">
        <f t="shared" si="116"/>
        <v>30450.327229999999</v>
      </c>
      <c r="W172" s="278">
        <f t="shared" si="116"/>
        <v>31259.266879999999</v>
      </c>
    </row>
    <row r="173" spans="3:38" x14ac:dyDescent="0.3">
      <c r="C173" s="111" t="s">
        <v>31</v>
      </c>
      <c r="D173" s="23" t="s">
        <v>85</v>
      </c>
      <c r="E173" s="166">
        <f>E162/E$161</f>
        <v>2.7625624832392512E-4</v>
      </c>
      <c r="F173" s="166">
        <f>F162/F$161</f>
        <v>1.6942180412683999E-2</v>
      </c>
      <c r="G173" s="272">
        <f>G162/G$161</f>
        <v>1.8629145900287018E-2</v>
      </c>
      <c r="H173" s="166">
        <f t="shared" ref="H173:W173" si="117">H162/H$161</f>
        <v>1.9516767416522553E-2</v>
      </c>
      <c r="I173" s="273">
        <f t="shared" si="117"/>
        <v>2.0741489637614539E-2</v>
      </c>
      <c r="J173" s="272">
        <f t="shared" si="117"/>
        <v>2.6353362842969925E-2</v>
      </c>
      <c r="K173" s="166">
        <f t="shared" si="117"/>
        <v>2.2329021040445755E-2</v>
      </c>
      <c r="L173" s="166">
        <f t="shared" si="117"/>
        <v>2.4204405992070584E-2</v>
      </c>
      <c r="M173" s="166">
        <f t="shared" si="117"/>
        <v>3.1199510379602707E-2</v>
      </c>
      <c r="N173" s="273">
        <f t="shared" si="117"/>
        <v>2.6353362842969925E-2</v>
      </c>
      <c r="O173" s="272">
        <f t="shared" si="117"/>
        <v>2.8700218167248201E-2</v>
      </c>
      <c r="P173" s="166">
        <f t="shared" si="117"/>
        <v>3.7220302345711831E-2</v>
      </c>
      <c r="Q173" s="166">
        <f t="shared" si="117"/>
        <v>3.1199510379602707E-2</v>
      </c>
      <c r="R173" s="166">
        <f t="shared" si="117"/>
        <v>3.3948728846940279E-2</v>
      </c>
      <c r="S173" s="273">
        <f t="shared" si="117"/>
        <v>4.8277741313122416E-2</v>
      </c>
      <c r="T173" s="279">
        <f t="shared" si="117"/>
        <v>6.987090888021838E-2</v>
      </c>
      <c r="U173" s="279">
        <f t="shared" si="117"/>
        <v>8.663412533857115E-2</v>
      </c>
      <c r="V173" s="279">
        <f t="shared" si="117"/>
        <v>0.10511989335360586</v>
      </c>
      <c r="W173" s="279">
        <f t="shared" si="117"/>
        <v>0.12528066605124424</v>
      </c>
    </row>
    <row r="174" spans="3:38" x14ac:dyDescent="0.3">
      <c r="C174" s="111" t="s">
        <v>32</v>
      </c>
      <c r="D174" s="23" t="s">
        <v>86</v>
      </c>
      <c r="E174" s="164">
        <f t="shared" ref="E174:G174" si="118">E163/E$161</f>
        <v>1.77137013884596E-2</v>
      </c>
      <c r="F174" s="164">
        <f t="shared" si="118"/>
        <v>6.1579719962979215E-2</v>
      </c>
      <c r="G174" s="274">
        <f t="shared" si="118"/>
        <v>7.4303226203182457E-2</v>
      </c>
      <c r="H174" s="164">
        <f t="shared" ref="H174:W174" si="119">H163/H$161</f>
        <v>8.1134477891998402E-2</v>
      </c>
      <c r="I174" s="275">
        <f t="shared" si="119"/>
        <v>9.0202010121946355E-2</v>
      </c>
      <c r="J174" s="274">
        <f t="shared" si="119"/>
        <v>0.11750016628604347</v>
      </c>
      <c r="K174" s="164">
        <f t="shared" si="119"/>
        <v>9.9414178143610074E-2</v>
      </c>
      <c r="L174" s="164">
        <f t="shared" si="119"/>
        <v>0.10856910802671413</v>
      </c>
      <c r="M174" s="164">
        <f t="shared" si="119"/>
        <v>0.13401174145843453</v>
      </c>
      <c r="N174" s="275">
        <f t="shared" si="119"/>
        <v>0.11750016628604347</v>
      </c>
      <c r="O174" s="274">
        <f t="shared" si="119"/>
        <v>0.12600856478661121</v>
      </c>
      <c r="P174" s="164">
        <f t="shared" si="119"/>
        <v>0.14906785322121835</v>
      </c>
      <c r="Q174" s="164">
        <f t="shared" si="119"/>
        <v>0.13401174145843453</v>
      </c>
      <c r="R174" s="164">
        <f t="shared" si="119"/>
        <v>0.14160816831900663</v>
      </c>
      <c r="S174" s="275">
        <f t="shared" si="119"/>
        <v>0.16916507904449513</v>
      </c>
      <c r="T174" s="280">
        <f t="shared" si="119"/>
        <v>0.19388569200391667</v>
      </c>
      <c r="U174" s="280">
        <f t="shared" si="119"/>
        <v>0.20401018249879815</v>
      </c>
      <c r="V174" s="280">
        <f t="shared" si="119"/>
        <v>0.20685338575916515</v>
      </c>
      <c r="W174" s="280">
        <f t="shared" si="119"/>
        <v>0.20547233518484873</v>
      </c>
    </row>
    <row r="175" spans="3:38" x14ac:dyDescent="0.3">
      <c r="C175" s="111" t="s">
        <v>33</v>
      </c>
      <c r="D175" s="23" t="s">
        <v>87</v>
      </c>
      <c r="E175" s="164">
        <f t="shared" ref="E175:G175" si="120">E164/E$161</f>
        <v>0.12575058882882739</v>
      </c>
      <c r="F175" s="164">
        <f t="shared" si="120"/>
        <v>0.19739455754308138</v>
      </c>
      <c r="G175" s="274">
        <f t="shared" si="120"/>
        <v>0.2096476408247985</v>
      </c>
      <c r="H175" s="164">
        <f t="shared" ref="H175:W175" si="121">H164/H$161</f>
        <v>0.21212311278270721</v>
      </c>
      <c r="I175" s="275">
        <f t="shared" si="121"/>
        <v>0.21443858697062498</v>
      </c>
      <c r="J175" s="274">
        <f t="shared" si="121"/>
        <v>0.22804686366595178</v>
      </c>
      <c r="K175" s="164">
        <f t="shared" si="121"/>
        <v>0.21833135049362606</v>
      </c>
      <c r="L175" s="164">
        <f t="shared" si="121"/>
        <v>0.2230275618769989</v>
      </c>
      <c r="M175" s="164">
        <f t="shared" si="121"/>
        <v>0.23757393574526683</v>
      </c>
      <c r="N175" s="275">
        <f t="shared" si="121"/>
        <v>0.22804686366595178</v>
      </c>
      <c r="O175" s="274">
        <f t="shared" si="121"/>
        <v>0.23295322347454289</v>
      </c>
      <c r="P175" s="164">
        <f t="shared" si="121"/>
        <v>0.24632272116109191</v>
      </c>
      <c r="Q175" s="164">
        <f t="shared" si="121"/>
        <v>0.23757393574526683</v>
      </c>
      <c r="R175" s="164">
        <f t="shared" si="121"/>
        <v>0.24195844326690738</v>
      </c>
      <c r="S175" s="275">
        <f t="shared" si="121"/>
        <v>0.25914074665610837</v>
      </c>
      <c r="T175" s="280">
        <f t="shared" si="121"/>
        <v>0.27590473673577204</v>
      </c>
      <c r="U175" s="280">
        <f t="shared" si="121"/>
        <v>0.2786681765366511</v>
      </c>
      <c r="V175" s="280">
        <f t="shared" si="121"/>
        <v>0.27338582597557198</v>
      </c>
      <c r="W175" s="280">
        <f t="shared" si="121"/>
        <v>0.26655431517272998</v>
      </c>
    </row>
    <row r="176" spans="3:38" x14ac:dyDescent="0.3">
      <c r="C176" s="111" t="s">
        <v>34</v>
      </c>
      <c r="D176" s="23" t="s">
        <v>88</v>
      </c>
      <c r="E176" s="164">
        <f t="shared" ref="E176:G176" si="122">E165/E$161</f>
        <v>0.27637430617113368</v>
      </c>
      <c r="F176" s="164">
        <f t="shared" si="122"/>
        <v>0.25580864930112435</v>
      </c>
      <c r="G176" s="274">
        <f t="shared" si="122"/>
        <v>0.24837589491401196</v>
      </c>
      <c r="H176" s="164">
        <f t="shared" ref="H176:W176" si="123">H165/H$161</f>
        <v>0.24635348506428137</v>
      </c>
      <c r="I176" s="275">
        <f t="shared" si="123"/>
        <v>0.24451018232031049</v>
      </c>
      <c r="J176" s="274">
        <f t="shared" si="123"/>
        <v>0.23932491887066967</v>
      </c>
      <c r="K176" s="164">
        <f t="shared" si="123"/>
        <v>0.24281418939065474</v>
      </c>
      <c r="L176" s="164">
        <f t="shared" si="123"/>
        <v>0.24111782974811996</v>
      </c>
      <c r="M176" s="164">
        <f t="shared" si="123"/>
        <v>0.23528991894764498</v>
      </c>
      <c r="N176" s="275">
        <f t="shared" si="123"/>
        <v>0.23932491887066967</v>
      </c>
      <c r="O176" s="274">
        <f t="shared" si="123"/>
        <v>0.23737855600246199</v>
      </c>
      <c r="P176" s="164">
        <f t="shared" si="123"/>
        <v>0.23044744006909906</v>
      </c>
      <c r="Q176" s="164">
        <f t="shared" si="123"/>
        <v>0.23528991894764498</v>
      </c>
      <c r="R176" s="164">
        <f t="shared" si="123"/>
        <v>0.23302150018748718</v>
      </c>
      <c r="S176" s="275">
        <f t="shared" si="123"/>
        <v>0.22262026071726862</v>
      </c>
      <c r="T176" s="280">
        <f t="shared" si="123"/>
        <v>0.20910568603851501</v>
      </c>
      <c r="U176" s="280">
        <f t="shared" si="123"/>
        <v>0.20469723284567679</v>
      </c>
      <c r="V176" s="280">
        <f t="shared" si="123"/>
        <v>0.20127368966208642</v>
      </c>
      <c r="W176" s="280">
        <f t="shared" si="123"/>
        <v>0.19682495963897667</v>
      </c>
    </row>
    <row r="177" spans="3:23" x14ac:dyDescent="0.3">
      <c r="C177" s="111" t="s">
        <v>35</v>
      </c>
      <c r="D177" s="23" t="s">
        <v>89</v>
      </c>
      <c r="E177" s="164">
        <f t="shared" ref="E177:G177" si="124">E166/E$161</f>
        <v>0.32873347328240671</v>
      </c>
      <c r="F177" s="164">
        <f t="shared" si="124"/>
        <v>0.27640524202930805</v>
      </c>
      <c r="G177" s="274">
        <f t="shared" si="124"/>
        <v>0.26678863974329275</v>
      </c>
      <c r="H177" s="164">
        <f t="shared" ref="H177:W177" si="125">H166/H$161</f>
        <v>0.26282193566985157</v>
      </c>
      <c r="I177" s="275">
        <f t="shared" si="125"/>
        <v>0.25765642914023262</v>
      </c>
      <c r="J177" s="274">
        <f t="shared" si="125"/>
        <v>0.23774907378856922</v>
      </c>
      <c r="K177" s="164">
        <f t="shared" si="125"/>
        <v>0.2514436249937555</v>
      </c>
      <c r="L177" s="164">
        <f t="shared" si="125"/>
        <v>0.244697098578602</v>
      </c>
      <c r="M177" s="164">
        <f t="shared" si="125"/>
        <v>0.22445359925956929</v>
      </c>
      <c r="N177" s="275">
        <f t="shared" si="125"/>
        <v>0.23774907378856922</v>
      </c>
      <c r="O177" s="274">
        <f t="shared" si="125"/>
        <v>0.23095184507618113</v>
      </c>
      <c r="P177" s="164">
        <f t="shared" si="125"/>
        <v>0.21157974732532611</v>
      </c>
      <c r="Q177" s="164">
        <f t="shared" si="125"/>
        <v>0.22445359925956929</v>
      </c>
      <c r="R177" s="164">
        <f t="shared" si="125"/>
        <v>0.21812597171270978</v>
      </c>
      <c r="S177" s="275">
        <f t="shared" si="125"/>
        <v>0.19230719017071229</v>
      </c>
      <c r="T177" s="280">
        <f t="shared" si="125"/>
        <v>0.16473196815114302</v>
      </c>
      <c r="U177" s="280">
        <f t="shared" si="125"/>
        <v>0.15099244064673886</v>
      </c>
      <c r="V177" s="280">
        <f t="shared" si="125"/>
        <v>0.14496490591572536</v>
      </c>
      <c r="W177" s="280">
        <f t="shared" si="125"/>
        <v>0.14192258289456083</v>
      </c>
    </row>
    <row r="178" spans="3:23" x14ac:dyDescent="0.3">
      <c r="C178" s="111" t="s">
        <v>36</v>
      </c>
      <c r="D178" s="23" t="s">
        <v>90</v>
      </c>
      <c r="E178" s="164">
        <f t="shared" ref="E178:G178" si="126">E167/E$161</f>
        <v>0.1722213067913749</v>
      </c>
      <c r="F178" s="164">
        <f t="shared" si="126"/>
        <v>0.1441685966712207</v>
      </c>
      <c r="G178" s="274">
        <f t="shared" si="126"/>
        <v>0.14020764421404702</v>
      </c>
      <c r="H178" s="164">
        <f t="shared" ref="H178:W178" si="127">H167/H$161</f>
        <v>0.1380320460638472</v>
      </c>
      <c r="I178" s="275">
        <f t="shared" si="127"/>
        <v>0.13475409154620441</v>
      </c>
      <c r="J178" s="274">
        <f t="shared" si="127"/>
        <v>0.12089585348004531</v>
      </c>
      <c r="K178" s="164">
        <f t="shared" si="127"/>
        <v>0.13050749789423174</v>
      </c>
      <c r="L178" s="164">
        <f t="shared" si="127"/>
        <v>0.12578311816262402</v>
      </c>
      <c r="M178" s="164">
        <f t="shared" si="127"/>
        <v>0.11169596154123264</v>
      </c>
      <c r="N178" s="275">
        <f t="shared" si="127"/>
        <v>0.12089585348004531</v>
      </c>
      <c r="O178" s="274">
        <f t="shared" si="127"/>
        <v>0.11615969972079755</v>
      </c>
      <c r="P178" s="164">
        <f t="shared" si="127"/>
        <v>0.1032378778378657</v>
      </c>
      <c r="Q178" s="164">
        <f t="shared" si="127"/>
        <v>0.11169596154123264</v>
      </c>
      <c r="R178" s="164">
        <f t="shared" si="127"/>
        <v>0.10745208466687411</v>
      </c>
      <c r="S178" s="275">
        <f t="shared" si="127"/>
        <v>9.095848015905876E-2</v>
      </c>
      <c r="T178" s="280">
        <f t="shared" si="127"/>
        <v>7.4266411274950803E-2</v>
      </c>
      <c r="U178" s="280">
        <f t="shared" si="127"/>
        <v>6.5624058103823546E-2</v>
      </c>
      <c r="V178" s="280">
        <f t="shared" si="127"/>
        <v>6.0845656403147964E-2</v>
      </c>
      <c r="W178" s="280">
        <f t="shared" si="127"/>
        <v>5.7729000616920413E-2</v>
      </c>
    </row>
    <row r="179" spans="3:23" x14ac:dyDescent="0.3">
      <c r="C179" s="158" t="s">
        <v>37</v>
      </c>
      <c r="D179" s="58" t="s">
        <v>91</v>
      </c>
      <c r="E179" s="165">
        <f t="shared" ref="E179:G179" si="128">E168/E$161</f>
        <v>7.893036728947378E-2</v>
      </c>
      <c r="F179" s="165">
        <f t="shared" si="128"/>
        <v>4.7701053965922745E-2</v>
      </c>
      <c r="G179" s="276">
        <f t="shared" si="128"/>
        <v>4.2047808077792292E-2</v>
      </c>
      <c r="H179" s="165">
        <f t="shared" ref="H179:W179" si="129">H168/H$161</f>
        <v>4.0018175099028594E-2</v>
      </c>
      <c r="I179" s="277">
        <f t="shared" si="129"/>
        <v>3.7697210119191735E-2</v>
      </c>
      <c r="J179" s="276">
        <f t="shared" si="129"/>
        <v>3.0129761080933133E-2</v>
      </c>
      <c r="K179" s="165">
        <f t="shared" si="129"/>
        <v>3.516013813623859E-2</v>
      </c>
      <c r="L179" s="165">
        <f t="shared" si="129"/>
        <v>3.26008776531286E-2</v>
      </c>
      <c r="M179" s="165">
        <f t="shared" si="129"/>
        <v>2.5775332716835971E-2</v>
      </c>
      <c r="N179" s="277">
        <f t="shared" si="129"/>
        <v>3.0129761080933133E-2</v>
      </c>
      <c r="O179" s="276">
        <f t="shared" si="129"/>
        <v>2.7847892881376731E-2</v>
      </c>
      <c r="P179" s="165">
        <f t="shared" si="129"/>
        <v>2.212405808387153E-2</v>
      </c>
      <c r="Q179" s="165">
        <f t="shared" si="129"/>
        <v>2.5775332716835971E-2</v>
      </c>
      <c r="R179" s="165">
        <f t="shared" si="129"/>
        <v>2.3885102981527528E-2</v>
      </c>
      <c r="S179" s="277">
        <f t="shared" si="129"/>
        <v>1.753050209059152E-2</v>
      </c>
      <c r="T179" s="281">
        <f t="shared" si="129"/>
        <v>1.2234596978211788E-2</v>
      </c>
      <c r="U179" s="281">
        <f t="shared" si="129"/>
        <v>9.3737840432558169E-3</v>
      </c>
      <c r="V179" s="281">
        <f t="shared" si="129"/>
        <v>7.5566428387442985E-3</v>
      </c>
      <c r="W179" s="281">
        <f t="shared" si="129"/>
        <v>6.2161404151267162E-3</v>
      </c>
    </row>
  </sheetData>
  <mergeCells count="6">
    <mergeCell ref="B43:B49"/>
    <mergeCell ref="B7:B9"/>
    <mergeCell ref="B10:B18"/>
    <mergeCell ref="B19:B25"/>
    <mergeCell ref="B31:B33"/>
    <mergeCell ref="B34:B42"/>
  </mergeCell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AD52"/>
  <sheetViews>
    <sheetView topLeftCell="C1" workbookViewId="0">
      <selection activeCell="C42" sqref="C42"/>
    </sheetView>
  </sheetViews>
  <sheetFormatPr baseColWidth="10" defaultRowHeight="14.4" x14ac:dyDescent="0.3"/>
  <cols>
    <col min="2" max="2" width="13.109375" customWidth="1"/>
    <col min="3" max="3" width="20.88671875" customWidth="1"/>
    <col min="4" max="4" width="20.88671875" hidden="1" customWidth="1"/>
    <col min="5" max="6" width="10.44140625" hidden="1" customWidth="1"/>
    <col min="7" max="23" width="10.44140625" customWidth="1"/>
    <col min="24" max="30" width="11.44140625" style="59"/>
  </cols>
  <sheetData>
    <row r="1" spans="1:29" ht="23.4" x14ac:dyDescent="0.45">
      <c r="A1" s="1" t="s">
        <v>280</v>
      </c>
      <c r="B1" s="2"/>
    </row>
    <row r="2" spans="1:29" ht="23.4" x14ac:dyDescent="0.45">
      <c r="A2" s="1"/>
      <c r="B2" s="2"/>
    </row>
    <row r="3" spans="1:29" ht="23.4" x14ac:dyDescent="0.45">
      <c r="B3" s="1" t="s">
        <v>164</v>
      </c>
      <c r="Y3" s="105"/>
      <c r="Z3" s="105"/>
    </row>
    <row r="4" spans="1:29" ht="23.4" x14ac:dyDescent="0.45">
      <c r="B4" s="1"/>
      <c r="Y4" s="105"/>
      <c r="Z4" s="105"/>
    </row>
    <row r="5" spans="1:29" ht="23.4" x14ac:dyDescent="0.45">
      <c r="A5" s="1"/>
      <c r="B5" s="2"/>
      <c r="D5" s="13"/>
      <c r="E5">
        <f>IF(result!B2=2006,result!B1,result!D1)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v>26</v>
      </c>
      <c r="T5">
        <v>31</v>
      </c>
      <c r="U5">
        <v>36</v>
      </c>
      <c r="V5">
        <v>41</v>
      </c>
      <c r="W5">
        <f>T5+15</f>
        <v>46</v>
      </c>
    </row>
    <row r="6" spans="1:29" x14ac:dyDescent="0.3">
      <c r="B6" s="3"/>
      <c r="C6" s="3"/>
      <c r="D6" s="4"/>
      <c r="E6" s="5">
        <v>2006</v>
      </c>
      <c r="F6" s="5">
        <v>2015</v>
      </c>
      <c r="G6" s="52">
        <v>2018</v>
      </c>
      <c r="H6" s="5">
        <v>2019</v>
      </c>
      <c r="I6" s="333">
        <v>2020</v>
      </c>
      <c r="J6" s="52">
        <v>2021</v>
      </c>
      <c r="K6" s="5">
        <v>2022</v>
      </c>
      <c r="L6" s="63">
        <v>2023</v>
      </c>
      <c r="M6" s="5">
        <v>2024</v>
      </c>
      <c r="N6" s="269">
        <v>2025</v>
      </c>
      <c r="O6" s="222">
        <v>2026</v>
      </c>
      <c r="P6" s="5">
        <v>2027</v>
      </c>
      <c r="Q6" s="5">
        <v>2028</v>
      </c>
      <c r="R6" s="63">
        <v>2029</v>
      </c>
      <c r="S6" s="269">
        <v>2030</v>
      </c>
      <c r="T6" s="231">
        <v>2035</v>
      </c>
      <c r="U6" s="231">
        <v>2040</v>
      </c>
      <c r="V6" s="231">
        <v>2045</v>
      </c>
      <c r="W6" s="5">
        <v>2050</v>
      </c>
      <c r="Y6" s="93"/>
      <c r="Z6" s="93"/>
      <c r="AA6" s="93"/>
      <c r="AB6" s="93"/>
      <c r="AC6" s="93"/>
    </row>
    <row r="7" spans="1:29" ht="15" customHeight="1" x14ac:dyDescent="0.3">
      <c r="B7" s="357" t="s">
        <v>1</v>
      </c>
      <c r="C7" s="209" t="s">
        <v>2</v>
      </c>
      <c r="D7" s="3"/>
      <c r="E7" s="7">
        <f t="shared" ref="E7:V7" si="0">SUM(E8:E9)</f>
        <v>89.411686523</v>
      </c>
      <c r="F7" s="7">
        <f t="shared" si="0"/>
        <v>75.841839711999995</v>
      </c>
      <c r="G7" s="329">
        <f t="shared" si="0"/>
        <v>74.529668298000004</v>
      </c>
      <c r="H7" s="7">
        <f t="shared" si="0"/>
        <v>70.698051906000003</v>
      </c>
      <c r="I7" s="330">
        <f t="shared" si="0"/>
        <v>66.270556046999999</v>
      </c>
      <c r="J7" s="329">
        <f t="shared" si="0"/>
        <v>63.380336987</v>
      </c>
      <c r="K7" s="7">
        <f t="shared" si="0"/>
        <v>61.052501115999995</v>
      </c>
      <c r="L7" s="7">
        <f t="shared" si="0"/>
        <v>59.166416500000004</v>
      </c>
      <c r="M7" s="7">
        <f t="shared" si="0"/>
        <v>57.594854515999998</v>
      </c>
      <c r="N7" s="330">
        <f t="shared" si="0"/>
        <v>56.186093245000002</v>
      </c>
      <c r="O7" s="329">
        <f t="shared" si="0"/>
        <v>55.457882218000002</v>
      </c>
      <c r="P7" s="7">
        <f t="shared" si="0"/>
        <v>53.822270263999997</v>
      </c>
      <c r="Q7" s="7">
        <f t="shared" si="0"/>
        <v>52.314832715999998</v>
      </c>
      <c r="R7" s="7">
        <f t="shared" si="0"/>
        <v>50.898728071000001</v>
      </c>
      <c r="S7" s="330">
        <f t="shared" si="0"/>
        <v>50.530849234999998</v>
      </c>
      <c r="T7" s="332">
        <f t="shared" si="0"/>
        <v>32.943114262999998</v>
      </c>
      <c r="U7" s="332">
        <f t="shared" si="0"/>
        <v>22.322483915999999</v>
      </c>
      <c r="V7" s="332">
        <f t="shared" si="0"/>
        <v>15.764551349000001</v>
      </c>
      <c r="W7" s="7">
        <f t="shared" ref="W7" si="1">SUM(W8:W9)</f>
        <v>11.839303875999999</v>
      </c>
      <c r="Y7" s="69"/>
      <c r="Z7" s="69"/>
      <c r="AA7" s="69"/>
      <c r="AB7" s="69"/>
      <c r="AC7" s="69"/>
    </row>
    <row r="8" spans="1:29" x14ac:dyDescent="0.3">
      <c r="B8" s="357"/>
      <c r="C8" s="82" t="s">
        <v>3</v>
      </c>
      <c r="D8" s="30" t="s">
        <v>281</v>
      </c>
      <c r="E8" s="31">
        <f>VLOOKUP($D8,result!$A$2:$AY$425,E$5,FALSE)</f>
        <v>88.711934740000004</v>
      </c>
      <c r="F8" s="31">
        <f>VLOOKUP($D8,result!$A$2:$AY$425,F$5,FALSE)</f>
        <v>72.113449349999996</v>
      </c>
      <c r="G8" s="54">
        <f>VLOOKUP($D8,result!$A$2:$AY$425,G$5,FALSE)</f>
        <v>70.225573580000002</v>
      </c>
      <c r="H8" s="31">
        <f>VLOOKUP($D8,result!$A$2:$AY$425,H$5,FALSE)</f>
        <v>66.959799290000007</v>
      </c>
      <c r="I8" s="328">
        <f>VLOOKUP($D8,result!$A$2:$AY$425,I$5,FALSE)</f>
        <v>62.697874280000001</v>
      </c>
      <c r="J8" s="54">
        <f>VLOOKUP($D8,result!$A$2:$AY$425,J$5,FALSE)</f>
        <v>59.833329939999999</v>
      </c>
      <c r="K8" s="31">
        <f>VLOOKUP($D8,result!$A$2:$AY$425,K$5,FALSE)</f>
        <v>57.505929279999997</v>
      </c>
      <c r="L8" s="31">
        <f>VLOOKUP($D8,result!$A$2:$AY$425,L$5,FALSE)</f>
        <v>55.599104570000002</v>
      </c>
      <c r="M8" s="31">
        <f>VLOOKUP($D8,result!$A$2:$AY$425,M$5,FALSE)</f>
        <v>53.990965299999999</v>
      </c>
      <c r="N8" s="328">
        <f>VLOOKUP($D8,result!$A$2:$AY$425,N$5,FALSE)</f>
        <v>52.537725909999999</v>
      </c>
      <c r="O8" s="54">
        <f>VLOOKUP($D8,result!$A$2:$AY$425,O$5,FALSE)</f>
        <v>51.650333740000001</v>
      </c>
      <c r="P8" s="31">
        <f>VLOOKUP($D8,result!$A$2:$AY$425,P$5,FALSE)</f>
        <v>49.916044069999998</v>
      </c>
      <c r="Q8" s="31">
        <f>VLOOKUP($D8,result!$A$2:$AY$425,Q$5,FALSE)</f>
        <v>48.302203859999999</v>
      </c>
      <c r="R8" s="31">
        <f>VLOOKUP($D8,result!$A$2:$AY$425,R$5,FALSE)</f>
        <v>46.773860790000001</v>
      </c>
      <c r="S8" s="328">
        <f>VLOOKUP($D8,result!$A$2:$AY$425,S$5,FALSE)</f>
        <v>46.205282609999998</v>
      </c>
      <c r="T8" s="235">
        <f>VLOOKUP($D8,result!$A$2:$AY$425,T$5,FALSE)</f>
        <v>26.723267570000001</v>
      </c>
      <c r="U8" s="235">
        <f>VLOOKUP($D8,result!$A$2:$AY$425,U$5,FALSE)</f>
        <v>14.140082169999999</v>
      </c>
      <c r="V8" s="235">
        <f>VLOOKUP($D8,result!$A$2:$AY$425,V$5,FALSE)</f>
        <v>6.4643489240000003</v>
      </c>
      <c r="W8" s="31">
        <f>VLOOKUP($D8,result!$A$2:$AY$425,W$5,FALSE)</f>
        <v>2.5867537619999998</v>
      </c>
      <c r="Y8" s="69"/>
      <c r="Z8" s="69"/>
      <c r="AA8" s="69"/>
      <c r="AB8" s="69"/>
      <c r="AC8" s="69"/>
    </row>
    <row r="9" spans="1:29" x14ac:dyDescent="0.3">
      <c r="B9" s="357"/>
      <c r="C9" s="82" t="s">
        <v>4</v>
      </c>
      <c r="D9" s="30" t="s">
        <v>282</v>
      </c>
      <c r="E9" s="31">
        <f>VLOOKUP($D9,result!$A$2:$AY$425,E$5,FALSE)</f>
        <v>0.69975178299999996</v>
      </c>
      <c r="F9" s="31">
        <f>VLOOKUP($D9,result!$A$2:$AY$425,F$5,FALSE)</f>
        <v>3.7283903619999998</v>
      </c>
      <c r="G9" s="54">
        <f>VLOOKUP($D9,result!$A$2:$AY$425,G$5,FALSE)</f>
        <v>4.304094718</v>
      </c>
      <c r="H9" s="31">
        <f>VLOOKUP($D9,result!$A$2:$AY$425,H$5,FALSE)</f>
        <v>3.738252616</v>
      </c>
      <c r="I9" s="328">
        <f>VLOOKUP($D9,result!$A$2:$AY$425,I$5,FALSE)</f>
        <v>3.5726817670000002</v>
      </c>
      <c r="J9" s="54">
        <f>VLOOKUP($D9,result!$A$2:$AY$425,J$5,FALSE)</f>
        <v>3.5470070470000001</v>
      </c>
      <c r="K9" s="31">
        <f>VLOOKUP($D9,result!$A$2:$AY$425,K$5,FALSE)</f>
        <v>3.546571836</v>
      </c>
      <c r="L9" s="31">
        <f>VLOOKUP($D9,result!$A$2:$AY$425,L$5,FALSE)</f>
        <v>3.5673119299999998</v>
      </c>
      <c r="M9" s="31">
        <f>VLOOKUP($D9,result!$A$2:$AY$425,M$5,FALSE)</f>
        <v>3.6038892159999998</v>
      </c>
      <c r="N9" s="328">
        <f>VLOOKUP($D9,result!$A$2:$AY$425,N$5,FALSE)</f>
        <v>3.6483673350000001</v>
      </c>
      <c r="O9" s="54">
        <f>VLOOKUP($D9,result!$A$2:$AY$425,O$5,FALSE)</f>
        <v>3.8075484780000002</v>
      </c>
      <c r="P9" s="31">
        <f>VLOOKUP($D9,result!$A$2:$AY$425,P$5,FALSE)</f>
        <v>3.9062261939999998</v>
      </c>
      <c r="Q9" s="31">
        <f>VLOOKUP($D9,result!$A$2:$AY$425,Q$5,FALSE)</f>
        <v>4.0126288560000001</v>
      </c>
      <c r="R9" s="31">
        <f>VLOOKUP($D9,result!$A$2:$AY$425,R$5,FALSE)</f>
        <v>4.1248672810000002</v>
      </c>
      <c r="S9" s="328">
        <f>VLOOKUP($D9,result!$A$2:$AY$425,S$5,FALSE)</f>
        <v>4.3255666250000004</v>
      </c>
      <c r="T9" s="235">
        <f>VLOOKUP($D9,result!$A$2:$AY$425,T$5,FALSE)</f>
        <v>6.219846693</v>
      </c>
      <c r="U9" s="235">
        <f>VLOOKUP($D9,result!$A$2:$AY$425,U$5,FALSE)</f>
        <v>8.182401746</v>
      </c>
      <c r="V9" s="235">
        <f>VLOOKUP($D9,result!$A$2:$AY$425,V$5,FALSE)</f>
        <v>9.3002024250000002</v>
      </c>
      <c r="W9" s="31">
        <f>VLOOKUP($D9,result!$A$2:$AY$425,W$5,FALSE)</f>
        <v>9.2525501139999999</v>
      </c>
      <c r="Y9" s="69"/>
      <c r="Z9" s="69"/>
      <c r="AA9" s="69"/>
      <c r="AB9" s="69"/>
      <c r="AC9" s="69"/>
    </row>
    <row r="10" spans="1:29" ht="15" customHeight="1" x14ac:dyDescent="0.3">
      <c r="B10" s="357" t="s">
        <v>5</v>
      </c>
      <c r="C10" s="209" t="s">
        <v>2</v>
      </c>
      <c r="D10" s="3"/>
      <c r="E10" s="10">
        <f t="shared" ref="E10:V10" si="2">SUM(E11:E18)</f>
        <v>134.58074493749999</v>
      </c>
      <c r="F10" s="10">
        <f t="shared" si="2"/>
        <v>136.5390435212</v>
      </c>
      <c r="G10" s="53">
        <f t="shared" si="2"/>
        <v>136.32498143699999</v>
      </c>
      <c r="H10" s="10">
        <f t="shared" si="2"/>
        <v>136.7475384217</v>
      </c>
      <c r="I10" s="327">
        <f t="shared" si="2"/>
        <v>138.03929701440001</v>
      </c>
      <c r="J10" s="53">
        <f t="shared" si="2"/>
        <v>137.78096779530003</v>
      </c>
      <c r="K10" s="10">
        <f t="shared" si="2"/>
        <v>137.73034494949999</v>
      </c>
      <c r="L10" s="10">
        <f t="shared" si="2"/>
        <v>137.09448576999998</v>
      </c>
      <c r="M10" s="10">
        <f t="shared" si="2"/>
        <v>136.3880412851</v>
      </c>
      <c r="N10" s="327">
        <f t="shared" si="2"/>
        <v>135.6338307419</v>
      </c>
      <c r="O10" s="53">
        <f t="shared" si="2"/>
        <v>125.4502445067</v>
      </c>
      <c r="P10" s="10">
        <f t="shared" si="2"/>
        <v>120.8637326249</v>
      </c>
      <c r="Q10" s="10">
        <f t="shared" si="2"/>
        <v>115.82978434239999</v>
      </c>
      <c r="R10" s="10">
        <f t="shared" si="2"/>
        <v>110.1548093105</v>
      </c>
      <c r="S10" s="327">
        <f t="shared" si="2"/>
        <v>114.1103874975</v>
      </c>
      <c r="T10" s="233">
        <f t="shared" si="2"/>
        <v>107.7964906032</v>
      </c>
      <c r="U10" s="233">
        <f t="shared" si="2"/>
        <v>93.490948620349997</v>
      </c>
      <c r="V10" s="233">
        <f t="shared" si="2"/>
        <v>81.197458455939014</v>
      </c>
      <c r="W10" s="10">
        <f t="shared" ref="W10" si="3">SUM(W11:W18)</f>
        <v>73.978109532206105</v>
      </c>
      <c r="Y10" s="69"/>
      <c r="Z10" s="69"/>
      <c r="AA10" s="69"/>
      <c r="AB10" s="69"/>
      <c r="AC10" s="69"/>
    </row>
    <row r="11" spans="1:29" x14ac:dyDescent="0.3">
      <c r="B11" s="357"/>
      <c r="C11" s="82" t="s">
        <v>6</v>
      </c>
      <c r="D11" s="8" t="s">
        <v>283</v>
      </c>
      <c r="E11" s="31">
        <f>VLOOKUP($D11,result!$A$2:$AY$425,E$5,FALSE)</f>
        <v>117.9199292</v>
      </c>
      <c r="F11" s="31">
        <f>VLOOKUP($D11,result!$A$2:$AY$425,F$5,FALSE)</f>
        <v>121.02873510000001</v>
      </c>
      <c r="G11" s="54">
        <f>VLOOKUP($D11,result!$A$2:$AY$425,G$5,FALSE)</f>
        <v>118.2216178</v>
      </c>
      <c r="H11" s="31">
        <f>VLOOKUP($D11,result!$A$2:$AY$425,H$5,FALSE)</f>
        <v>117.827191</v>
      </c>
      <c r="I11" s="328">
        <f>VLOOKUP($D11,result!$A$2:$AY$425,I$5,FALSE)</f>
        <v>117.6802883</v>
      </c>
      <c r="J11" s="54">
        <f>VLOOKUP($D11,result!$A$2:$AY$425,J$5,FALSE)</f>
        <v>117.48193430000001</v>
      </c>
      <c r="K11" s="31">
        <f>VLOOKUP($D11,result!$A$2:$AY$425,K$5,FALSE)</f>
        <v>117.20907029999999</v>
      </c>
      <c r="L11" s="31">
        <f>VLOOKUP($D11,result!$A$2:$AY$425,L$5,FALSE)</f>
        <v>116.22298290000001</v>
      </c>
      <c r="M11" s="31">
        <f>VLOOKUP($D11,result!$A$2:$AY$425,M$5,FALSE)</f>
        <v>114.98887790000001</v>
      </c>
      <c r="N11" s="328">
        <f>VLOOKUP($D11,result!$A$2:$AY$425,N$5,FALSE)</f>
        <v>113.5436153</v>
      </c>
      <c r="O11" s="54">
        <f>VLOOKUP($D11,result!$A$2:$AY$425,O$5,FALSE)</f>
        <v>103.90872760000001</v>
      </c>
      <c r="P11" s="31">
        <f>VLOOKUP($D11,result!$A$2:$AY$425,P$5,FALSE)</f>
        <v>98.970354020000002</v>
      </c>
      <c r="Q11" s="31">
        <f>VLOOKUP($D11,result!$A$2:$AY$425,Q$5,FALSE)</f>
        <v>93.685443399999997</v>
      </c>
      <c r="R11" s="31">
        <f>VLOOKUP($D11,result!$A$2:$AY$425,R$5,FALSE)</f>
        <v>87.918809870000004</v>
      </c>
      <c r="S11" s="328">
        <f>VLOOKUP($D11,result!$A$2:$AY$425,S$5,FALSE)</f>
        <v>89.780397219999998</v>
      </c>
      <c r="T11" s="235">
        <f>VLOOKUP($D11,result!$A$2:$AY$425,T$5,FALSE)</f>
        <v>77.006587379999999</v>
      </c>
      <c r="U11" s="235">
        <f>VLOOKUP($D11,result!$A$2:$AY$425,U$5,FALSE)</f>
        <v>56.638082330000003</v>
      </c>
      <c r="V11" s="235">
        <f>VLOOKUP($D11,result!$A$2:$AY$425,V$5,FALSE)</f>
        <v>38.371093180000003</v>
      </c>
      <c r="W11" s="31">
        <f>VLOOKUP($D11,result!$A$2:$AY$425,W$5,FALSE)</f>
        <v>24.649577279999999</v>
      </c>
      <c r="Y11" s="69"/>
      <c r="Z11" s="69"/>
      <c r="AA11" s="69"/>
      <c r="AB11" s="69"/>
      <c r="AC11" s="69"/>
    </row>
    <row r="12" spans="1:29" x14ac:dyDescent="0.3">
      <c r="B12" s="357"/>
      <c r="C12" s="82" t="s">
        <v>7</v>
      </c>
      <c r="D12" s="8" t="s">
        <v>284</v>
      </c>
      <c r="E12" s="31">
        <f>VLOOKUP($D12,result!$A$2:$AY$425,E$5,FALSE)</f>
        <v>1.314874764</v>
      </c>
      <c r="F12" s="31">
        <f>VLOOKUP($D12,result!$A$2:$AY$425,F$5,FALSE)</f>
        <v>0.58016295770000004</v>
      </c>
      <c r="G12" s="54">
        <f>VLOOKUP($D12,result!$A$2:$AY$425,G$5,FALSE)</f>
        <v>0.4370433198</v>
      </c>
      <c r="H12" s="31">
        <f>VLOOKUP($D12,result!$A$2:$AY$425,H$5,FALSE)</f>
        <v>0.40049117070000001</v>
      </c>
      <c r="I12" s="328">
        <f>VLOOKUP($D12,result!$A$2:$AY$425,I$5,FALSE)</f>
        <v>0.36300708040000002</v>
      </c>
      <c r="J12" s="54">
        <f>VLOOKUP($D12,result!$A$2:$AY$425,J$5,FALSE)</f>
        <v>0.36872142829999999</v>
      </c>
      <c r="K12" s="31">
        <f>VLOOKUP($D12,result!$A$2:$AY$425,K$5,FALSE)</f>
        <v>0.37428264350000001</v>
      </c>
      <c r="L12" s="31">
        <f>VLOOKUP($D12,result!$A$2:$AY$425,L$5,FALSE)</f>
        <v>0.37760428800000001</v>
      </c>
      <c r="M12" s="31">
        <f>VLOOKUP($D12,result!$A$2:$AY$425,M$5,FALSE)</f>
        <v>0.38010398080000002</v>
      </c>
      <c r="N12" s="328">
        <f>VLOOKUP($D12,result!$A$2:$AY$425,N$5,FALSE)</f>
        <v>0.3818618084</v>
      </c>
      <c r="O12" s="54">
        <f>VLOOKUP($D12,result!$A$2:$AY$425,O$5,FALSE)</f>
        <v>0.35995389760000002</v>
      </c>
      <c r="P12" s="31">
        <f>VLOOKUP($D12,result!$A$2:$AY$425,P$5,FALSE)</f>
        <v>0.35313970929999999</v>
      </c>
      <c r="Q12" s="31">
        <f>VLOOKUP($D12,result!$A$2:$AY$425,Q$5,FALSE)</f>
        <v>0.34431452909999999</v>
      </c>
      <c r="R12" s="31">
        <f>VLOOKUP($D12,result!$A$2:$AY$425,R$5,FALSE)</f>
        <v>0.33281435599999998</v>
      </c>
      <c r="S12" s="328">
        <f>VLOOKUP($D12,result!$A$2:$AY$425,S$5,FALSE)</f>
        <v>0.35005315970000001</v>
      </c>
      <c r="T12" s="235">
        <f>VLOOKUP($D12,result!$A$2:$AY$425,T$5,FALSE)</f>
        <v>4.0705918000000001E-2</v>
      </c>
      <c r="U12" s="235">
        <f>VLOOKUP($D12,result!$A$2:$AY$425,U$5,FALSE)</f>
        <v>4.0582697500000002E-3</v>
      </c>
      <c r="V12" s="235">
        <f>VLOOKUP($D12,result!$A$2:$AY$425,V$5,FALSE)</f>
        <v>3.7261613900000003E-4</v>
      </c>
      <c r="W12" s="31">
        <f>VLOOKUP($D12,result!$A$2:$AY$425,W$5,FALSE)</f>
        <v>3.2434806099999998E-5</v>
      </c>
      <c r="Y12" s="69"/>
      <c r="Z12" s="69"/>
      <c r="AA12" s="69"/>
      <c r="AB12" s="69"/>
      <c r="AC12" s="69"/>
    </row>
    <row r="13" spans="1:29" x14ac:dyDescent="0.3">
      <c r="B13" s="357"/>
      <c r="C13" s="82" t="s">
        <v>8</v>
      </c>
      <c r="D13" s="8" t="s">
        <v>285</v>
      </c>
      <c r="E13" s="31">
        <f>VLOOKUP($D13,result!$A$2:$AY$425,E$5,FALSE)</f>
        <v>3.5694496180000002</v>
      </c>
      <c r="F13" s="31">
        <f>VLOOKUP($D13,result!$A$2:$AY$425,F$5,FALSE)</f>
        <v>2.5934440140000001</v>
      </c>
      <c r="G13" s="54">
        <f>VLOOKUP($D13,result!$A$2:$AY$425,G$5,FALSE)</f>
        <v>3.5838801340000002</v>
      </c>
      <c r="H13" s="31">
        <f>VLOOKUP($D13,result!$A$2:$AY$425,H$5,FALSE)</f>
        <v>3.9775639319999998</v>
      </c>
      <c r="I13" s="328">
        <f>VLOOKUP($D13,result!$A$2:$AY$425,I$5,FALSE)</f>
        <v>4.4280728189999996</v>
      </c>
      <c r="J13" s="54">
        <f>VLOOKUP($D13,result!$A$2:$AY$425,J$5,FALSE)</f>
        <v>4.4470000619999999</v>
      </c>
      <c r="K13" s="31">
        <f>VLOOKUP($D13,result!$A$2:$AY$425,K$5,FALSE)</f>
        <v>4.4636280670000001</v>
      </c>
      <c r="L13" s="31">
        <f>VLOOKUP($D13,result!$A$2:$AY$425,L$5,FALSE)</f>
        <v>4.4534386619999999</v>
      </c>
      <c r="M13" s="31">
        <f>VLOOKUP($D13,result!$A$2:$AY$425,M$5,FALSE)</f>
        <v>4.4338617520000003</v>
      </c>
      <c r="N13" s="328">
        <f>VLOOKUP($D13,result!$A$2:$AY$425,N$5,FALSE)</f>
        <v>4.4061398650000001</v>
      </c>
      <c r="O13" s="54">
        <f>VLOOKUP($D13,result!$A$2:$AY$425,O$5,FALSE)</f>
        <v>4.1569216630000003</v>
      </c>
      <c r="P13" s="31">
        <f>VLOOKUP($D13,result!$A$2:$AY$425,P$5,FALSE)</f>
        <v>4.0822162420000003</v>
      </c>
      <c r="Q13" s="31">
        <f>VLOOKUP($D13,result!$A$2:$AY$425,Q$5,FALSE)</f>
        <v>3.984566542</v>
      </c>
      <c r="R13" s="31">
        <f>VLOOKUP($D13,result!$A$2:$AY$425,R$5,FALSE)</f>
        <v>3.8561690259999999</v>
      </c>
      <c r="S13" s="328">
        <f>VLOOKUP($D13,result!$A$2:$AY$425,S$5,FALSE)</f>
        <v>4.061331816</v>
      </c>
      <c r="T13" s="235">
        <f>VLOOKUP($D13,result!$A$2:$AY$425,T$5,FALSE)</f>
        <v>4.0929980920000002</v>
      </c>
      <c r="U13" s="235">
        <f>VLOOKUP($D13,result!$A$2:$AY$425,U$5,FALSE)</f>
        <v>3.5379524230000001</v>
      </c>
      <c r="V13" s="235">
        <f>VLOOKUP($D13,result!$A$2:$AY$425,V$5,FALSE)</f>
        <v>2.8176180350000002</v>
      </c>
      <c r="W13" s="31">
        <f>VLOOKUP($D13,result!$A$2:$AY$425,W$5,FALSE)</f>
        <v>2.1282774770000001</v>
      </c>
      <c r="Y13" s="69"/>
      <c r="Z13" s="69"/>
      <c r="AA13" s="69"/>
      <c r="AB13" s="69"/>
      <c r="AC13" s="69"/>
    </row>
    <row r="14" spans="1:29" x14ac:dyDescent="0.3">
      <c r="B14" s="357"/>
      <c r="C14" s="82" t="s">
        <v>9</v>
      </c>
      <c r="D14" s="8" t="s">
        <v>286</v>
      </c>
      <c r="E14" s="31">
        <f>VLOOKUP($D14,result!$A$2:$AY$425,E$5,FALSE)</f>
        <v>5.2394246329999996</v>
      </c>
      <c r="F14" s="31">
        <f>VLOOKUP($D14,result!$A$2:$AY$425,F$5,FALSE)</f>
        <v>3.0479062250000002</v>
      </c>
      <c r="G14" s="54">
        <f>VLOOKUP($D14,result!$A$2:$AY$425,G$5,FALSE)</f>
        <v>2.9522261580000002</v>
      </c>
      <c r="H14" s="31">
        <f>VLOOKUP($D14,result!$A$2:$AY$425,H$5,FALSE)</f>
        <v>2.8780765540000002</v>
      </c>
      <c r="I14" s="328">
        <f>VLOOKUP($D14,result!$A$2:$AY$425,I$5,FALSE)</f>
        <v>2.781621951</v>
      </c>
      <c r="J14" s="54">
        <f>VLOOKUP($D14,result!$A$2:$AY$425,J$5,FALSE)</f>
        <v>2.0427404519999999</v>
      </c>
      <c r="K14" s="31">
        <f>VLOOKUP($D14,result!$A$2:$AY$425,K$5,FALSE)</f>
        <v>1.4991541909999999</v>
      </c>
      <c r="L14" s="31">
        <f>VLOOKUP($D14,result!$A$2:$AY$425,L$5,FALSE)</f>
        <v>1.0934913079999999</v>
      </c>
      <c r="M14" s="31">
        <f>VLOOKUP($D14,result!$A$2:$AY$425,M$5,FALSE)</f>
        <v>0.79581594929999999</v>
      </c>
      <c r="N14" s="328">
        <f>VLOOKUP($D14,result!$A$2:$AY$425,N$5,FALSE)</f>
        <v>0.57802716450000002</v>
      </c>
      <c r="O14" s="54">
        <f>VLOOKUP($D14,result!$A$2:$AY$425,O$5,FALSE)</f>
        <v>0.54486499109999997</v>
      </c>
      <c r="P14" s="31">
        <f>VLOOKUP($D14,result!$A$2:$AY$425,P$5,FALSE)</f>
        <v>0.53455030160000006</v>
      </c>
      <c r="Q14" s="31">
        <f>VLOOKUP($D14,result!$A$2:$AY$425,Q$5,FALSE)</f>
        <v>0.52119155829999997</v>
      </c>
      <c r="R14" s="31">
        <f>VLOOKUP($D14,result!$A$2:$AY$425,R$5,FALSE)</f>
        <v>0.50378365749999998</v>
      </c>
      <c r="S14" s="328">
        <f>VLOOKUP($D14,result!$A$2:$AY$425,S$5,FALSE)</f>
        <v>0.52987816779999997</v>
      </c>
      <c r="T14" s="235">
        <f>VLOOKUP($D14,result!$A$2:$AY$425,T$5,FALSE)</f>
        <v>0.61616862019999996</v>
      </c>
      <c r="U14" s="235">
        <f>VLOOKUP($D14,result!$A$2:$AY$425,U$5,FALSE)</f>
        <v>0.61430342260000004</v>
      </c>
      <c r="V14" s="235">
        <f>VLOOKUP($D14,result!$A$2:$AY$425,V$5,FALSE)</f>
        <v>0.56403192339999997</v>
      </c>
      <c r="W14" s="31">
        <f>VLOOKUP($D14,result!$A$2:$AY$425,W$5,FALSE)</f>
        <v>0.49096816090000001</v>
      </c>
      <c r="Y14" s="69"/>
      <c r="Z14" s="69"/>
      <c r="AA14" s="69"/>
      <c r="AB14" s="69"/>
      <c r="AC14" s="69"/>
    </row>
    <row r="15" spans="1:29" x14ac:dyDescent="0.3">
      <c r="B15" s="357"/>
      <c r="C15" s="82" t="s">
        <v>10</v>
      </c>
      <c r="D15" s="8" t="s">
        <v>287</v>
      </c>
      <c r="E15" s="31">
        <f>VLOOKUP($D15,result!$A$2:$AY$425,E$5,FALSE)</f>
        <v>0.36666188119999998</v>
      </c>
      <c r="F15" s="31">
        <f>VLOOKUP($D15,result!$A$2:$AY$425,F$5,FALSE)</f>
        <v>1.6611619449999999</v>
      </c>
      <c r="G15" s="54">
        <f>VLOOKUP($D15,result!$A$2:$AY$425,G$5,FALSE)</f>
        <v>2.471057917</v>
      </c>
      <c r="H15" s="31">
        <f>VLOOKUP($D15,result!$A$2:$AY$425,H$5,FALSE)</f>
        <v>2.9574738809999999</v>
      </c>
      <c r="I15" s="328">
        <f>VLOOKUP($D15,result!$A$2:$AY$425,I$5,FALSE)</f>
        <v>3.403912144</v>
      </c>
      <c r="J15" s="54">
        <f>VLOOKUP($D15,result!$A$2:$AY$425,J$5,FALSE)</f>
        <v>3.8690238579999998</v>
      </c>
      <c r="K15" s="31">
        <f>VLOOKUP($D15,result!$A$2:$AY$425,K$5,FALSE)</f>
        <v>4.3948453460000003</v>
      </c>
      <c r="L15" s="31">
        <f>VLOOKUP($D15,result!$A$2:$AY$425,L$5,FALSE)</f>
        <v>4.9616120529999996</v>
      </c>
      <c r="M15" s="31">
        <f>VLOOKUP($D15,result!$A$2:$AY$425,M$5,FALSE)</f>
        <v>5.5889649690000001</v>
      </c>
      <c r="N15" s="328">
        <f>VLOOKUP($D15,result!$A$2:$AY$425,N$5,FALSE)</f>
        <v>6.2831783620000001</v>
      </c>
      <c r="O15" s="54">
        <f>VLOOKUP($D15,result!$A$2:$AY$425,O$5,FALSE)</f>
        <v>6.3812435199999999</v>
      </c>
      <c r="P15" s="31">
        <f>VLOOKUP($D15,result!$A$2:$AY$425,P$5,FALSE)</f>
        <v>6.7451465449999999</v>
      </c>
      <c r="Q15" s="31">
        <f>VLOOKUP($D15,result!$A$2:$AY$425,Q$5,FALSE)</f>
        <v>7.085780711</v>
      </c>
      <c r="R15" s="31">
        <f>VLOOKUP($D15,result!$A$2:$AY$425,R$5,FALSE)</f>
        <v>7.3794342520000002</v>
      </c>
      <c r="S15" s="328">
        <f>VLOOKUP($D15,result!$A$2:$AY$425,S$5,FALSE)</f>
        <v>8.3626672249999903</v>
      </c>
      <c r="T15" s="235">
        <f>VLOOKUP($D15,result!$A$2:$AY$425,T$5,FALSE)</f>
        <v>12.159652469999999</v>
      </c>
      <c r="U15" s="235">
        <f>VLOOKUP($D15,result!$A$2:$AY$425,U$5,FALSE)</f>
        <v>15.2360542</v>
      </c>
      <c r="V15" s="235">
        <f>VLOOKUP($D15,result!$A$2:$AY$425,V$5,FALSE)</f>
        <v>17.68993081</v>
      </c>
      <c r="W15" s="31">
        <f>VLOOKUP($D15,result!$A$2:$AY$425,W$5,FALSE)</f>
        <v>19.614409250000001</v>
      </c>
      <c r="Y15" s="69"/>
      <c r="Z15" s="69"/>
      <c r="AA15" s="69"/>
      <c r="AB15" s="69"/>
      <c r="AC15" s="69"/>
    </row>
    <row r="16" spans="1:29" x14ac:dyDescent="0.3">
      <c r="B16" s="357"/>
      <c r="C16" s="82" t="s">
        <v>11</v>
      </c>
      <c r="D16" s="8" t="s">
        <v>288</v>
      </c>
      <c r="E16" s="31">
        <f>VLOOKUP($D16,result!$A$2:$AY$425,E$5,FALSE)</f>
        <v>8.2498923299999999E-2</v>
      </c>
      <c r="F16" s="31">
        <f>VLOOKUP($D16,result!$A$2:$AY$425,F$5,FALSE)</f>
        <v>0.5825876015</v>
      </c>
      <c r="G16" s="54">
        <f>VLOOKUP($D16,result!$A$2:$AY$425,G$5,FALSE)</f>
        <v>0.95212913720000003</v>
      </c>
      <c r="H16" s="31">
        <f>VLOOKUP($D16,result!$A$2:$AY$425,H$5,FALSE)</f>
        <v>1.1632430739999999</v>
      </c>
      <c r="I16" s="328">
        <f>VLOOKUP($D16,result!$A$2:$AY$425,I$5,FALSE)</f>
        <v>1.3777739630000001</v>
      </c>
      <c r="J16" s="54">
        <f>VLOOKUP($D16,result!$A$2:$AY$425,J$5,FALSE)</f>
        <v>1.589417445</v>
      </c>
      <c r="K16" s="31">
        <f>VLOOKUP($D16,result!$A$2:$AY$425,K$5,FALSE)</f>
        <v>1.8323865749999999</v>
      </c>
      <c r="L16" s="31">
        <f>VLOOKUP($D16,result!$A$2:$AY$425,L$5,FALSE)</f>
        <v>2.0995839529999998</v>
      </c>
      <c r="M16" s="31">
        <f>VLOOKUP($D16,result!$A$2:$AY$425,M$5,FALSE)</f>
        <v>2.4003731780000002</v>
      </c>
      <c r="N16" s="328">
        <f>VLOOKUP($D16,result!$A$2:$AY$425,N$5,FALSE)</f>
        <v>2.7388213370000001</v>
      </c>
      <c r="O16" s="54">
        <f>VLOOKUP($D16,result!$A$2:$AY$425,O$5,FALSE)</f>
        <v>2.8009871500000001</v>
      </c>
      <c r="P16" s="31">
        <f>VLOOKUP($D16,result!$A$2:$AY$425,P$5,FALSE)</f>
        <v>2.9813891809999999</v>
      </c>
      <c r="Q16" s="31">
        <f>VLOOKUP($D16,result!$A$2:$AY$425,Q$5,FALSE)</f>
        <v>3.1538168780000002</v>
      </c>
      <c r="R16" s="31">
        <f>VLOOKUP($D16,result!$A$2:$AY$425,R$5,FALSE)</f>
        <v>3.3074502219999999</v>
      </c>
      <c r="S16" s="328">
        <f>VLOOKUP($D16,result!$A$2:$AY$425,S$5,FALSE)</f>
        <v>3.7743011370000001</v>
      </c>
      <c r="T16" s="235">
        <f>VLOOKUP($D16,result!$A$2:$AY$425,T$5,FALSE)</f>
        <v>6.8366446239999998</v>
      </c>
      <c r="U16" s="235">
        <f>VLOOKUP($D16,result!$A$2:$AY$425,U$5,FALSE)</f>
        <v>10.67147525</v>
      </c>
      <c r="V16" s="235">
        <f>VLOOKUP($D16,result!$A$2:$AY$425,V$5,FALSE)</f>
        <v>15.43505555</v>
      </c>
      <c r="W16" s="31">
        <f>VLOOKUP($D16,result!$A$2:$AY$425,W$5,FALSE)</f>
        <v>21.32001005</v>
      </c>
      <c r="Y16" s="69"/>
      <c r="Z16" s="69"/>
      <c r="AA16" s="69"/>
      <c r="AB16" s="69"/>
      <c r="AC16" s="69"/>
    </row>
    <row r="17" spans="2:29" x14ac:dyDescent="0.3">
      <c r="B17" s="357"/>
      <c r="C17" s="82" t="s">
        <v>12</v>
      </c>
      <c r="D17" s="8" t="s">
        <v>289</v>
      </c>
      <c r="E17" s="31">
        <f>VLOOKUP($D17,result!$A$2:$AY$425,E$5,FALSE)</f>
        <v>4.6250390289999999</v>
      </c>
      <c r="F17" s="31">
        <f>VLOOKUP($D17,result!$A$2:$AY$425,F$5,FALSE)</f>
        <v>4.714871724</v>
      </c>
      <c r="G17" s="54">
        <f>VLOOKUP($D17,result!$A$2:$AY$425,G$5,FALSE)</f>
        <v>4.9147266739999997</v>
      </c>
      <c r="H17" s="31">
        <f>VLOOKUP($D17,result!$A$2:$AY$425,H$5,FALSE)</f>
        <v>4.6366880530000003</v>
      </c>
      <c r="I17" s="328">
        <f>VLOOKUP($D17,result!$A$2:$AY$425,I$5,FALSE)</f>
        <v>5.0292465499999999</v>
      </c>
      <c r="J17" s="54">
        <f>VLOOKUP($D17,result!$A$2:$AY$425,J$5,FALSE)</f>
        <v>5.0704158000000001</v>
      </c>
      <c r="K17" s="31">
        <f>VLOOKUP($D17,result!$A$2:$AY$425,K$5,FALSE)</f>
        <v>5.108631162</v>
      </c>
      <c r="L17" s="31">
        <f>VLOOKUP($D17,result!$A$2:$AY$425,L$5,FALSE)</f>
        <v>5.1156843920000004</v>
      </c>
      <c r="M17" s="31">
        <f>VLOOKUP($D17,result!$A$2:$AY$425,M$5,FALSE)</f>
        <v>5.1113253040000002</v>
      </c>
      <c r="N17" s="328">
        <f>VLOOKUP($D17,result!$A$2:$AY$425,N$5,FALSE)</f>
        <v>5.0968743569999999</v>
      </c>
      <c r="O17" s="54">
        <f>VLOOKUP($D17,result!$A$2:$AY$425,O$5,FALSE)</f>
        <v>4.8402863690000002</v>
      </c>
      <c r="P17" s="31">
        <f>VLOOKUP($D17,result!$A$2:$AY$425,P$5,FALSE)</f>
        <v>4.784092223</v>
      </c>
      <c r="Q17" s="31">
        <f>VLOOKUP($D17,result!$A$2:$AY$425,Q$5,FALSE)</f>
        <v>4.6993684350000002</v>
      </c>
      <c r="R17" s="31">
        <f>VLOOKUP($D17,result!$A$2:$AY$425,R$5,FALSE)</f>
        <v>4.5763550559999997</v>
      </c>
      <c r="S17" s="328">
        <f>VLOOKUP($D17,result!$A$2:$AY$425,S$5,FALSE)</f>
        <v>4.8493947850000003</v>
      </c>
      <c r="T17" s="235">
        <f>VLOOKUP($D17,result!$A$2:$AY$425,T$5,FALSE)</f>
        <v>5.3277302430000004</v>
      </c>
      <c r="U17" s="235">
        <f>VLOOKUP($D17,result!$A$2:$AY$425,U$5,FALSE)</f>
        <v>5.7381328370000002</v>
      </c>
      <c r="V17" s="235">
        <f>VLOOKUP($D17,result!$A$2:$AY$425,V$5,FALSE)</f>
        <v>5.7266580009999997</v>
      </c>
      <c r="W17" s="31">
        <f>VLOOKUP($D17,result!$A$2:$AY$425,W$5,FALSE)</f>
        <v>5.4579225740000004</v>
      </c>
      <c r="Y17" s="69"/>
      <c r="Z17" s="69"/>
      <c r="AA17" s="69"/>
      <c r="AB17" s="69"/>
      <c r="AC17" s="69"/>
    </row>
    <row r="18" spans="2:29" x14ac:dyDescent="0.3">
      <c r="B18" s="357"/>
      <c r="C18" s="82" t="s">
        <v>13</v>
      </c>
      <c r="D18" s="8" t="s">
        <v>290</v>
      </c>
      <c r="E18" s="32">
        <f>VLOOKUP($D18,result!$A$2:$AY$425,E$5,FALSE)</f>
        <v>1.4628668890000001</v>
      </c>
      <c r="F18" s="32">
        <f>VLOOKUP($D18,result!$A$2:$AY$425,F$5,FALSE)</f>
        <v>2.3301739540000002</v>
      </c>
      <c r="G18" s="286">
        <f>VLOOKUP($D18,result!$A$2:$AY$425,G$5,FALSE)</f>
        <v>2.7923002970000002</v>
      </c>
      <c r="H18" s="32">
        <f>VLOOKUP($D18,result!$A$2:$AY$425,H$5,FALSE)</f>
        <v>2.9068107570000001</v>
      </c>
      <c r="I18" s="287">
        <f>VLOOKUP($D18,result!$A$2:$AY$425,I$5,FALSE)</f>
        <v>2.9753742070000002</v>
      </c>
      <c r="J18" s="286">
        <f>VLOOKUP($D18,result!$A$2:$AY$425,J$5,FALSE)</f>
        <v>2.9117144499999998</v>
      </c>
      <c r="K18" s="32">
        <f>VLOOKUP($D18,result!$A$2:$AY$425,K$5,FALSE)</f>
        <v>2.8483466650000002</v>
      </c>
      <c r="L18" s="32">
        <f>VLOOKUP($D18,result!$A$2:$AY$425,L$5,FALSE)</f>
        <v>2.7700882139999998</v>
      </c>
      <c r="M18" s="32">
        <f>VLOOKUP($D18,result!$A$2:$AY$425,M$5,FALSE)</f>
        <v>2.6887182520000001</v>
      </c>
      <c r="N18" s="287">
        <f>VLOOKUP($D18,result!$A$2:$AY$425,N$5,FALSE)</f>
        <v>2.6053125480000001</v>
      </c>
      <c r="O18" s="286">
        <f>VLOOKUP($D18,result!$A$2:$AY$425,O$5,FALSE)</f>
        <v>2.457259316</v>
      </c>
      <c r="P18" s="32">
        <f>VLOOKUP($D18,result!$A$2:$AY$425,P$5,FALSE)</f>
        <v>2.4128444029999998</v>
      </c>
      <c r="Q18" s="32">
        <f>VLOOKUP($D18,result!$A$2:$AY$425,Q$5,FALSE)</f>
        <v>2.3553022889999999</v>
      </c>
      <c r="R18" s="32">
        <f>VLOOKUP($D18,result!$A$2:$AY$425,R$5,FALSE)</f>
        <v>2.2799928710000001</v>
      </c>
      <c r="S18" s="287">
        <f>VLOOKUP($D18,result!$A$2:$AY$425,S$5,FALSE)</f>
        <v>2.4023639870000002</v>
      </c>
      <c r="T18" s="283">
        <f>VLOOKUP($D18,result!$A$2:$AY$425,T$5,FALSE)</f>
        <v>1.716003256</v>
      </c>
      <c r="U18" s="283">
        <f>VLOOKUP($D18,result!$A$2:$AY$425,U$5,FALSE)</f>
        <v>1.0508898879999999</v>
      </c>
      <c r="V18" s="283">
        <f>VLOOKUP($D18,result!$A$2:$AY$425,V$5,FALSE)</f>
        <v>0.59269834040000002</v>
      </c>
      <c r="W18" s="32">
        <f>VLOOKUP($D18,result!$A$2:$AY$425,W$5,FALSE)</f>
        <v>0.31691230549999999</v>
      </c>
      <c r="Y18" s="69"/>
      <c r="Z18" s="69"/>
      <c r="AA18" s="69"/>
      <c r="AB18" s="69"/>
      <c r="AC18" s="69"/>
    </row>
    <row r="19" spans="2:29" ht="15" customHeight="1" x14ac:dyDescent="0.3">
      <c r="B19" s="357" t="s">
        <v>601</v>
      </c>
      <c r="C19" s="209" t="s">
        <v>2</v>
      </c>
      <c r="D19" s="3"/>
      <c r="E19" s="7">
        <f t="shared" ref="E19:V19" si="4">SUM(E20:E25)</f>
        <v>38.297633843299991</v>
      </c>
      <c r="F19" s="7">
        <f t="shared" si="4"/>
        <v>37.317423435900011</v>
      </c>
      <c r="G19" s="329">
        <f t="shared" si="4"/>
        <v>36.100293250799993</v>
      </c>
      <c r="H19" s="7">
        <f t="shared" si="4"/>
        <v>36.878272437699998</v>
      </c>
      <c r="I19" s="330">
        <f t="shared" si="4"/>
        <v>37.154667356899999</v>
      </c>
      <c r="J19" s="329">
        <f t="shared" si="4"/>
        <v>36.983978507700002</v>
      </c>
      <c r="K19" s="7">
        <f t="shared" si="4"/>
        <v>36.711855359899992</v>
      </c>
      <c r="L19" s="7">
        <f t="shared" si="4"/>
        <v>37.006507897800006</v>
      </c>
      <c r="M19" s="7">
        <f t="shared" si="4"/>
        <v>37.4893078542</v>
      </c>
      <c r="N19" s="330">
        <f t="shared" si="4"/>
        <v>38.144267350400007</v>
      </c>
      <c r="O19" s="329">
        <f t="shared" si="4"/>
        <v>42.062109587800002</v>
      </c>
      <c r="P19" s="7">
        <f t="shared" si="4"/>
        <v>43.884646657700003</v>
      </c>
      <c r="Q19" s="7">
        <f t="shared" si="4"/>
        <v>45.731594861199994</v>
      </c>
      <c r="R19" s="7">
        <f t="shared" si="4"/>
        <v>47.981775682500007</v>
      </c>
      <c r="S19" s="330">
        <f t="shared" si="4"/>
        <v>42.9186550987</v>
      </c>
      <c r="T19" s="332">
        <f t="shared" si="4"/>
        <v>37.132692377800005</v>
      </c>
      <c r="U19" s="332">
        <f t="shared" si="4"/>
        <v>32.353455260600001</v>
      </c>
      <c r="V19" s="332">
        <f t="shared" si="4"/>
        <v>29.167640673999998</v>
      </c>
      <c r="W19" s="7">
        <f t="shared" ref="W19" si="5">SUM(W20:W25)</f>
        <v>26.719402499599997</v>
      </c>
      <c r="Y19" s="69"/>
      <c r="Z19" s="69"/>
      <c r="AA19" s="69"/>
      <c r="AB19" s="69"/>
      <c r="AC19" s="69"/>
    </row>
    <row r="20" spans="2:29" x14ac:dyDescent="0.3">
      <c r="B20" s="358"/>
      <c r="C20" s="82" t="s">
        <v>14</v>
      </c>
      <c r="D20" s="8" t="s">
        <v>291</v>
      </c>
      <c r="E20" s="31">
        <f>VLOOKUP($D20,result!$A$2:$AY$425,E$5,FALSE)</f>
        <v>35.15864741</v>
      </c>
      <c r="F20" s="31">
        <f>VLOOKUP($D20,result!$A$2:$AY$425,F$5,FALSE)</f>
        <v>32.060527180000001</v>
      </c>
      <c r="G20" s="54">
        <f>VLOOKUP($D20,result!$A$2:$AY$425,G$5,FALSE)</f>
        <v>30.399713309999999</v>
      </c>
      <c r="H20" s="31">
        <f>VLOOKUP($D20,result!$A$2:$AY$425,H$5,FALSE)</f>
        <v>30.50381797</v>
      </c>
      <c r="I20" s="328">
        <f>VLOOKUP($D20,result!$A$2:$AY$425,I$5,FALSE)</f>
        <v>30.094155570000002</v>
      </c>
      <c r="J20" s="54">
        <f>VLOOKUP($D20,result!$A$2:$AY$425,J$5,FALSE)</f>
        <v>29.415755019999999</v>
      </c>
      <c r="K20" s="31">
        <f>VLOOKUP($D20,result!$A$2:$AY$425,K$5,FALSE)</f>
        <v>28.620673679999999</v>
      </c>
      <c r="L20" s="31">
        <f>VLOOKUP($D20,result!$A$2:$AY$425,L$5,FALSE)</f>
        <v>28.221921850000001</v>
      </c>
      <c r="M20" s="31">
        <f>VLOOKUP($D20,result!$A$2:$AY$425,M$5,FALSE)</f>
        <v>27.90551554</v>
      </c>
      <c r="N20" s="328">
        <f>VLOOKUP($D20,result!$A$2:$AY$425,N$5,FALSE)</f>
        <v>27.645838319999999</v>
      </c>
      <c r="O20" s="54">
        <f>VLOOKUP($D20,result!$A$2:$AY$425,O$5,FALSE)</f>
        <v>29.728778309999999</v>
      </c>
      <c r="P20" s="31">
        <f>VLOOKUP($D20,result!$A$2:$AY$425,P$5,FALSE)</f>
        <v>30.185056790000001</v>
      </c>
      <c r="Q20" s="31">
        <f>VLOOKUP($D20,result!$A$2:$AY$425,Q$5,FALSE)</f>
        <v>30.544214010000001</v>
      </c>
      <c r="R20" s="31">
        <f>VLOOKUP($D20,result!$A$2:$AY$425,R$5,FALSE)</f>
        <v>31.044954870000002</v>
      </c>
      <c r="S20" s="328">
        <f>VLOOKUP($D20,result!$A$2:$AY$425,S$5,FALSE)</f>
        <v>26.832332099999999</v>
      </c>
      <c r="T20" s="235">
        <f>VLOOKUP($D20,result!$A$2:$AY$425,T$5,FALSE)</f>
        <v>14.611012540000001</v>
      </c>
      <c r="U20" s="235">
        <f>VLOOKUP($D20,result!$A$2:$AY$425,U$5,FALSE)</f>
        <v>6.4613927599999998</v>
      </c>
      <c r="V20" s="235">
        <f>VLOOKUP($D20,result!$A$2:$AY$425,V$5,FALSE)</f>
        <v>2.5152060660000002</v>
      </c>
      <c r="W20" s="31">
        <f>VLOOKUP($D20,result!$A$2:$AY$425,W$5,FALSE)</f>
        <v>0.90249831889999999</v>
      </c>
      <c r="Y20" s="69"/>
      <c r="Z20" s="69"/>
      <c r="AA20" s="69"/>
      <c r="AB20" s="69"/>
      <c r="AC20" s="69"/>
    </row>
    <row r="21" spans="2:29" x14ac:dyDescent="0.3">
      <c r="B21" s="358"/>
      <c r="C21" s="82" t="s">
        <v>15</v>
      </c>
      <c r="D21" s="8" t="s">
        <v>292</v>
      </c>
      <c r="E21" s="31">
        <f>VLOOKUP($D21,result!$A$2:$AY$425,E$5,FALSE)</f>
        <v>1.5994835329999999</v>
      </c>
      <c r="F21" s="31">
        <f>VLOOKUP($D21,result!$A$2:$AY$425,F$5,FALSE)</f>
        <v>3.1987103220000002</v>
      </c>
      <c r="G21" s="54">
        <f>VLOOKUP($D21,result!$A$2:$AY$425,G$5,FALSE)</f>
        <v>3.4093358939999998</v>
      </c>
      <c r="H21" s="31">
        <f>VLOOKUP($D21,result!$A$2:$AY$425,H$5,FALSE)</f>
        <v>3.7667757019999999</v>
      </c>
      <c r="I21" s="328">
        <f>VLOOKUP($D21,result!$A$2:$AY$425,I$5,FALSE)</f>
        <v>3.94229991</v>
      </c>
      <c r="J21" s="54">
        <f>VLOOKUP($D21,result!$A$2:$AY$425,J$5,FALSE)</f>
        <v>4.1122182780000003</v>
      </c>
      <c r="K21" s="31">
        <f>VLOOKUP($D21,result!$A$2:$AY$425,K$5,FALSE)</f>
        <v>4.2696843409999996</v>
      </c>
      <c r="L21" s="31">
        <f>VLOOKUP($D21,result!$A$2:$AY$425,L$5,FALSE)</f>
        <v>4.4927598919999996</v>
      </c>
      <c r="M21" s="31">
        <f>VLOOKUP($D21,result!$A$2:$AY$425,M$5,FALSE)</f>
        <v>4.7404348619999999</v>
      </c>
      <c r="N21" s="328">
        <f>VLOOKUP($D21,result!$A$2:$AY$425,N$5,FALSE)</f>
        <v>5.0112960070000003</v>
      </c>
      <c r="O21" s="54">
        <f>VLOOKUP($D21,result!$A$2:$AY$425,O$5,FALSE)</f>
        <v>5.7408879820000003</v>
      </c>
      <c r="P21" s="31">
        <f>VLOOKUP($D21,result!$A$2:$AY$425,P$5,FALSE)</f>
        <v>6.2096349350000004</v>
      </c>
      <c r="Q21" s="31">
        <f>VLOOKUP($D21,result!$A$2:$AY$425,Q$5,FALSE)</f>
        <v>6.6936850229999996</v>
      </c>
      <c r="R21" s="31">
        <f>VLOOKUP($D21,result!$A$2:$AY$425,R$5,FALSE)</f>
        <v>7.2473565100000004</v>
      </c>
      <c r="S21" s="328">
        <f>VLOOKUP($D21,result!$A$2:$AY$425,S$5,FALSE)</f>
        <v>6.6725087700000003</v>
      </c>
      <c r="T21" s="235">
        <f>VLOOKUP($D21,result!$A$2:$AY$425,T$5,FALSE)</f>
        <v>8.2813564290000006</v>
      </c>
      <c r="U21" s="235">
        <f>VLOOKUP($D21,result!$A$2:$AY$425,U$5,FALSE)</f>
        <v>8.2511198710000002</v>
      </c>
      <c r="V21" s="235">
        <f>VLOOKUP($D21,result!$A$2:$AY$425,V$5,FALSE)</f>
        <v>7.1845927769999998</v>
      </c>
      <c r="W21" s="31">
        <f>VLOOKUP($D21,result!$A$2:$AY$425,W$5,FALSE)</f>
        <v>5.7412194239999996</v>
      </c>
      <c r="Y21" s="69"/>
      <c r="Z21" s="69"/>
      <c r="AA21" s="69"/>
      <c r="AB21" s="69"/>
      <c r="AC21" s="69"/>
    </row>
    <row r="22" spans="2:29" x14ac:dyDescent="0.3">
      <c r="B22" s="358"/>
      <c r="C22" s="82" t="s">
        <v>16</v>
      </c>
      <c r="D22" s="8" t="s">
        <v>293</v>
      </c>
      <c r="E22" s="31">
        <f>VLOOKUP($D22,result!$A$2:$AY$425,E$5,FALSE)</f>
        <v>0.19993544160000001</v>
      </c>
      <c r="F22" s="31">
        <f>VLOOKUP($D22,result!$A$2:$AY$425,F$5,FALSE)</f>
        <v>0.1046223464</v>
      </c>
      <c r="G22" s="54">
        <f>VLOOKUP($D22,result!$A$2:$AY$425,G$5,FALSE)</f>
        <v>9.8609759500000005E-2</v>
      </c>
      <c r="H22" s="31">
        <f>VLOOKUP($D22,result!$A$2:$AY$425,H$5,FALSE)</f>
        <v>0.23794707000000001</v>
      </c>
      <c r="I22" s="328">
        <f>VLOOKUP($D22,result!$A$2:$AY$425,I$5,FALSE)</f>
        <v>0.59382890619999995</v>
      </c>
      <c r="J22" s="54">
        <f>VLOOKUP($D22,result!$A$2:$AY$425,J$5,FALSE)</f>
        <v>0.70168596839999997</v>
      </c>
      <c r="K22" s="31">
        <f>VLOOKUP($D22,result!$A$2:$AY$425,K$5,FALSE)</f>
        <v>0.82531048080000002</v>
      </c>
      <c r="L22" s="31">
        <f>VLOOKUP($D22,result!$A$2:$AY$425,L$5,FALSE)</f>
        <v>0.98376135799999997</v>
      </c>
      <c r="M22" s="31">
        <f>VLOOKUP($D22,result!$A$2:$AY$425,M$5,FALSE)</f>
        <v>1.1758439599999999</v>
      </c>
      <c r="N22" s="328">
        <f>VLOOKUP($D22,result!$A$2:$AY$425,N$5,FALSE)</f>
        <v>1.4081098110000001</v>
      </c>
      <c r="O22" s="54">
        <f>VLOOKUP($D22,result!$A$2:$AY$425,O$5,FALSE)</f>
        <v>1.7577821149999999</v>
      </c>
      <c r="P22" s="31">
        <f>VLOOKUP($D22,result!$A$2:$AY$425,P$5,FALSE)</f>
        <v>2.0718176929999998</v>
      </c>
      <c r="Q22" s="31">
        <f>VLOOKUP($D22,result!$A$2:$AY$425,Q$5,FALSE)</f>
        <v>2.4336058559999998</v>
      </c>
      <c r="R22" s="31">
        <f>VLOOKUP($D22,result!$A$2:$AY$425,R$5,FALSE)</f>
        <v>2.8712042979999999</v>
      </c>
      <c r="S22" s="328">
        <f>VLOOKUP($D22,result!$A$2:$AY$425,S$5,FALSE)</f>
        <v>2.8805347819999998</v>
      </c>
      <c r="T22" s="235">
        <f>VLOOKUP($D22,result!$A$2:$AY$425,T$5,FALSE)</f>
        <v>5.1638977439999998</v>
      </c>
      <c r="U22" s="235">
        <f>VLOOKUP($D22,result!$A$2:$AY$425,U$5,FALSE)</f>
        <v>7.4315814070000004</v>
      </c>
      <c r="V22" s="235">
        <f>VLOOKUP($D22,result!$A$2:$AY$425,V$5,FALSE)</f>
        <v>9.3467943360000003</v>
      </c>
      <c r="W22" s="31">
        <f>VLOOKUP($D22,result!$A$2:$AY$425,W$5,FALSE)</f>
        <v>10.788395550000001</v>
      </c>
      <c r="Y22" s="69"/>
      <c r="Z22" s="69"/>
      <c r="AA22" s="69"/>
      <c r="AB22" s="69"/>
      <c r="AC22" s="69"/>
    </row>
    <row r="23" spans="2:29" x14ac:dyDescent="0.3">
      <c r="B23" s="358"/>
      <c r="C23" s="82" t="s">
        <v>17</v>
      </c>
      <c r="D23" s="8" t="s">
        <v>294</v>
      </c>
      <c r="E23" s="31">
        <f>VLOOKUP($D23,result!$A$2:$AY$425,E$5,FALSE)</f>
        <v>0.73976113389999998</v>
      </c>
      <c r="F23" s="31">
        <f>VLOOKUP($D23,result!$A$2:$AY$425,F$5,FALSE)</f>
        <v>0.59027711279999995</v>
      </c>
      <c r="G23" s="54">
        <f>VLOOKUP($D23,result!$A$2:$AY$425,G$5,FALSE)</f>
        <v>0.57806879700000002</v>
      </c>
      <c r="H23" s="31">
        <f>VLOOKUP($D23,result!$A$2:$AY$425,H$5,FALSE)</f>
        <v>0.4848560462</v>
      </c>
      <c r="I23" s="328">
        <f>VLOOKUP($D23,result!$A$2:$AY$425,I$5,FALSE)</f>
        <v>0.47152134220000003</v>
      </c>
      <c r="J23" s="54">
        <f>VLOOKUP($D23,result!$A$2:$AY$425,J$5,FALSE)</f>
        <v>0.47229818420000003</v>
      </c>
      <c r="K23" s="31">
        <f>VLOOKUP($D23,result!$A$2:$AY$425,K$5,FALSE)</f>
        <v>0.471025211</v>
      </c>
      <c r="L23" s="31">
        <f>VLOOKUP($D23,result!$A$2:$AY$425,L$5,FALSE)</f>
        <v>0.47619557620000003</v>
      </c>
      <c r="M23" s="31">
        <f>VLOOKUP($D23,result!$A$2:$AY$425,M$5,FALSE)</f>
        <v>0.4828645687</v>
      </c>
      <c r="N23" s="328">
        <f>VLOOKUP($D23,result!$A$2:$AY$425,N$5,FALSE)</f>
        <v>0.49068108440000002</v>
      </c>
      <c r="O23" s="54">
        <f>VLOOKUP($D23,result!$A$2:$AY$425,O$5,FALSE)</f>
        <v>0.54738598250000003</v>
      </c>
      <c r="P23" s="31">
        <f>VLOOKUP($D23,result!$A$2:$AY$425,P$5,FALSE)</f>
        <v>0.5766935809</v>
      </c>
      <c r="Q23" s="31">
        <f>VLOOKUP($D23,result!$A$2:$AY$425,Q$5,FALSE)</f>
        <v>0.60562535520000005</v>
      </c>
      <c r="R23" s="31">
        <f>VLOOKUP($D23,result!$A$2:$AY$425,R$5,FALSE)</f>
        <v>0.63895413349999997</v>
      </c>
      <c r="S23" s="328">
        <f>VLOOKUP($D23,result!$A$2:$AY$425,S$5,FALSE)</f>
        <v>0.57334817069999999</v>
      </c>
      <c r="T23" s="235">
        <f>VLOOKUP($D23,result!$A$2:$AY$425,T$5,FALSE)</f>
        <v>0.70429139080000003</v>
      </c>
      <c r="U23" s="235">
        <f>VLOOKUP($D23,result!$A$2:$AY$425,U$5,FALSE)</f>
        <v>0.70373574559999996</v>
      </c>
      <c r="V23" s="235">
        <f>VLOOKUP($D23,result!$A$2:$AY$425,V$5,FALSE)</f>
        <v>0.61968461399999997</v>
      </c>
      <c r="W23" s="31">
        <f>VLOOKUP($D23,result!$A$2:$AY$425,W$5,FALSE)</f>
        <v>0.50338647169999995</v>
      </c>
      <c r="Y23" s="69"/>
      <c r="Z23" s="69"/>
      <c r="AA23" s="69"/>
      <c r="AB23" s="69"/>
      <c r="AC23" s="69"/>
    </row>
    <row r="24" spans="2:29" x14ac:dyDescent="0.3">
      <c r="B24" s="358"/>
      <c r="C24" s="82" t="s">
        <v>18</v>
      </c>
      <c r="D24" s="8" t="s">
        <v>295</v>
      </c>
      <c r="E24" s="31">
        <f>VLOOKUP($D24,result!$A$2:$AY$425,E$5,FALSE)</f>
        <v>0.19993544160000001</v>
      </c>
      <c r="F24" s="31">
        <f>VLOOKUP($D24,result!$A$2:$AY$425,F$5,FALSE)</f>
        <v>0.26291334869999999</v>
      </c>
      <c r="G24" s="54">
        <f>VLOOKUP($D24,result!$A$2:$AY$425,G$5,FALSE)</f>
        <v>0.30394320629999999</v>
      </c>
      <c r="H24" s="31">
        <f>VLOOKUP($D24,result!$A$2:$AY$425,H$5,FALSE)</f>
        <v>0.3146307425</v>
      </c>
      <c r="I24" s="328">
        <f>VLOOKUP($D24,result!$A$2:$AY$425,I$5,FALSE)</f>
        <v>0.33052514350000001</v>
      </c>
      <c r="J24" s="54">
        <f>VLOOKUP($D24,result!$A$2:$AY$425,J$5,FALSE)</f>
        <v>0.3725843371</v>
      </c>
      <c r="K24" s="31">
        <f>VLOOKUP($D24,result!$A$2:$AY$425,K$5,FALSE)</f>
        <v>0.41805921010000002</v>
      </c>
      <c r="L24" s="31">
        <f>VLOOKUP($D24,result!$A$2:$AY$425,L$5,FALSE)</f>
        <v>0.47538867159999998</v>
      </c>
      <c r="M24" s="31">
        <f>VLOOKUP($D24,result!$A$2:$AY$425,M$5,FALSE)</f>
        <v>0.54206004249999995</v>
      </c>
      <c r="N24" s="328">
        <f>VLOOKUP($D24,result!$A$2:$AY$425,N$5,FALSE)</f>
        <v>0.61925976000000005</v>
      </c>
      <c r="O24" s="54">
        <f>VLOOKUP($D24,result!$A$2:$AY$425,O$5,FALSE)</f>
        <v>0.79192660829999995</v>
      </c>
      <c r="P24" s="31">
        <f>VLOOKUP($D24,result!$A$2:$AY$425,P$5,FALSE)</f>
        <v>0.95621376179999995</v>
      </c>
      <c r="Q24" s="31">
        <f>VLOOKUP($D24,result!$A$2:$AY$425,Q$5,FALSE)</f>
        <v>1.1506341309999999</v>
      </c>
      <c r="R24" s="31">
        <f>VLOOKUP($D24,result!$A$2:$AY$425,R$5,FALSE)</f>
        <v>1.390703872</v>
      </c>
      <c r="S24" s="328">
        <f>VLOOKUP($D24,result!$A$2:$AY$425,S$5,FALSE)</f>
        <v>1.4293126920000001</v>
      </c>
      <c r="T24" s="235">
        <f>VLOOKUP($D24,result!$A$2:$AY$425,T$5,FALSE)</f>
        <v>2.3029492669999998</v>
      </c>
      <c r="U24" s="235">
        <f>VLOOKUP($D24,result!$A$2:$AY$425,U$5,FALSE)</f>
        <v>2.9787948000000002</v>
      </c>
      <c r="V24" s="235">
        <f>VLOOKUP($D24,result!$A$2:$AY$425,V$5,FALSE)</f>
        <v>3.3672444399999999</v>
      </c>
      <c r="W24" s="31">
        <f>VLOOKUP($D24,result!$A$2:$AY$425,W$5,FALSE)</f>
        <v>3.4931837360000002</v>
      </c>
      <c r="Y24" s="69"/>
      <c r="Z24" s="69"/>
      <c r="AA24" s="69"/>
      <c r="AB24" s="69"/>
      <c r="AC24" s="69"/>
    </row>
    <row r="25" spans="2:29" x14ac:dyDescent="0.3">
      <c r="B25" s="358"/>
      <c r="C25" s="82" t="s">
        <v>13</v>
      </c>
      <c r="D25" s="8" t="s">
        <v>296</v>
      </c>
      <c r="E25" s="32">
        <f>VLOOKUP($D25,result!$A$2:$AY$425,E$5,FALSE)</f>
        <v>0.39987088320000003</v>
      </c>
      <c r="F25" s="32">
        <f>VLOOKUP($D25,result!$A$2:$AY$425,F$5,FALSE)</f>
        <v>1.100373126</v>
      </c>
      <c r="G25" s="286">
        <f>VLOOKUP($D25,result!$A$2:$AY$425,G$5,FALSE)</f>
        <v>1.3106222839999999</v>
      </c>
      <c r="H25" s="32">
        <f>VLOOKUP($D25,result!$A$2:$AY$425,H$5,FALSE)</f>
        <v>1.570244907</v>
      </c>
      <c r="I25" s="287">
        <f>VLOOKUP($D25,result!$A$2:$AY$425,I$5,FALSE)</f>
        <v>1.722336485</v>
      </c>
      <c r="J25" s="286">
        <f>VLOOKUP($D25,result!$A$2:$AY$425,J$5,FALSE)</f>
        <v>1.90943672</v>
      </c>
      <c r="K25" s="32">
        <f>VLOOKUP($D25,result!$A$2:$AY$425,K$5,FALSE)</f>
        <v>2.107102437</v>
      </c>
      <c r="L25" s="32">
        <f>VLOOKUP($D25,result!$A$2:$AY$425,L$5,FALSE)</f>
        <v>2.3564805500000001</v>
      </c>
      <c r="M25" s="32">
        <f>VLOOKUP($D25,result!$A$2:$AY$425,M$5,FALSE)</f>
        <v>2.642588881</v>
      </c>
      <c r="N25" s="287">
        <f>VLOOKUP($D25,result!$A$2:$AY$425,N$5,FALSE)</f>
        <v>2.969082368</v>
      </c>
      <c r="O25" s="286">
        <f>VLOOKUP($D25,result!$A$2:$AY$425,O$5,FALSE)</f>
        <v>3.4953485899999999</v>
      </c>
      <c r="P25" s="32">
        <f>VLOOKUP($D25,result!$A$2:$AY$425,P$5,FALSE)</f>
        <v>3.8852298969999999</v>
      </c>
      <c r="Q25" s="32">
        <f>VLOOKUP($D25,result!$A$2:$AY$425,Q$5,FALSE)</f>
        <v>4.3038304859999998</v>
      </c>
      <c r="R25" s="32">
        <f>VLOOKUP($D25,result!$A$2:$AY$425,R$5,FALSE)</f>
        <v>4.7886019989999999</v>
      </c>
      <c r="S25" s="287">
        <f>VLOOKUP($D25,result!$A$2:$AY$425,S$5,FALSE)</f>
        <v>4.5306185839999999</v>
      </c>
      <c r="T25" s="283">
        <f>VLOOKUP($D25,result!$A$2:$AY$425,T$5,FALSE)</f>
        <v>6.0691850069999997</v>
      </c>
      <c r="U25" s="283">
        <f>VLOOKUP($D25,result!$A$2:$AY$425,U$5,FALSE)</f>
        <v>6.5268306770000004</v>
      </c>
      <c r="V25" s="283">
        <f>VLOOKUP($D25,result!$A$2:$AY$425,V$5,FALSE)</f>
        <v>6.134118441</v>
      </c>
      <c r="W25" s="32">
        <f>VLOOKUP($D25,result!$A$2:$AY$425,W$5,FALSE)</f>
        <v>5.2907189990000001</v>
      </c>
      <c r="Y25" s="69"/>
      <c r="Z25" s="69"/>
      <c r="AA25" s="69"/>
      <c r="AB25" s="69"/>
      <c r="AC25" s="69"/>
    </row>
    <row r="26" spans="2:29" x14ac:dyDescent="0.3">
      <c r="B26" s="11" t="s">
        <v>9</v>
      </c>
      <c r="C26" s="3"/>
      <c r="D26" s="29" t="s">
        <v>297</v>
      </c>
      <c r="E26" s="7">
        <f>VLOOKUP($D26,result!$A$2:$AY$425,E$5,FALSE)</f>
        <v>5.7508898210000003</v>
      </c>
      <c r="F26" s="7">
        <f>VLOOKUP($D26,result!$A$2:$AY$425,F$5,FALSE)</f>
        <v>4.607912572</v>
      </c>
      <c r="G26" s="329">
        <f>VLOOKUP($D26,result!$A$2:$AY$425,G$5,FALSE)</f>
        <v>3.738491443</v>
      </c>
      <c r="H26" s="7">
        <f>VLOOKUP($D26,result!$A$2:$AY$425,H$5,FALSE)</f>
        <v>3.3363166529999999</v>
      </c>
      <c r="I26" s="330">
        <f>VLOOKUP($D26,result!$A$2:$AY$425,I$5,FALSE)</f>
        <v>2.9677556809999999</v>
      </c>
      <c r="J26" s="329">
        <f>VLOOKUP($D26,result!$A$2:$AY$425,J$5,FALSE)</f>
        <v>2.817756063</v>
      </c>
      <c r="K26" s="7">
        <f>VLOOKUP($D26,result!$A$2:$AY$425,K$5,FALSE)</f>
        <v>2.7449429090000002</v>
      </c>
      <c r="L26" s="7">
        <f>VLOOKUP($D26,result!$A$2:$AY$425,L$5,FALSE)</f>
        <v>2.7039056829999999</v>
      </c>
      <c r="M26" s="7">
        <f>VLOOKUP($D26,result!$A$2:$AY$425,M$5,FALSE)</f>
        <v>2.6708349400000002</v>
      </c>
      <c r="N26" s="330">
        <f>VLOOKUP($D26,result!$A$2:$AY$425,N$5,FALSE)</f>
        <v>2.6415371360000002</v>
      </c>
      <c r="O26" s="329">
        <f>VLOOKUP($D26,result!$A$2:$AY$425,O$5,FALSE)</f>
        <v>2.580747825</v>
      </c>
      <c r="P26" s="7">
        <f>VLOOKUP($D26,result!$A$2:$AY$425,P$5,FALSE)</f>
        <v>2.512697046</v>
      </c>
      <c r="Q26" s="7">
        <f>VLOOKUP($D26,result!$A$2:$AY$425,Q$5,FALSE)</f>
        <v>2.4437275760000001</v>
      </c>
      <c r="R26" s="7">
        <f>VLOOKUP($D26,result!$A$2:$AY$425,R$5,FALSE)</f>
        <v>2.378213111</v>
      </c>
      <c r="S26" s="330">
        <f>VLOOKUP($D26,result!$A$2:$AY$425,S$5,FALSE)</f>
        <v>2.3240113330000001</v>
      </c>
      <c r="T26" s="332">
        <f>VLOOKUP($D26,result!$A$2:$AY$425,T$5,FALSE)</f>
        <v>1.5686315179999999</v>
      </c>
      <c r="U26" s="332">
        <f>VLOOKUP($D26,result!$A$2:$AY$425,U$5,FALSE)</f>
        <v>1.204830587</v>
      </c>
      <c r="V26" s="332">
        <f>VLOOKUP($D26,result!$A$2:$AY$425,V$5,FALSE)</f>
        <v>1.0184237039999999</v>
      </c>
      <c r="W26" s="7">
        <f>VLOOKUP($D26,result!$A$2:$AY$425,W$5,FALSE)</f>
        <v>0.90737547819999997</v>
      </c>
      <c r="Y26" s="69"/>
      <c r="Z26" s="69"/>
      <c r="AA26" s="69"/>
      <c r="AB26" s="69"/>
      <c r="AC26" s="69"/>
    </row>
    <row r="27" spans="2:29" x14ac:dyDescent="0.3">
      <c r="B27" s="6" t="s">
        <v>2</v>
      </c>
      <c r="C27" s="3"/>
      <c r="D27" s="3"/>
      <c r="E27" s="12">
        <f t="shared" ref="E27:V27" si="6">E26+E19+E10+E7</f>
        <v>268.04095512480001</v>
      </c>
      <c r="F27" s="12">
        <f t="shared" si="6"/>
        <v>254.30621924110002</v>
      </c>
      <c r="G27" s="55">
        <f t="shared" si="6"/>
        <v>250.6934344288</v>
      </c>
      <c r="H27" s="12">
        <f t="shared" si="6"/>
        <v>247.66017941839999</v>
      </c>
      <c r="I27" s="331">
        <f t="shared" si="6"/>
        <v>244.4322760993</v>
      </c>
      <c r="J27" s="55">
        <f t="shared" si="6"/>
        <v>240.96303935300003</v>
      </c>
      <c r="K27" s="12">
        <f t="shared" si="6"/>
        <v>238.2396443344</v>
      </c>
      <c r="L27" s="12">
        <f t="shared" si="6"/>
        <v>235.97131585079998</v>
      </c>
      <c r="M27" s="12">
        <f t="shared" si="6"/>
        <v>234.1430385953</v>
      </c>
      <c r="N27" s="331">
        <f t="shared" si="6"/>
        <v>232.60572847330002</v>
      </c>
      <c r="O27" s="55">
        <f t="shared" si="6"/>
        <v>225.55098413750002</v>
      </c>
      <c r="P27" s="12">
        <f t="shared" si="6"/>
        <v>221.08334659259998</v>
      </c>
      <c r="Q27" s="12">
        <f t="shared" si="6"/>
        <v>216.31993949560001</v>
      </c>
      <c r="R27" s="12">
        <f t="shared" si="6"/>
        <v>211.41352617500002</v>
      </c>
      <c r="S27" s="331">
        <f t="shared" si="6"/>
        <v>209.88390316420001</v>
      </c>
      <c r="T27" s="237">
        <f t="shared" si="6"/>
        <v>179.440928762</v>
      </c>
      <c r="U27" s="237">
        <f t="shared" si="6"/>
        <v>149.37171838395</v>
      </c>
      <c r="V27" s="237">
        <f t="shared" si="6"/>
        <v>127.14807418293901</v>
      </c>
      <c r="W27" s="12">
        <f t="shared" ref="W27" si="7">W26+W19+W10+W7</f>
        <v>113.44419138600611</v>
      </c>
      <c r="Y27" s="69"/>
      <c r="Z27" s="69"/>
      <c r="AA27" s="69"/>
      <c r="AB27" s="69"/>
      <c r="AC27" s="69"/>
    </row>
    <row r="30" spans="2:29" x14ac:dyDescent="0.3">
      <c r="B30" s="2"/>
      <c r="D30" s="13"/>
      <c r="E30">
        <f>IF(result!B27=2006,result!B26,result!D26)</f>
        <v>38.818659179999997</v>
      </c>
      <c r="F30">
        <f>E30+9</f>
        <v>47.818659179999997</v>
      </c>
      <c r="G30">
        <v>14</v>
      </c>
      <c r="H30">
        <v>15</v>
      </c>
      <c r="I30">
        <v>16</v>
      </c>
      <c r="J30">
        <v>17</v>
      </c>
      <c r="K30">
        <v>18</v>
      </c>
      <c r="L30">
        <v>19</v>
      </c>
      <c r="M30">
        <v>20</v>
      </c>
      <c r="N30">
        <v>21</v>
      </c>
      <c r="O30">
        <v>22</v>
      </c>
      <c r="P30">
        <v>23</v>
      </c>
      <c r="Q30">
        <v>24</v>
      </c>
      <c r="R30">
        <v>25</v>
      </c>
      <c r="S30">
        <v>26</v>
      </c>
      <c r="T30">
        <v>31</v>
      </c>
      <c r="U30">
        <v>36</v>
      </c>
      <c r="V30">
        <v>41</v>
      </c>
      <c r="W30">
        <f>T30+15</f>
        <v>46</v>
      </c>
    </row>
    <row r="31" spans="2:29" x14ac:dyDescent="0.3">
      <c r="B31" s="3"/>
      <c r="C31" s="3"/>
      <c r="D31" s="4"/>
      <c r="E31" s="5">
        <v>2006</v>
      </c>
      <c r="F31" s="5">
        <v>2015</v>
      </c>
      <c r="G31" s="52">
        <v>2018</v>
      </c>
      <c r="H31" s="5">
        <v>2019</v>
      </c>
      <c r="I31" s="333">
        <v>2020</v>
      </c>
      <c r="J31" s="52">
        <v>2021</v>
      </c>
      <c r="K31" s="5">
        <v>2022</v>
      </c>
      <c r="L31" s="63">
        <v>2023</v>
      </c>
      <c r="M31" s="5">
        <v>2024</v>
      </c>
      <c r="N31" s="269">
        <v>2025</v>
      </c>
      <c r="O31" s="222">
        <v>2026</v>
      </c>
      <c r="P31" s="5">
        <v>2027</v>
      </c>
      <c r="Q31" s="5">
        <v>2028</v>
      </c>
      <c r="R31" s="63">
        <v>2029</v>
      </c>
      <c r="S31" s="269">
        <v>2030</v>
      </c>
      <c r="T31" s="231">
        <v>2035</v>
      </c>
      <c r="U31" s="231">
        <v>2040</v>
      </c>
      <c r="V31" s="231">
        <v>2045</v>
      </c>
      <c r="W31" s="231">
        <v>2050</v>
      </c>
    </row>
    <row r="32" spans="2:29" x14ac:dyDescent="0.3">
      <c r="B32" s="358" t="s">
        <v>1</v>
      </c>
      <c r="C32" s="334" t="s">
        <v>2</v>
      </c>
      <c r="D32" s="3"/>
      <c r="E32" s="7">
        <f t="shared" ref="E32:W32" si="8">SUM(E33:E34)</f>
        <v>89.411686523</v>
      </c>
      <c r="F32" s="7">
        <f t="shared" si="8"/>
        <v>75.841839711999995</v>
      </c>
      <c r="G32" s="339">
        <f t="shared" si="8"/>
        <v>74.529668298000004</v>
      </c>
      <c r="H32" s="340">
        <f t="shared" si="8"/>
        <v>70.698051906000003</v>
      </c>
      <c r="I32" s="341">
        <f t="shared" si="8"/>
        <v>66.270556046999999</v>
      </c>
      <c r="J32" s="339">
        <f t="shared" si="8"/>
        <v>63.380336987</v>
      </c>
      <c r="K32" s="340">
        <f t="shared" si="8"/>
        <v>61.052501115999995</v>
      </c>
      <c r="L32" s="340">
        <f t="shared" si="8"/>
        <v>59.166416500000004</v>
      </c>
      <c r="M32" s="340">
        <f t="shared" si="8"/>
        <v>57.594854515999998</v>
      </c>
      <c r="N32" s="341">
        <f t="shared" si="8"/>
        <v>56.186093245000002</v>
      </c>
      <c r="O32" s="339">
        <f t="shared" si="8"/>
        <v>55.457882218000002</v>
      </c>
      <c r="P32" s="340">
        <f t="shared" si="8"/>
        <v>53.822270263999997</v>
      </c>
      <c r="Q32" s="340">
        <f t="shared" si="8"/>
        <v>52.314832715999998</v>
      </c>
      <c r="R32" s="340">
        <f t="shared" si="8"/>
        <v>50.898728071000001</v>
      </c>
      <c r="S32" s="341">
        <f t="shared" si="8"/>
        <v>50.530849234999998</v>
      </c>
      <c r="T32" s="342">
        <f t="shared" si="8"/>
        <v>32.943114262999998</v>
      </c>
      <c r="U32" s="342">
        <f t="shared" si="8"/>
        <v>22.322483915999999</v>
      </c>
      <c r="V32" s="342">
        <f t="shared" si="8"/>
        <v>15.764551349000001</v>
      </c>
      <c r="W32" s="342">
        <f t="shared" si="8"/>
        <v>11.839303875999999</v>
      </c>
    </row>
    <row r="33" spans="2:25" x14ac:dyDescent="0.3">
      <c r="B33" s="358"/>
      <c r="C33" s="335" t="s">
        <v>3</v>
      </c>
      <c r="D33" s="30" t="s">
        <v>281</v>
      </c>
      <c r="E33" s="31">
        <f>VLOOKUP($D33,result!$A$2:$AY$425,E$5,FALSE)</f>
        <v>88.711934740000004</v>
      </c>
      <c r="F33" s="31">
        <f>VLOOKUP($D33,result!$A$2:$AY$425,F$5,FALSE)</f>
        <v>72.113449349999996</v>
      </c>
      <c r="G33" s="54">
        <f>VLOOKUP($D33,result!$A$2:$AY$425,G$5,FALSE)</f>
        <v>70.225573580000002</v>
      </c>
      <c r="H33" s="31">
        <f>VLOOKUP($D33,result!$A$2:$AY$425,H$5,FALSE)</f>
        <v>66.959799290000007</v>
      </c>
      <c r="I33" s="328">
        <f>VLOOKUP($D33,result!$A$2:$AY$425,I$5,FALSE)</f>
        <v>62.697874280000001</v>
      </c>
      <c r="J33" s="54">
        <f>VLOOKUP($D33,result!$A$2:$AY$425,J$5,FALSE)</f>
        <v>59.833329939999999</v>
      </c>
      <c r="K33" s="31">
        <f>VLOOKUP($D33,result!$A$2:$AY$425,K$5,FALSE)</f>
        <v>57.505929279999997</v>
      </c>
      <c r="L33" s="31">
        <f>VLOOKUP($D33,result!$A$2:$AY$425,L$5,FALSE)</f>
        <v>55.599104570000002</v>
      </c>
      <c r="M33" s="31">
        <f>VLOOKUP($D33,result!$A$2:$AY$425,M$5,FALSE)</f>
        <v>53.990965299999999</v>
      </c>
      <c r="N33" s="328">
        <f>VLOOKUP($D33,result!$A$2:$AY$425,N$5,FALSE)</f>
        <v>52.537725909999999</v>
      </c>
      <c r="O33" s="54">
        <f>VLOOKUP($D33,result!$A$2:$AY$425,O$5,FALSE)</f>
        <v>51.650333740000001</v>
      </c>
      <c r="P33" s="31">
        <f>VLOOKUP($D33,result!$A$2:$AY$425,P$5,FALSE)</f>
        <v>49.916044069999998</v>
      </c>
      <c r="Q33" s="31">
        <f>VLOOKUP($D33,result!$A$2:$AY$425,Q$5,FALSE)</f>
        <v>48.302203859999999</v>
      </c>
      <c r="R33" s="31">
        <f>VLOOKUP($D33,result!$A$2:$AY$425,R$5,FALSE)</f>
        <v>46.773860790000001</v>
      </c>
      <c r="S33" s="328">
        <f>VLOOKUP($D33,result!$A$2:$AY$425,S$5,FALSE)</f>
        <v>46.205282609999998</v>
      </c>
      <c r="T33" s="235">
        <f>VLOOKUP($D33,result!$A$2:$AY$425,T$5,FALSE)</f>
        <v>26.723267570000001</v>
      </c>
      <c r="U33" s="235">
        <f>VLOOKUP($D33,result!$A$2:$AY$425,U$5,FALSE)</f>
        <v>14.140082169999999</v>
      </c>
      <c r="V33" s="235">
        <f>VLOOKUP($D33,result!$A$2:$AY$425,V$5,FALSE)</f>
        <v>6.4643489240000003</v>
      </c>
      <c r="W33" s="235">
        <f>VLOOKUP($D33,result!$A$2:$AY$425,W$5,FALSE)</f>
        <v>2.5867537619999998</v>
      </c>
    </row>
    <row r="34" spans="2:25" x14ac:dyDescent="0.3">
      <c r="B34" s="358"/>
      <c r="C34" s="337" t="s">
        <v>4</v>
      </c>
      <c r="D34" s="30" t="s">
        <v>282</v>
      </c>
      <c r="E34" s="31">
        <f>VLOOKUP($D34,result!$A$2:$AY$425,E$5,FALSE)</f>
        <v>0.69975178299999996</v>
      </c>
      <c r="F34" s="31">
        <f>VLOOKUP($D34,result!$A$2:$AY$425,F$5,FALSE)</f>
        <v>3.7283903619999998</v>
      </c>
      <c r="G34" s="54">
        <f>VLOOKUP($D34,result!$A$2:$AY$425,G$5,FALSE)</f>
        <v>4.304094718</v>
      </c>
      <c r="H34" s="31">
        <f>VLOOKUP($D34,result!$A$2:$AY$425,H$5,FALSE)</f>
        <v>3.738252616</v>
      </c>
      <c r="I34" s="328">
        <f>VLOOKUP($D34,result!$A$2:$AY$425,I$5,FALSE)</f>
        <v>3.5726817670000002</v>
      </c>
      <c r="J34" s="54">
        <f>VLOOKUP($D34,result!$A$2:$AY$425,J$5,FALSE)</f>
        <v>3.5470070470000001</v>
      </c>
      <c r="K34" s="31">
        <f>VLOOKUP($D34,result!$A$2:$AY$425,K$5,FALSE)</f>
        <v>3.546571836</v>
      </c>
      <c r="L34" s="31">
        <f>VLOOKUP($D34,result!$A$2:$AY$425,L$5,FALSE)</f>
        <v>3.5673119299999998</v>
      </c>
      <c r="M34" s="31">
        <f>VLOOKUP($D34,result!$A$2:$AY$425,M$5,FALSE)</f>
        <v>3.6038892159999998</v>
      </c>
      <c r="N34" s="328">
        <f>VLOOKUP($D34,result!$A$2:$AY$425,N$5,FALSE)</f>
        <v>3.6483673350000001</v>
      </c>
      <c r="O34" s="54">
        <f>VLOOKUP($D34,result!$A$2:$AY$425,O$5,FALSE)</f>
        <v>3.8075484780000002</v>
      </c>
      <c r="P34" s="31">
        <f>VLOOKUP($D34,result!$A$2:$AY$425,P$5,FALSE)</f>
        <v>3.9062261939999998</v>
      </c>
      <c r="Q34" s="31">
        <f>VLOOKUP($D34,result!$A$2:$AY$425,Q$5,FALSE)</f>
        <v>4.0126288560000001</v>
      </c>
      <c r="R34" s="31">
        <f>VLOOKUP($D34,result!$A$2:$AY$425,R$5,FALSE)</f>
        <v>4.1248672810000002</v>
      </c>
      <c r="S34" s="328">
        <f>VLOOKUP($D34,result!$A$2:$AY$425,S$5,FALSE)</f>
        <v>4.3255666250000004</v>
      </c>
      <c r="T34" s="235">
        <f>VLOOKUP($D34,result!$A$2:$AY$425,T$5,FALSE)</f>
        <v>6.219846693</v>
      </c>
      <c r="U34" s="235">
        <f>VLOOKUP($D34,result!$A$2:$AY$425,U$5,FALSE)</f>
        <v>8.182401746</v>
      </c>
      <c r="V34" s="235">
        <f>VLOOKUP($D34,result!$A$2:$AY$425,V$5,FALSE)</f>
        <v>9.3002024250000002</v>
      </c>
      <c r="W34" s="235">
        <f>VLOOKUP($D34,result!$A$2:$AY$425,W$5,FALSE)</f>
        <v>9.2525501139999999</v>
      </c>
    </row>
    <row r="35" spans="2:25" x14ac:dyDescent="0.3">
      <c r="B35" s="358" t="s">
        <v>5</v>
      </c>
      <c r="C35" s="209" t="s">
        <v>2</v>
      </c>
      <c r="D35" s="3"/>
      <c r="E35" s="10">
        <f t="shared" ref="E35:W35" si="9">SUM(E36:E43)</f>
        <v>134.58074493749999</v>
      </c>
      <c r="F35" s="10">
        <f t="shared" si="9"/>
        <v>136.5390435212</v>
      </c>
      <c r="G35" s="343">
        <f t="shared" si="9"/>
        <v>136.32498143699999</v>
      </c>
      <c r="H35" s="344">
        <f t="shared" si="9"/>
        <v>136.7475384217</v>
      </c>
      <c r="I35" s="345">
        <f t="shared" si="9"/>
        <v>138.03929701440001</v>
      </c>
      <c r="J35" s="343">
        <f t="shared" si="9"/>
        <v>137.78096779530003</v>
      </c>
      <c r="K35" s="344">
        <f t="shared" si="9"/>
        <v>137.73034494949999</v>
      </c>
      <c r="L35" s="344">
        <f t="shared" si="9"/>
        <v>137.09448576999998</v>
      </c>
      <c r="M35" s="344">
        <f t="shared" si="9"/>
        <v>136.3880412851</v>
      </c>
      <c r="N35" s="345">
        <f t="shared" si="9"/>
        <v>135.6338307419</v>
      </c>
      <c r="O35" s="343">
        <f t="shared" si="9"/>
        <v>125.4502445067</v>
      </c>
      <c r="P35" s="344">
        <f t="shared" si="9"/>
        <v>120.8637326249</v>
      </c>
      <c r="Q35" s="344">
        <f t="shared" si="9"/>
        <v>115.82978434239999</v>
      </c>
      <c r="R35" s="344">
        <f t="shared" si="9"/>
        <v>110.1548093105</v>
      </c>
      <c r="S35" s="345">
        <f t="shared" si="9"/>
        <v>114.1103874975</v>
      </c>
      <c r="T35" s="346">
        <f t="shared" si="9"/>
        <v>107.7964906032</v>
      </c>
      <c r="U35" s="346">
        <f t="shared" si="9"/>
        <v>93.490948620349997</v>
      </c>
      <c r="V35" s="346">
        <f t="shared" si="9"/>
        <v>81.197458455939014</v>
      </c>
      <c r="W35" s="346">
        <f t="shared" si="9"/>
        <v>73.978109532206105</v>
      </c>
    </row>
    <row r="36" spans="2:25" x14ac:dyDescent="0.3">
      <c r="B36" s="358"/>
      <c r="C36" s="336" t="s">
        <v>6</v>
      </c>
      <c r="D36" s="8" t="s">
        <v>283</v>
      </c>
      <c r="E36" s="31">
        <f>VLOOKUP($D36,result!$A$2:$AY$425,E$5,FALSE)</f>
        <v>117.9199292</v>
      </c>
      <c r="F36" s="31">
        <f>VLOOKUP($D36,result!$A$2:$AY$425,F$5,FALSE)</f>
        <v>121.02873510000001</v>
      </c>
      <c r="G36" s="54">
        <f>VLOOKUP($D36,result!$A$2:$AY$425,G$5,FALSE)</f>
        <v>118.2216178</v>
      </c>
      <c r="H36" s="31">
        <f>VLOOKUP($D36,result!$A$2:$AY$425,H$5,FALSE)</f>
        <v>117.827191</v>
      </c>
      <c r="I36" s="328">
        <f>VLOOKUP($D36,result!$A$2:$AY$425,I$5,FALSE)</f>
        <v>117.6802883</v>
      </c>
      <c r="J36" s="54">
        <f>VLOOKUP($D36,result!$A$2:$AY$425,J$5,FALSE)</f>
        <v>117.48193430000001</v>
      </c>
      <c r="K36" s="31">
        <f>VLOOKUP($D36,result!$A$2:$AY$425,K$5,FALSE)</f>
        <v>117.20907029999999</v>
      </c>
      <c r="L36" s="31">
        <f>VLOOKUP($D36,result!$A$2:$AY$425,L$5,FALSE)</f>
        <v>116.22298290000001</v>
      </c>
      <c r="M36" s="31">
        <f>VLOOKUP($D36,result!$A$2:$AY$425,M$5,FALSE)</f>
        <v>114.98887790000001</v>
      </c>
      <c r="N36" s="328">
        <f>VLOOKUP($D36,result!$A$2:$AY$425,N$5,FALSE)</f>
        <v>113.5436153</v>
      </c>
      <c r="O36" s="54">
        <f>VLOOKUP($D36,result!$A$2:$AY$425,O$5,FALSE)</f>
        <v>103.90872760000001</v>
      </c>
      <c r="P36" s="31">
        <f>VLOOKUP($D36,result!$A$2:$AY$425,P$5,FALSE)</f>
        <v>98.970354020000002</v>
      </c>
      <c r="Q36" s="31">
        <f>VLOOKUP($D36,result!$A$2:$AY$425,Q$5,FALSE)</f>
        <v>93.685443399999997</v>
      </c>
      <c r="R36" s="31">
        <f>VLOOKUP($D36,result!$A$2:$AY$425,R$5,FALSE)</f>
        <v>87.918809870000004</v>
      </c>
      <c r="S36" s="328">
        <f>VLOOKUP($D36,result!$A$2:$AY$425,S$5,FALSE)</f>
        <v>89.780397219999998</v>
      </c>
      <c r="T36" s="235">
        <f>VLOOKUP($D36,result!$A$2:$AY$425,T$5,FALSE)</f>
        <v>77.006587379999999</v>
      </c>
      <c r="U36" s="235">
        <f>VLOOKUP($D36,result!$A$2:$AY$425,U$5,FALSE)</f>
        <v>56.638082330000003</v>
      </c>
      <c r="V36" s="235">
        <f>VLOOKUP($D36,result!$A$2:$AY$425,V$5,FALSE)</f>
        <v>38.371093180000003</v>
      </c>
      <c r="W36" s="235">
        <f>VLOOKUP($D36,result!$A$2:$AY$425,W$5,FALSE)</f>
        <v>24.649577279999999</v>
      </c>
    </row>
    <row r="37" spans="2:25" x14ac:dyDescent="0.3">
      <c r="B37" s="358"/>
      <c r="C37" s="336" t="s">
        <v>7</v>
      </c>
      <c r="D37" s="8" t="s">
        <v>284</v>
      </c>
      <c r="E37" s="31">
        <f>VLOOKUP($D37,result!$A$2:$AY$425,E$5,FALSE)</f>
        <v>1.314874764</v>
      </c>
      <c r="F37" s="31">
        <f>VLOOKUP($D37,result!$A$2:$AY$425,F$5,FALSE)</f>
        <v>0.58016295770000004</v>
      </c>
      <c r="G37" s="54">
        <f>VLOOKUP($D37,result!$A$2:$AY$425,G$5,FALSE)</f>
        <v>0.4370433198</v>
      </c>
      <c r="H37" s="31">
        <f>VLOOKUP($D37,result!$A$2:$AY$425,H$5,FALSE)</f>
        <v>0.40049117070000001</v>
      </c>
      <c r="I37" s="328">
        <f>VLOOKUP($D37,result!$A$2:$AY$425,I$5,FALSE)</f>
        <v>0.36300708040000002</v>
      </c>
      <c r="J37" s="54">
        <f>VLOOKUP($D37,result!$A$2:$AY$425,J$5,FALSE)</f>
        <v>0.36872142829999999</v>
      </c>
      <c r="K37" s="31">
        <f>VLOOKUP($D37,result!$A$2:$AY$425,K$5,FALSE)</f>
        <v>0.37428264350000001</v>
      </c>
      <c r="L37" s="31">
        <f>VLOOKUP($D37,result!$A$2:$AY$425,L$5,FALSE)</f>
        <v>0.37760428800000001</v>
      </c>
      <c r="M37" s="31">
        <f>VLOOKUP($D37,result!$A$2:$AY$425,M$5,FALSE)</f>
        <v>0.38010398080000002</v>
      </c>
      <c r="N37" s="328">
        <f>VLOOKUP($D37,result!$A$2:$AY$425,N$5,FALSE)</f>
        <v>0.3818618084</v>
      </c>
      <c r="O37" s="54">
        <f>VLOOKUP($D37,result!$A$2:$AY$425,O$5,FALSE)</f>
        <v>0.35995389760000002</v>
      </c>
      <c r="P37" s="31">
        <f>VLOOKUP($D37,result!$A$2:$AY$425,P$5,FALSE)</f>
        <v>0.35313970929999999</v>
      </c>
      <c r="Q37" s="31">
        <f>VLOOKUP($D37,result!$A$2:$AY$425,Q$5,FALSE)</f>
        <v>0.34431452909999999</v>
      </c>
      <c r="R37" s="31">
        <f>VLOOKUP($D37,result!$A$2:$AY$425,R$5,FALSE)</f>
        <v>0.33281435599999998</v>
      </c>
      <c r="S37" s="328">
        <f>VLOOKUP($D37,result!$A$2:$AY$425,S$5,FALSE)</f>
        <v>0.35005315970000001</v>
      </c>
      <c r="T37" s="235">
        <f>VLOOKUP($D37,result!$A$2:$AY$425,T$5,FALSE)</f>
        <v>4.0705918000000001E-2</v>
      </c>
      <c r="U37" s="235">
        <f>VLOOKUP($D37,result!$A$2:$AY$425,U$5,FALSE)</f>
        <v>4.0582697500000002E-3</v>
      </c>
      <c r="V37" s="235">
        <f>VLOOKUP($D37,result!$A$2:$AY$425,V$5,FALSE)</f>
        <v>3.7261613900000003E-4</v>
      </c>
      <c r="W37" s="235">
        <f>VLOOKUP($D37,result!$A$2:$AY$425,W$5,FALSE)</f>
        <v>3.2434806099999998E-5</v>
      </c>
    </row>
    <row r="38" spans="2:25" x14ac:dyDescent="0.3">
      <c r="B38" s="358"/>
      <c r="C38" s="336" t="s">
        <v>8</v>
      </c>
      <c r="D38" s="8" t="s">
        <v>285</v>
      </c>
      <c r="E38" s="31">
        <f>VLOOKUP($D38,result!$A$2:$AY$425,E$5,FALSE)</f>
        <v>3.5694496180000002</v>
      </c>
      <c r="F38" s="31">
        <f>VLOOKUP($D38,result!$A$2:$AY$425,F$5,FALSE)</f>
        <v>2.5934440140000001</v>
      </c>
      <c r="G38" s="54">
        <f>VLOOKUP($D38,result!$A$2:$AY$425,G$5,FALSE)</f>
        <v>3.5838801340000002</v>
      </c>
      <c r="H38" s="31">
        <f>VLOOKUP($D38,result!$A$2:$AY$425,H$5,FALSE)</f>
        <v>3.9775639319999998</v>
      </c>
      <c r="I38" s="328">
        <f>VLOOKUP($D38,result!$A$2:$AY$425,I$5,FALSE)</f>
        <v>4.4280728189999996</v>
      </c>
      <c r="J38" s="54">
        <f>VLOOKUP($D38,result!$A$2:$AY$425,J$5,FALSE)</f>
        <v>4.4470000619999999</v>
      </c>
      <c r="K38" s="31">
        <f>VLOOKUP($D38,result!$A$2:$AY$425,K$5,FALSE)</f>
        <v>4.4636280670000001</v>
      </c>
      <c r="L38" s="31">
        <f>VLOOKUP($D38,result!$A$2:$AY$425,L$5,FALSE)</f>
        <v>4.4534386619999999</v>
      </c>
      <c r="M38" s="31">
        <f>VLOOKUP($D38,result!$A$2:$AY$425,M$5,FALSE)</f>
        <v>4.4338617520000003</v>
      </c>
      <c r="N38" s="328">
        <f>VLOOKUP($D38,result!$A$2:$AY$425,N$5,FALSE)</f>
        <v>4.4061398650000001</v>
      </c>
      <c r="O38" s="54">
        <f>VLOOKUP($D38,result!$A$2:$AY$425,O$5,FALSE)</f>
        <v>4.1569216630000003</v>
      </c>
      <c r="P38" s="31">
        <f>VLOOKUP($D38,result!$A$2:$AY$425,P$5,FALSE)</f>
        <v>4.0822162420000003</v>
      </c>
      <c r="Q38" s="31">
        <f>VLOOKUP($D38,result!$A$2:$AY$425,Q$5,FALSE)</f>
        <v>3.984566542</v>
      </c>
      <c r="R38" s="31">
        <f>VLOOKUP($D38,result!$A$2:$AY$425,R$5,FALSE)</f>
        <v>3.8561690259999999</v>
      </c>
      <c r="S38" s="328">
        <f>VLOOKUP($D38,result!$A$2:$AY$425,S$5,FALSE)</f>
        <v>4.061331816</v>
      </c>
      <c r="T38" s="235">
        <f>VLOOKUP($D38,result!$A$2:$AY$425,T$5,FALSE)</f>
        <v>4.0929980920000002</v>
      </c>
      <c r="U38" s="235">
        <f>VLOOKUP($D38,result!$A$2:$AY$425,U$5,FALSE)</f>
        <v>3.5379524230000001</v>
      </c>
      <c r="V38" s="235">
        <f>VLOOKUP($D38,result!$A$2:$AY$425,V$5,FALSE)</f>
        <v>2.8176180350000002</v>
      </c>
      <c r="W38" s="235">
        <f>VLOOKUP($D38,result!$A$2:$AY$425,W$5,FALSE)</f>
        <v>2.1282774770000001</v>
      </c>
    </row>
    <row r="39" spans="2:25" x14ac:dyDescent="0.3">
      <c r="B39" s="358"/>
      <c r="C39" s="336" t="s">
        <v>9</v>
      </c>
      <c r="D39" s="8" t="s">
        <v>286</v>
      </c>
      <c r="E39" s="31">
        <f>VLOOKUP($D39,result!$A$2:$AY$425,E$5,FALSE)</f>
        <v>5.2394246329999996</v>
      </c>
      <c r="F39" s="31">
        <f>VLOOKUP($D39,result!$A$2:$AY$425,F$5,FALSE)</f>
        <v>3.0479062250000002</v>
      </c>
      <c r="G39" s="54">
        <f>VLOOKUP($D39,result!$A$2:$AY$425,G$5,FALSE)</f>
        <v>2.9522261580000002</v>
      </c>
      <c r="H39" s="31">
        <f>VLOOKUP($D39,result!$A$2:$AY$425,H$5,FALSE)</f>
        <v>2.8780765540000002</v>
      </c>
      <c r="I39" s="328">
        <f>VLOOKUP($D39,result!$A$2:$AY$425,I$5,FALSE)</f>
        <v>2.781621951</v>
      </c>
      <c r="J39" s="54">
        <f>VLOOKUP($D39,result!$A$2:$AY$425,J$5,FALSE)</f>
        <v>2.0427404519999999</v>
      </c>
      <c r="K39" s="31">
        <f>VLOOKUP($D39,result!$A$2:$AY$425,K$5,FALSE)</f>
        <v>1.4991541909999999</v>
      </c>
      <c r="L39" s="31">
        <f>VLOOKUP($D39,result!$A$2:$AY$425,L$5,FALSE)</f>
        <v>1.0934913079999999</v>
      </c>
      <c r="M39" s="31">
        <f>VLOOKUP($D39,result!$A$2:$AY$425,M$5,FALSE)</f>
        <v>0.79581594929999999</v>
      </c>
      <c r="N39" s="328">
        <f>VLOOKUP($D39,result!$A$2:$AY$425,N$5,FALSE)</f>
        <v>0.57802716450000002</v>
      </c>
      <c r="O39" s="54">
        <f>VLOOKUP($D39,result!$A$2:$AY$425,O$5,FALSE)</f>
        <v>0.54486499109999997</v>
      </c>
      <c r="P39" s="31">
        <f>VLOOKUP($D39,result!$A$2:$AY$425,P$5,FALSE)</f>
        <v>0.53455030160000006</v>
      </c>
      <c r="Q39" s="31">
        <f>VLOOKUP($D39,result!$A$2:$AY$425,Q$5,FALSE)</f>
        <v>0.52119155829999997</v>
      </c>
      <c r="R39" s="31">
        <f>VLOOKUP($D39,result!$A$2:$AY$425,R$5,FALSE)</f>
        <v>0.50378365749999998</v>
      </c>
      <c r="S39" s="328">
        <f>VLOOKUP($D39,result!$A$2:$AY$425,S$5,FALSE)</f>
        <v>0.52987816779999997</v>
      </c>
      <c r="T39" s="235">
        <f>VLOOKUP($D39,result!$A$2:$AY$425,T$5,FALSE)</f>
        <v>0.61616862019999996</v>
      </c>
      <c r="U39" s="235">
        <f>VLOOKUP($D39,result!$A$2:$AY$425,U$5,FALSE)</f>
        <v>0.61430342260000004</v>
      </c>
      <c r="V39" s="235">
        <f>VLOOKUP($D39,result!$A$2:$AY$425,V$5,FALSE)</f>
        <v>0.56403192339999997</v>
      </c>
      <c r="W39" s="235">
        <f>VLOOKUP($D39,result!$A$2:$AY$425,W$5,FALSE)</f>
        <v>0.49096816090000001</v>
      </c>
    </row>
    <row r="40" spans="2:25" x14ac:dyDescent="0.3">
      <c r="B40" s="358"/>
      <c r="C40" s="336" t="s">
        <v>10</v>
      </c>
      <c r="D40" s="8" t="s">
        <v>287</v>
      </c>
      <c r="E40" s="31">
        <f>VLOOKUP($D40,result!$A$2:$AY$425,E$5,FALSE)</f>
        <v>0.36666188119999998</v>
      </c>
      <c r="F40" s="31">
        <f>VLOOKUP($D40,result!$A$2:$AY$425,F$5,FALSE)</f>
        <v>1.6611619449999999</v>
      </c>
      <c r="G40" s="54">
        <f>VLOOKUP($D40,result!$A$2:$AY$425,G$5,FALSE)</f>
        <v>2.471057917</v>
      </c>
      <c r="H40" s="31">
        <f>VLOOKUP($D40,result!$A$2:$AY$425,H$5,FALSE)</f>
        <v>2.9574738809999999</v>
      </c>
      <c r="I40" s="328">
        <f>VLOOKUP($D40,result!$A$2:$AY$425,I$5,FALSE)</f>
        <v>3.403912144</v>
      </c>
      <c r="J40" s="54">
        <f>VLOOKUP($D40,result!$A$2:$AY$425,J$5,FALSE)</f>
        <v>3.8690238579999998</v>
      </c>
      <c r="K40" s="31">
        <f>VLOOKUP($D40,result!$A$2:$AY$425,K$5,FALSE)</f>
        <v>4.3948453460000003</v>
      </c>
      <c r="L40" s="31">
        <f>VLOOKUP($D40,result!$A$2:$AY$425,L$5,FALSE)</f>
        <v>4.9616120529999996</v>
      </c>
      <c r="M40" s="31">
        <f>VLOOKUP($D40,result!$A$2:$AY$425,M$5,FALSE)</f>
        <v>5.5889649690000001</v>
      </c>
      <c r="N40" s="328">
        <f>VLOOKUP($D40,result!$A$2:$AY$425,N$5,FALSE)</f>
        <v>6.2831783620000001</v>
      </c>
      <c r="O40" s="54">
        <f>VLOOKUP($D40,result!$A$2:$AY$425,O$5,FALSE)</f>
        <v>6.3812435199999999</v>
      </c>
      <c r="P40" s="31">
        <f>VLOOKUP($D40,result!$A$2:$AY$425,P$5,FALSE)</f>
        <v>6.7451465449999999</v>
      </c>
      <c r="Q40" s="31">
        <f>VLOOKUP($D40,result!$A$2:$AY$425,Q$5,FALSE)</f>
        <v>7.085780711</v>
      </c>
      <c r="R40" s="31">
        <f>VLOOKUP($D40,result!$A$2:$AY$425,R$5,FALSE)</f>
        <v>7.3794342520000002</v>
      </c>
      <c r="S40" s="328">
        <f>VLOOKUP($D40,result!$A$2:$AY$425,S$5,FALSE)</f>
        <v>8.3626672249999903</v>
      </c>
      <c r="T40" s="235">
        <f>VLOOKUP($D40,result!$A$2:$AY$425,T$5,FALSE)</f>
        <v>12.159652469999999</v>
      </c>
      <c r="U40" s="235">
        <f>VLOOKUP($D40,result!$A$2:$AY$425,U$5,FALSE)</f>
        <v>15.2360542</v>
      </c>
      <c r="V40" s="235">
        <f>VLOOKUP($D40,result!$A$2:$AY$425,V$5,FALSE)</f>
        <v>17.68993081</v>
      </c>
      <c r="W40" s="235">
        <f>VLOOKUP($D40,result!$A$2:$AY$425,W$5,FALSE)</f>
        <v>19.614409250000001</v>
      </c>
      <c r="Y40" s="97">
        <f>W40/W35*100</f>
        <v>26.513801682727429</v>
      </c>
    </row>
    <row r="41" spans="2:25" x14ac:dyDescent="0.3">
      <c r="B41" s="358"/>
      <c r="C41" s="336" t="s">
        <v>11</v>
      </c>
      <c r="D41" s="8" t="s">
        <v>288</v>
      </c>
      <c r="E41" s="31">
        <f>VLOOKUP($D41,result!$A$2:$AY$425,E$5,FALSE)</f>
        <v>8.2498923299999999E-2</v>
      </c>
      <c r="F41" s="31">
        <f>VLOOKUP($D41,result!$A$2:$AY$425,F$5,FALSE)</f>
        <v>0.5825876015</v>
      </c>
      <c r="G41" s="54">
        <f>VLOOKUP($D41,result!$A$2:$AY$425,G$5,FALSE)</f>
        <v>0.95212913720000003</v>
      </c>
      <c r="H41" s="31">
        <f>VLOOKUP($D41,result!$A$2:$AY$425,H$5,FALSE)</f>
        <v>1.1632430739999999</v>
      </c>
      <c r="I41" s="328">
        <f>VLOOKUP($D41,result!$A$2:$AY$425,I$5,FALSE)</f>
        <v>1.3777739630000001</v>
      </c>
      <c r="J41" s="54">
        <f>VLOOKUP($D41,result!$A$2:$AY$425,J$5,FALSE)</f>
        <v>1.589417445</v>
      </c>
      <c r="K41" s="31">
        <f>VLOOKUP($D41,result!$A$2:$AY$425,K$5,FALSE)</f>
        <v>1.8323865749999999</v>
      </c>
      <c r="L41" s="31">
        <f>VLOOKUP($D41,result!$A$2:$AY$425,L$5,FALSE)</f>
        <v>2.0995839529999998</v>
      </c>
      <c r="M41" s="31">
        <f>VLOOKUP($D41,result!$A$2:$AY$425,M$5,FALSE)</f>
        <v>2.4003731780000002</v>
      </c>
      <c r="N41" s="328">
        <f>VLOOKUP($D41,result!$A$2:$AY$425,N$5,FALSE)</f>
        <v>2.7388213370000001</v>
      </c>
      <c r="O41" s="54">
        <f>VLOOKUP($D41,result!$A$2:$AY$425,O$5,FALSE)</f>
        <v>2.8009871500000001</v>
      </c>
      <c r="P41" s="31">
        <f>VLOOKUP($D41,result!$A$2:$AY$425,P$5,FALSE)</f>
        <v>2.9813891809999999</v>
      </c>
      <c r="Q41" s="31">
        <f>VLOOKUP($D41,result!$A$2:$AY$425,Q$5,FALSE)</f>
        <v>3.1538168780000002</v>
      </c>
      <c r="R41" s="31">
        <f>VLOOKUP($D41,result!$A$2:$AY$425,R$5,FALSE)</f>
        <v>3.3074502219999999</v>
      </c>
      <c r="S41" s="328">
        <f>VLOOKUP($D41,result!$A$2:$AY$425,S$5,FALSE)</f>
        <v>3.7743011370000001</v>
      </c>
      <c r="T41" s="235">
        <f>VLOOKUP($D41,result!$A$2:$AY$425,T$5,FALSE)</f>
        <v>6.8366446239999998</v>
      </c>
      <c r="U41" s="235">
        <f>VLOOKUP($D41,result!$A$2:$AY$425,U$5,FALSE)</f>
        <v>10.67147525</v>
      </c>
      <c r="V41" s="235">
        <f>VLOOKUP($D41,result!$A$2:$AY$425,V$5,FALSE)</f>
        <v>15.43505555</v>
      </c>
      <c r="W41" s="235">
        <f>VLOOKUP($D41,result!$A$2:$AY$425,W$5,FALSE)</f>
        <v>21.32001005</v>
      </c>
      <c r="X41" s="59">
        <f>(W41+W40+W42)/W35</f>
        <v>0.62710904843821758</v>
      </c>
      <c r="Y41" s="97">
        <f>W41/W35*100</f>
        <v>28.819349649261326</v>
      </c>
    </row>
    <row r="42" spans="2:25" x14ac:dyDescent="0.3">
      <c r="B42" s="358"/>
      <c r="C42" s="336" t="s">
        <v>12</v>
      </c>
      <c r="D42" s="8" t="s">
        <v>289</v>
      </c>
      <c r="E42" s="31">
        <f>VLOOKUP($D42,result!$A$2:$AY$425,E$5,FALSE)</f>
        <v>4.6250390289999999</v>
      </c>
      <c r="F42" s="31">
        <f>VLOOKUP($D42,result!$A$2:$AY$425,F$5,FALSE)</f>
        <v>4.714871724</v>
      </c>
      <c r="G42" s="54">
        <f>VLOOKUP($D42,result!$A$2:$AY$425,G$5,FALSE)</f>
        <v>4.9147266739999997</v>
      </c>
      <c r="H42" s="31">
        <f>VLOOKUP($D42,result!$A$2:$AY$425,H$5,FALSE)</f>
        <v>4.6366880530000003</v>
      </c>
      <c r="I42" s="328">
        <f>VLOOKUP($D42,result!$A$2:$AY$425,I$5,FALSE)</f>
        <v>5.0292465499999999</v>
      </c>
      <c r="J42" s="54">
        <f>VLOOKUP($D42,result!$A$2:$AY$425,J$5,FALSE)</f>
        <v>5.0704158000000001</v>
      </c>
      <c r="K42" s="31">
        <f>VLOOKUP($D42,result!$A$2:$AY$425,K$5,FALSE)</f>
        <v>5.108631162</v>
      </c>
      <c r="L42" s="31">
        <f>VLOOKUP($D42,result!$A$2:$AY$425,L$5,FALSE)</f>
        <v>5.1156843920000004</v>
      </c>
      <c r="M42" s="31">
        <f>VLOOKUP($D42,result!$A$2:$AY$425,M$5,FALSE)</f>
        <v>5.1113253040000002</v>
      </c>
      <c r="N42" s="328">
        <f>VLOOKUP($D42,result!$A$2:$AY$425,N$5,FALSE)</f>
        <v>5.0968743569999999</v>
      </c>
      <c r="O42" s="54">
        <f>VLOOKUP($D42,result!$A$2:$AY$425,O$5,FALSE)</f>
        <v>4.8402863690000002</v>
      </c>
      <c r="P42" s="31">
        <f>VLOOKUP($D42,result!$A$2:$AY$425,P$5,FALSE)</f>
        <v>4.784092223</v>
      </c>
      <c r="Q42" s="31">
        <f>VLOOKUP($D42,result!$A$2:$AY$425,Q$5,FALSE)</f>
        <v>4.6993684350000002</v>
      </c>
      <c r="R42" s="31">
        <f>VLOOKUP($D42,result!$A$2:$AY$425,R$5,FALSE)</f>
        <v>4.5763550559999997</v>
      </c>
      <c r="S42" s="328">
        <f>VLOOKUP($D42,result!$A$2:$AY$425,S$5,FALSE)</f>
        <v>4.8493947850000003</v>
      </c>
      <c r="T42" s="235">
        <f>VLOOKUP($D42,result!$A$2:$AY$425,T$5,FALSE)</f>
        <v>5.3277302430000004</v>
      </c>
      <c r="U42" s="235">
        <f>VLOOKUP($D42,result!$A$2:$AY$425,U$5,FALSE)</f>
        <v>5.7381328370000002</v>
      </c>
      <c r="V42" s="235">
        <f>VLOOKUP($D42,result!$A$2:$AY$425,V$5,FALSE)</f>
        <v>5.7266580009999997</v>
      </c>
      <c r="W42" s="235">
        <f>VLOOKUP($D42,result!$A$2:$AY$425,W$5,FALSE)</f>
        <v>5.4579225740000004</v>
      </c>
      <c r="Y42" s="97">
        <f>W42/W35*100</f>
        <v>7.377753511833002</v>
      </c>
    </row>
    <row r="43" spans="2:25" x14ac:dyDescent="0.3">
      <c r="B43" s="358"/>
      <c r="C43" s="337" t="s">
        <v>13</v>
      </c>
      <c r="D43" s="8" t="s">
        <v>290</v>
      </c>
      <c r="E43" s="32">
        <f>VLOOKUP($D43,result!$A$2:$AY$425,E$5,FALSE)</f>
        <v>1.4628668890000001</v>
      </c>
      <c r="F43" s="32">
        <f>VLOOKUP($D43,result!$A$2:$AY$425,F$5,FALSE)</f>
        <v>2.3301739540000002</v>
      </c>
      <c r="G43" s="286">
        <f>VLOOKUP($D43,result!$A$2:$AY$425,G$5,FALSE)</f>
        <v>2.7923002970000002</v>
      </c>
      <c r="H43" s="32">
        <f>VLOOKUP($D43,result!$A$2:$AY$425,H$5,FALSE)</f>
        <v>2.9068107570000001</v>
      </c>
      <c r="I43" s="287">
        <f>VLOOKUP($D43,result!$A$2:$AY$425,I$5,FALSE)</f>
        <v>2.9753742070000002</v>
      </c>
      <c r="J43" s="286">
        <f>VLOOKUP($D43,result!$A$2:$AY$425,J$5,FALSE)</f>
        <v>2.9117144499999998</v>
      </c>
      <c r="K43" s="32">
        <f>VLOOKUP($D43,result!$A$2:$AY$425,K$5,FALSE)</f>
        <v>2.8483466650000002</v>
      </c>
      <c r="L43" s="32">
        <f>VLOOKUP($D43,result!$A$2:$AY$425,L$5,FALSE)</f>
        <v>2.7700882139999998</v>
      </c>
      <c r="M43" s="32">
        <f>VLOOKUP($D43,result!$A$2:$AY$425,M$5,FALSE)</f>
        <v>2.6887182520000001</v>
      </c>
      <c r="N43" s="287">
        <f>VLOOKUP($D43,result!$A$2:$AY$425,N$5,FALSE)</f>
        <v>2.6053125480000001</v>
      </c>
      <c r="O43" s="286">
        <f>VLOOKUP($D43,result!$A$2:$AY$425,O$5,FALSE)</f>
        <v>2.457259316</v>
      </c>
      <c r="P43" s="32">
        <f>VLOOKUP($D43,result!$A$2:$AY$425,P$5,FALSE)</f>
        <v>2.4128444029999998</v>
      </c>
      <c r="Q43" s="32">
        <f>VLOOKUP($D43,result!$A$2:$AY$425,Q$5,FALSE)</f>
        <v>2.3553022889999999</v>
      </c>
      <c r="R43" s="32">
        <f>VLOOKUP($D43,result!$A$2:$AY$425,R$5,FALSE)</f>
        <v>2.2799928710000001</v>
      </c>
      <c r="S43" s="287">
        <f>VLOOKUP($D43,result!$A$2:$AY$425,S$5,FALSE)</f>
        <v>2.4023639870000002</v>
      </c>
      <c r="T43" s="283">
        <f>VLOOKUP($D43,result!$A$2:$AY$425,T$5,FALSE)</f>
        <v>1.716003256</v>
      </c>
      <c r="U43" s="283">
        <f>VLOOKUP($D43,result!$A$2:$AY$425,U$5,FALSE)</f>
        <v>1.0508898879999999</v>
      </c>
      <c r="V43" s="283">
        <f>VLOOKUP($D43,result!$A$2:$AY$425,V$5,FALSE)</f>
        <v>0.59269834040000002</v>
      </c>
      <c r="W43" s="283">
        <f>VLOOKUP($D43,result!$A$2:$AY$425,W$5,FALSE)</f>
        <v>0.31691230549999999</v>
      </c>
    </row>
    <row r="44" spans="2:25" x14ac:dyDescent="0.3">
      <c r="B44" s="358" t="s">
        <v>601</v>
      </c>
      <c r="C44" s="338" t="s">
        <v>2</v>
      </c>
      <c r="D44" s="3"/>
      <c r="E44" s="7">
        <f t="shared" ref="E44:W44" si="10">SUM(E45:E50)</f>
        <v>38.297633843299991</v>
      </c>
      <c r="F44" s="7">
        <f t="shared" si="10"/>
        <v>37.317423435900011</v>
      </c>
      <c r="G44" s="339">
        <f t="shared" si="10"/>
        <v>36.100293250799993</v>
      </c>
      <c r="H44" s="340">
        <f t="shared" si="10"/>
        <v>36.878272437700005</v>
      </c>
      <c r="I44" s="341">
        <f t="shared" si="10"/>
        <v>37.154667356899999</v>
      </c>
      <c r="J44" s="339">
        <f t="shared" si="10"/>
        <v>36.983978507700002</v>
      </c>
      <c r="K44" s="340">
        <f t="shared" si="10"/>
        <v>36.711855359899992</v>
      </c>
      <c r="L44" s="340">
        <f t="shared" si="10"/>
        <v>37.006507897799999</v>
      </c>
      <c r="M44" s="340">
        <f t="shared" si="10"/>
        <v>37.4893078542</v>
      </c>
      <c r="N44" s="341">
        <f t="shared" si="10"/>
        <v>38.1442673504</v>
      </c>
      <c r="O44" s="339">
        <f t="shared" si="10"/>
        <v>42.062109587800002</v>
      </c>
      <c r="P44" s="340">
        <f t="shared" si="10"/>
        <v>43.884646657700003</v>
      </c>
      <c r="Q44" s="340">
        <f t="shared" si="10"/>
        <v>45.731594861200001</v>
      </c>
      <c r="R44" s="340">
        <f t="shared" si="10"/>
        <v>47.981775682500007</v>
      </c>
      <c r="S44" s="341">
        <f t="shared" si="10"/>
        <v>42.918655098700007</v>
      </c>
      <c r="T44" s="342">
        <f t="shared" si="10"/>
        <v>37.132692377799998</v>
      </c>
      <c r="U44" s="342">
        <f t="shared" si="10"/>
        <v>32.353455260600001</v>
      </c>
      <c r="V44" s="342">
        <f t="shared" si="10"/>
        <v>29.167640673999998</v>
      </c>
      <c r="W44" s="342">
        <f t="shared" si="10"/>
        <v>26.719402499599997</v>
      </c>
    </row>
    <row r="45" spans="2:25" x14ac:dyDescent="0.3">
      <c r="B45" s="358"/>
      <c r="C45" s="335" t="s">
        <v>14</v>
      </c>
      <c r="D45" s="8" t="s">
        <v>291</v>
      </c>
      <c r="E45" s="31">
        <f>VLOOKUP($D45,result!$A$2:$AY$425,E$5,FALSE)</f>
        <v>35.15864741</v>
      </c>
      <c r="F45" s="31">
        <f>VLOOKUP($D45,result!$A$2:$AY$425,F$5,FALSE)</f>
        <v>32.060527180000001</v>
      </c>
      <c r="G45" s="54">
        <f>VLOOKUP($D45,result!$A$2:$AY$425,G$5,FALSE)</f>
        <v>30.399713309999999</v>
      </c>
      <c r="H45" s="31">
        <f>VLOOKUP($D45,result!$A$2:$AY$425,H$5,FALSE)</f>
        <v>30.50381797</v>
      </c>
      <c r="I45" s="328">
        <f>VLOOKUP($D45,result!$A$2:$AY$425,I$5,FALSE)</f>
        <v>30.094155570000002</v>
      </c>
      <c r="J45" s="54">
        <f>VLOOKUP($D45,result!$A$2:$AY$425,J$5,FALSE)</f>
        <v>29.415755019999999</v>
      </c>
      <c r="K45" s="31">
        <f>VLOOKUP($D45,result!$A$2:$AY$425,K$5,FALSE)</f>
        <v>28.620673679999999</v>
      </c>
      <c r="L45" s="31">
        <f>VLOOKUP($D45,result!$A$2:$AY$425,L$5,FALSE)</f>
        <v>28.221921850000001</v>
      </c>
      <c r="M45" s="31">
        <f>VLOOKUP($D45,result!$A$2:$AY$425,M$5,FALSE)</f>
        <v>27.90551554</v>
      </c>
      <c r="N45" s="328">
        <f>VLOOKUP($D45,result!$A$2:$AY$425,N$5,FALSE)</f>
        <v>27.645838319999999</v>
      </c>
      <c r="O45" s="54">
        <f>VLOOKUP($D45,result!$A$2:$AY$425,O$5,FALSE)</f>
        <v>29.728778309999999</v>
      </c>
      <c r="P45" s="31">
        <f>VLOOKUP($D45,result!$A$2:$AY$425,P$5,FALSE)</f>
        <v>30.185056790000001</v>
      </c>
      <c r="Q45" s="31">
        <f>VLOOKUP($D45,result!$A$2:$AY$425,Q$5,FALSE)</f>
        <v>30.544214010000001</v>
      </c>
      <c r="R45" s="31">
        <f>VLOOKUP($D45,result!$A$2:$AY$425,R$5,FALSE)</f>
        <v>31.044954870000002</v>
      </c>
      <c r="S45" s="328">
        <f>VLOOKUP($D45,result!$A$2:$AY$425,S$5,FALSE)</f>
        <v>26.832332099999999</v>
      </c>
      <c r="T45" s="235">
        <f>VLOOKUP($D45,result!$A$2:$AY$425,T$5,FALSE)</f>
        <v>14.611012540000001</v>
      </c>
      <c r="U45" s="235">
        <f>VLOOKUP($D45,result!$A$2:$AY$425,U$5,FALSE)</f>
        <v>6.4613927599999998</v>
      </c>
      <c r="V45" s="235">
        <f>VLOOKUP($D45,result!$A$2:$AY$425,V$5,FALSE)</f>
        <v>2.5152060660000002</v>
      </c>
      <c r="W45" s="235">
        <f>VLOOKUP($D45,result!$A$2:$AY$425,W$5,FALSE)</f>
        <v>0.90249831889999999</v>
      </c>
    </row>
    <row r="46" spans="2:25" x14ac:dyDescent="0.3">
      <c r="B46" s="358"/>
      <c r="C46" s="336" t="s">
        <v>16</v>
      </c>
      <c r="D46" s="8" t="s">
        <v>292</v>
      </c>
      <c r="E46" s="31">
        <f>VLOOKUP($D46,result!$A$2:$AY$425,E$5,FALSE)</f>
        <v>1.5994835329999999</v>
      </c>
      <c r="F46" s="31">
        <f>VLOOKUP($D46,result!$A$2:$AY$425,F$5,FALSE)</f>
        <v>3.1987103220000002</v>
      </c>
      <c r="G46" s="54">
        <f>G22</f>
        <v>9.8609759500000005E-2</v>
      </c>
      <c r="H46" s="31">
        <f t="shared" ref="H46:W46" si="11">H22</f>
        <v>0.23794707000000001</v>
      </c>
      <c r="I46" s="328">
        <f t="shared" si="11"/>
        <v>0.59382890619999995</v>
      </c>
      <c r="J46" s="54">
        <f t="shared" si="11"/>
        <v>0.70168596839999997</v>
      </c>
      <c r="K46" s="31">
        <f t="shared" si="11"/>
        <v>0.82531048080000002</v>
      </c>
      <c r="L46" s="31">
        <f t="shared" si="11"/>
        <v>0.98376135799999997</v>
      </c>
      <c r="M46" s="31">
        <f t="shared" si="11"/>
        <v>1.1758439599999999</v>
      </c>
      <c r="N46" s="328">
        <f t="shared" si="11"/>
        <v>1.4081098110000001</v>
      </c>
      <c r="O46" s="54">
        <f t="shared" si="11"/>
        <v>1.7577821149999999</v>
      </c>
      <c r="P46" s="31">
        <f t="shared" si="11"/>
        <v>2.0718176929999998</v>
      </c>
      <c r="Q46" s="31">
        <f t="shared" si="11"/>
        <v>2.4336058559999998</v>
      </c>
      <c r="R46" s="31">
        <f t="shared" si="11"/>
        <v>2.8712042979999999</v>
      </c>
      <c r="S46" s="328">
        <f t="shared" si="11"/>
        <v>2.8805347819999998</v>
      </c>
      <c r="T46" s="235">
        <f t="shared" si="11"/>
        <v>5.1638977439999998</v>
      </c>
      <c r="U46" s="235">
        <f t="shared" si="11"/>
        <v>7.4315814070000004</v>
      </c>
      <c r="V46" s="235">
        <f t="shared" si="11"/>
        <v>9.3467943360000003</v>
      </c>
      <c r="W46" s="235">
        <f t="shared" si="11"/>
        <v>10.788395550000001</v>
      </c>
      <c r="X46" s="356">
        <f>G46/G45*100</f>
        <v>0.32437726795128125</v>
      </c>
      <c r="Y46" s="235">
        <f>W46/(W45+W46)*100</f>
        <v>92.280330922335921</v>
      </c>
    </row>
    <row r="47" spans="2:25" x14ac:dyDescent="0.3">
      <c r="B47" s="358"/>
      <c r="C47" s="336" t="s">
        <v>15</v>
      </c>
      <c r="D47" s="8" t="s">
        <v>293</v>
      </c>
      <c r="E47" s="31">
        <f>VLOOKUP($D47,result!$A$2:$AY$425,E$5,FALSE)</f>
        <v>0.19993544160000001</v>
      </c>
      <c r="F47" s="31">
        <f>VLOOKUP($D47,result!$A$2:$AY$425,F$5,FALSE)</f>
        <v>0.1046223464</v>
      </c>
      <c r="G47" s="54">
        <f>G21</f>
        <v>3.4093358939999998</v>
      </c>
      <c r="H47" s="31">
        <f t="shared" ref="H47:W47" si="12">H21</f>
        <v>3.7667757019999999</v>
      </c>
      <c r="I47" s="328">
        <f t="shared" si="12"/>
        <v>3.94229991</v>
      </c>
      <c r="J47" s="54">
        <f t="shared" si="12"/>
        <v>4.1122182780000003</v>
      </c>
      <c r="K47" s="31">
        <f t="shared" si="12"/>
        <v>4.2696843409999996</v>
      </c>
      <c r="L47" s="31">
        <f t="shared" si="12"/>
        <v>4.4927598919999996</v>
      </c>
      <c r="M47" s="31">
        <f t="shared" si="12"/>
        <v>4.7404348619999999</v>
      </c>
      <c r="N47" s="328">
        <f t="shared" si="12"/>
        <v>5.0112960070000003</v>
      </c>
      <c r="O47" s="54">
        <f t="shared" si="12"/>
        <v>5.7408879820000003</v>
      </c>
      <c r="P47" s="31">
        <f t="shared" si="12"/>
        <v>6.2096349350000004</v>
      </c>
      <c r="Q47" s="31">
        <f t="shared" si="12"/>
        <v>6.6936850229999996</v>
      </c>
      <c r="R47" s="31">
        <f t="shared" si="12"/>
        <v>7.2473565100000004</v>
      </c>
      <c r="S47" s="328">
        <f t="shared" si="12"/>
        <v>6.6725087700000003</v>
      </c>
      <c r="T47" s="235">
        <f t="shared" si="12"/>
        <v>8.2813564290000006</v>
      </c>
      <c r="U47" s="235">
        <f t="shared" si="12"/>
        <v>8.2511198710000002</v>
      </c>
      <c r="V47" s="235">
        <f t="shared" si="12"/>
        <v>7.1845927769999998</v>
      </c>
      <c r="W47" s="235">
        <f t="shared" si="12"/>
        <v>5.7412194239999996</v>
      </c>
    </row>
    <row r="48" spans="2:25" x14ac:dyDescent="0.3">
      <c r="B48" s="358"/>
      <c r="C48" s="336" t="s">
        <v>17</v>
      </c>
      <c r="D48" s="8" t="s">
        <v>294</v>
      </c>
      <c r="E48" s="31">
        <f>VLOOKUP($D48,result!$A$2:$AY$425,E$5,FALSE)</f>
        <v>0.73976113389999998</v>
      </c>
      <c r="F48" s="31">
        <f>VLOOKUP($D48,result!$A$2:$AY$425,F$5,FALSE)</f>
        <v>0.59027711279999995</v>
      </c>
      <c r="G48" s="54">
        <f>VLOOKUP($D48,result!$A$2:$AY$425,G$5,FALSE)</f>
        <v>0.57806879700000002</v>
      </c>
      <c r="H48" s="31">
        <f>VLOOKUP($D48,result!$A$2:$AY$425,H$5,FALSE)</f>
        <v>0.4848560462</v>
      </c>
      <c r="I48" s="328">
        <f>VLOOKUP($D48,result!$A$2:$AY$425,I$5,FALSE)</f>
        <v>0.47152134220000003</v>
      </c>
      <c r="J48" s="54">
        <f>VLOOKUP($D48,result!$A$2:$AY$425,J$5,FALSE)</f>
        <v>0.47229818420000003</v>
      </c>
      <c r="K48" s="31">
        <f>VLOOKUP($D48,result!$A$2:$AY$425,K$5,FALSE)</f>
        <v>0.471025211</v>
      </c>
      <c r="L48" s="31">
        <f>VLOOKUP($D48,result!$A$2:$AY$425,L$5,FALSE)</f>
        <v>0.47619557620000003</v>
      </c>
      <c r="M48" s="31">
        <f>VLOOKUP($D48,result!$A$2:$AY$425,M$5,FALSE)</f>
        <v>0.4828645687</v>
      </c>
      <c r="N48" s="328">
        <f>VLOOKUP($D48,result!$A$2:$AY$425,N$5,FALSE)</f>
        <v>0.49068108440000002</v>
      </c>
      <c r="O48" s="54">
        <f>VLOOKUP($D48,result!$A$2:$AY$425,O$5,FALSE)</f>
        <v>0.54738598250000003</v>
      </c>
      <c r="P48" s="31">
        <f>VLOOKUP($D48,result!$A$2:$AY$425,P$5,FALSE)</f>
        <v>0.5766935809</v>
      </c>
      <c r="Q48" s="31">
        <f>VLOOKUP($D48,result!$A$2:$AY$425,Q$5,FALSE)</f>
        <v>0.60562535520000005</v>
      </c>
      <c r="R48" s="31">
        <f>VLOOKUP($D48,result!$A$2:$AY$425,R$5,FALSE)</f>
        <v>0.63895413349999997</v>
      </c>
      <c r="S48" s="328">
        <f>VLOOKUP($D48,result!$A$2:$AY$425,S$5,FALSE)</f>
        <v>0.57334817069999999</v>
      </c>
      <c r="T48" s="235">
        <f>VLOOKUP($D48,result!$A$2:$AY$425,T$5,FALSE)</f>
        <v>0.70429139080000003</v>
      </c>
      <c r="U48" s="235">
        <f>VLOOKUP($D48,result!$A$2:$AY$425,U$5,FALSE)</f>
        <v>0.70373574559999996</v>
      </c>
      <c r="V48" s="235">
        <f>VLOOKUP($D48,result!$A$2:$AY$425,V$5,FALSE)</f>
        <v>0.61968461399999997</v>
      </c>
      <c r="W48" s="235">
        <f>VLOOKUP($D48,result!$A$2:$AY$425,W$5,FALSE)</f>
        <v>0.50338647169999995</v>
      </c>
    </row>
    <row r="49" spans="2:23" x14ac:dyDescent="0.3">
      <c r="B49" s="358"/>
      <c r="C49" s="336" t="s">
        <v>18</v>
      </c>
      <c r="D49" s="8" t="s">
        <v>295</v>
      </c>
      <c r="E49" s="31">
        <f>VLOOKUP($D49,result!$A$2:$AY$425,E$5,FALSE)</f>
        <v>0.19993544160000001</v>
      </c>
      <c r="F49" s="31">
        <f>VLOOKUP($D49,result!$A$2:$AY$425,F$5,FALSE)</f>
        <v>0.26291334869999999</v>
      </c>
      <c r="G49" s="54">
        <f>VLOOKUP($D49,result!$A$2:$AY$425,G$5,FALSE)</f>
        <v>0.30394320629999999</v>
      </c>
      <c r="H49" s="31">
        <f>VLOOKUP($D49,result!$A$2:$AY$425,H$5,FALSE)</f>
        <v>0.3146307425</v>
      </c>
      <c r="I49" s="328">
        <f>VLOOKUP($D49,result!$A$2:$AY$425,I$5,FALSE)</f>
        <v>0.33052514350000001</v>
      </c>
      <c r="J49" s="54">
        <f>VLOOKUP($D49,result!$A$2:$AY$425,J$5,FALSE)</f>
        <v>0.3725843371</v>
      </c>
      <c r="K49" s="31">
        <f>VLOOKUP($D49,result!$A$2:$AY$425,K$5,FALSE)</f>
        <v>0.41805921010000002</v>
      </c>
      <c r="L49" s="31">
        <f>VLOOKUP($D49,result!$A$2:$AY$425,L$5,FALSE)</f>
        <v>0.47538867159999998</v>
      </c>
      <c r="M49" s="31">
        <f>VLOOKUP($D49,result!$A$2:$AY$425,M$5,FALSE)</f>
        <v>0.54206004249999995</v>
      </c>
      <c r="N49" s="328">
        <f>VLOOKUP($D49,result!$A$2:$AY$425,N$5,FALSE)</f>
        <v>0.61925976000000005</v>
      </c>
      <c r="O49" s="54">
        <f>VLOOKUP($D49,result!$A$2:$AY$425,O$5,FALSE)</f>
        <v>0.79192660829999995</v>
      </c>
      <c r="P49" s="31">
        <f>VLOOKUP($D49,result!$A$2:$AY$425,P$5,FALSE)</f>
        <v>0.95621376179999995</v>
      </c>
      <c r="Q49" s="31">
        <f>VLOOKUP($D49,result!$A$2:$AY$425,Q$5,FALSE)</f>
        <v>1.1506341309999999</v>
      </c>
      <c r="R49" s="31">
        <f>VLOOKUP($D49,result!$A$2:$AY$425,R$5,FALSE)</f>
        <v>1.390703872</v>
      </c>
      <c r="S49" s="328">
        <f>VLOOKUP($D49,result!$A$2:$AY$425,S$5,FALSE)</f>
        <v>1.4293126920000001</v>
      </c>
      <c r="T49" s="235">
        <f>VLOOKUP($D49,result!$A$2:$AY$425,T$5,FALSE)</f>
        <v>2.3029492669999998</v>
      </c>
      <c r="U49" s="235">
        <f>VLOOKUP($D49,result!$A$2:$AY$425,U$5,FALSE)</f>
        <v>2.9787948000000002</v>
      </c>
      <c r="V49" s="235">
        <f>VLOOKUP($D49,result!$A$2:$AY$425,V$5,FALSE)</f>
        <v>3.3672444399999999</v>
      </c>
      <c r="W49" s="235">
        <f>VLOOKUP($D49,result!$A$2:$AY$425,W$5,FALSE)</f>
        <v>3.4931837360000002</v>
      </c>
    </row>
    <row r="50" spans="2:23" x14ac:dyDescent="0.3">
      <c r="B50" s="358"/>
      <c r="C50" s="337" t="s">
        <v>13</v>
      </c>
      <c r="D50" s="8" t="s">
        <v>296</v>
      </c>
      <c r="E50" s="32">
        <f>VLOOKUP($D50,result!$A$2:$AY$425,E$5,FALSE)</f>
        <v>0.39987088320000003</v>
      </c>
      <c r="F50" s="32">
        <f>VLOOKUP($D50,result!$A$2:$AY$425,F$5,FALSE)</f>
        <v>1.100373126</v>
      </c>
      <c r="G50" s="286">
        <f>VLOOKUP($D50,result!$A$2:$AY$425,G$5,FALSE)</f>
        <v>1.3106222839999999</v>
      </c>
      <c r="H50" s="32">
        <f>VLOOKUP($D50,result!$A$2:$AY$425,H$5,FALSE)</f>
        <v>1.570244907</v>
      </c>
      <c r="I50" s="287">
        <f>VLOOKUP($D50,result!$A$2:$AY$425,I$5,FALSE)</f>
        <v>1.722336485</v>
      </c>
      <c r="J50" s="286">
        <f>VLOOKUP($D50,result!$A$2:$AY$425,J$5,FALSE)</f>
        <v>1.90943672</v>
      </c>
      <c r="K50" s="32">
        <f>VLOOKUP($D50,result!$A$2:$AY$425,K$5,FALSE)</f>
        <v>2.107102437</v>
      </c>
      <c r="L50" s="32">
        <f>VLOOKUP($D50,result!$A$2:$AY$425,L$5,FALSE)</f>
        <v>2.3564805500000001</v>
      </c>
      <c r="M50" s="32">
        <f>VLOOKUP($D50,result!$A$2:$AY$425,M$5,FALSE)</f>
        <v>2.642588881</v>
      </c>
      <c r="N50" s="287">
        <f>VLOOKUP($D50,result!$A$2:$AY$425,N$5,FALSE)</f>
        <v>2.969082368</v>
      </c>
      <c r="O50" s="286">
        <f>VLOOKUP($D50,result!$A$2:$AY$425,O$5,FALSE)</f>
        <v>3.4953485899999999</v>
      </c>
      <c r="P50" s="32">
        <f>VLOOKUP($D50,result!$A$2:$AY$425,P$5,FALSE)</f>
        <v>3.8852298969999999</v>
      </c>
      <c r="Q50" s="32">
        <f>VLOOKUP($D50,result!$A$2:$AY$425,Q$5,FALSE)</f>
        <v>4.3038304859999998</v>
      </c>
      <c r="R50" s="32">
        <f>VLOOKUP($D50,result!$A$2:$AY$425,R$5,FALSE)</f>
        <v>4.7886019989999999</v>
      </c>
      <c r="S50" s="287">
        <f>VLOOKUP($D50,result!$A$2:$AY$425,S$5,FALSE)</f>
        <v>4.5306185839999999</v>
      </c>
      <c r="T50" s="283">
        <f>VLOOKUP($D50,result!$A$2:$AY$425,T$5,FALSE)</f>
        <v>6.0691850069999997</v>
      </c>
      <c r="U50" s="283">
        <f>VLOOKUP($D50,result!$A$2:$AY$425,U$5,FALSE)</f>
        <v>6.5268306770000004</v>
      </c>
      <c r="V50" s="283">
        <f>VLOOKUP($D50,result!$A$2:$AY$425,V$5,FALSE)</f>
        <v>6.134118441</v>
      </c>
      <c r="W50" s="283">
        <f>VLOOKUP($D50,result!$A$2:$AY$425,W$5,FALSE)</f>
        <v>5.2907189990000001</v>
      </c>
    </row>
    <row r="51" spans="2:23" x14ac:dyDescent="0.3">
      <c r="B51" s="351" t="s">
        <v>9</v>
      </c>
      <c r="C51" s="82"/>
      <c r="D51" s="29" t="s">
        <v>297</v>
      </c>
      <c r="E51" s="7">
        <f>VLOOKUP($D51,result!$A$2:$AY$425,E$5,FALSE)</f>
        <v>5.7508898210000003</v>
      </c>
      <c r="F51" s="7">
        <f>VLOOKUP($D51,result!$A$2:$AY$425,F$5,FALSE)</f>
        <v>4.607912572</v>
      </c>
      <c r="G51" s="339">
        <f>VLOOKUP($D51,result!$A$2:$AY$425,G$5,FALSE)</f>
        <v>3.738491443</v>
      </c>
      <c r="H51" s="340">
        <f>VLOOKUP($D51,result!$A$2:$AY$425,H$5,FALSE)</f>
        <v>3.3363166529999999</v>
      </c>
      <c r="I51" s="341">
        <f>VLOOKUP($D51,result!$A$2:$AY$425,I$5,FALSE)</f>
        <v>2.9677556809999999</v>
      </c>
      <c r="J51" s="339">
        <f>VLOOKUP($D51,result!$A$2:$AY$425,J$5,FALSE)</f>
        <v>2.817756063</v>
      </c>
      <c r="K51" s="340">
        <f>VLOOKUP($D51,result!$A$2:$AY$425,K$5,FALSE)</f>
        <v>2.7449429090000002</v>
      </c>
      <c r="L51" s="340">
        <f>VLOOKUP($D51,result!$A$2:$AY$425,L$5,FALSE)</f>
        <v>2.7039056829999999</v>
      </c>
      <c r="M51" s="340">
        <f>VLOOKUP($D51,result!$A$2:$AY$425,M$5,FALSE)</f>
        <v>2.6708349400000002</v>
      </c>
      <c r="N51" s="341">
        <f>VLOOKUP($D51,result!$A$2:$AY$425,N$5,FALSE)</f>
        <v>2.6415371360000002</v>
      </c>
      <c r="O51" s="339">
        <f>VLOOKUP($D51,result!$A$2:$AY$425,O$5,FALSE)</f>
        <v>2.580747825</v>
      </c>
      <c r="P51" s="340">
        <f>VLOOKUP($D51,result!$A$2:$AY$425,P$5,FALSE)</f>
        <v>2.512697046</v>
      </c>
      <c r="Q51" s="340">
        <f>VLOOKUP($D51,result!$A$2:$AY$425,Q$5,FALSE)</f>
        <v>2.4437275760000001</v>
      </c>
      <c r="R51" s="340">
        <f>VLOOKUP($D51,result!$A$2:$AY$425,R$5,FALSE)</f>
        <v>2.378213111</v>
      </c>
      <c r="S51" s="341">
        <f>VLOOKUP($D51,result!$A$2:$AY$425,S$5,FALSE)</f>
        <v>2.3240113330000001</v>
      </c>
      <c r="T51" s="342">
        <f>VLOOKUP($D51,result!$A$2:$AY$425,T$5,FALSE)</f>
        <v>1.5686315179999999</v>
      </c>
      <c r="U51" s="342">
        <f>VLOOKUP($D51,result!$A$2:$AY$425,U$5,FALSE)</f>
        <v>1.204830587</v>
      </c>
      <c r="V51" s="342">
        <f>VLOOKUP($D51,result!$A$2:$AY$425,V$5,FALSE)</f>
        <v>1.0184237039999999</v>
      </c>
      <c r="W51" s="342">
        <f>VLOOKUP($D51,result!$A$2:$AY$425,W$5,FALSE)</f>
        <v>0.90737547819999997</v>
      </c>
    </row>
    <row r="52" spans="2:23" x14ac:dyDescent="0.3">
      <c r="B52" s="353" t="s">
        <v>2</v>
      </c>
      <c r="C52" s="82"/>
      <c r="D52" s="3"/>
      <c r="E52" s="12">
        <f t="shared" ref="E52:W52" si="13">E51+E44+E35+E32</f>
        <v>268.04095512480001</v>
      </c>
      <c r="F52" s="12">
        <f t="shared" si="13"/>
        <v>254.30621924110002</v>
      </c>
      <c r="G52" s="347">
        <f t="shared" si="13"/>
        <v>250.6934344288</v>
      </c>
      <c r="H52" s="348">
        <f t="shared" si="13"/>
        <v>247.66017941839999</v>
      </c>
      <c r="I52" s="349">
        <f t="shared" si="13"/>
        <v>244.4322760993</v>
      </c>
      <c r="J52" s="347">
        <f t="shared" si="13"/>
        <v>240.96303935300003</v>
      </c>
      <c r="K52" s="348">
        <f t="shared" si="13"/>
        <v>238.2396443344</v>
      </c>
      <c r="L52" s="348">
        <f t="shared" si="13"/>
        <v>235.97131585079998</v>
      </c>
      <c r="M52" s="348">
        <f t="shared" si="13"/>
        <v>234.1430385953</v>
      </c>
      <c r="N52" s="349">
        <f t="shared" si="13"/>
        <v>232.60572847329999</v>
      </c>
      <c r="O52" s="347">
        <f t="shared" si="13"/>
        <v>225.55098413750002</v>
      </c>
      <c r="P52" s="348">
        <f t="shared" si="13"/>
        <v>221.08334659259998</v>
      </c>
      <c r="Q52" s="348">
        <f t="shared" si="13"/>
        <v>216.31993949560001</v>
      </c>
      <c r="R52" s="348">
        <f t="shared" si="13"/>
        <v>211.41352617500002</v>
      </c>
      <c r="S52" s="349">
        <f t="shared" si="13"/>
        <v>209.88390316420001</v>
      </c>
      <c r="T52" s="350">
        <f t="shared" si="13"/>
        <v>179.440928762</v>
      </c>
      <c r="U52" s="350">
        <f t="shared" si="13"/>
        <v>149.37171838395</v>
      </c>
      <c r="V52" s="350">
        <f t="shared" si="13"/>
        <v>127.14807418293901</v>
      </c>
      <c r="W52" s="350">
        <f t="shared" si="13"/>
        <v>113.44419138600611</v>
      </c>
    </row>
  </sheetData>
  <mergeCells count="6">
    <mergeCell ref="B44:B50"/>
    <mergeCell ref="B7:B9"/>
    <mergeCell ref="B10:B18"/>
    <mergeCell ref="B19:B25"/>
    <mergeCell ref="B32:B34"/>
    <mergeCell ref="B35:B4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zoomScale="73" zoomScaleNormal="73" workbookViewId="0">
      <selection activeCell="P39" sqref="P39"/>
    </sheetView>
  </sheetViews>
  <sheetFormatPr baseColWidth="10" defaultRowHeight="14.4" x14ac:dyDescent="0.3"/>
  <cols>
    <col min="3" max="3" width="31.5546875" customWidth="1"/>
    <col min="4" max="6" width="14.44140625" hidden="1" customWidth="1"/>
    <col min="7" max="7" width="11.6640625" hidden="1" customWidth="1"/>
    <col min="8" max="8" width="14.44140625" customWidth="1"/>
    <col min="9" max="9" width="14" customWidth="1"/>
    <col min="11" max="11" width="11.44140625" customWidth="1"/>
    <col min="20" max="26" width="11.44140625" hidden="1" customWidth="1"/>
    <col min="27" max="27" width="14.44140625" customWidth="1"/>
    <col min="28" max="30" width="14.44140625" hidden="1" customWidth="1"/>
    <col min="31" max="31" width="11.6640625" hidden="1" customWidth="1"/>
    <col min="32" max="32" width="14.44140625" customWidth="1"/>
    <col min="33" max="33" width="14" customWidth="1"/>
    <col min="35" max="35" width="11.44140625" customWidth="1"/>
  </cols>
  <sheetData>
    <row r="1" spans="1:36" s="4" customFormat="1" ht="23.4" x14ac:dyDescent="0.45">
      <c r="A1" s="141"/>
      <c r="C1" s="259" t="s">
        <v>47</v>
      </c>
      <c r="AA1" s="4" t="s">
        <v>47</v>
      </c>
    </row>
    <row r="2" spans="1:36" s="4" customFormat="1" x14ac:dyDescent="0.3">
      <c r="C2" s="137" t="s">
        <v>595</v>
      </c>
      <c r="O2" s="4" t="s">
        <v>591</v>
      </c>
      <c r="AA2" s="4" t="s">
        <v>595</v>
      </c>
    </row>
    <row r="3" spans="1:36" s="4" customFormat="1" ht="23.4" x14ac:dyDescent="0.45">
      <c r="A3" s="141" t="s">
        <v>164</v>
      </c>
      <c r="D3" s="137"/>
      <c r="E3" s="137"/>
      <c r="F3" s="137"/>
      <c r="G3" s="137"/>
      <c r="H3" s="137"/>
      <c r="I3" s="137"/>
      <c r="J3" s="137"/>
      <c r="K3" s="137"/>
      <c r="N3" s="4" t="s">
        <v>593</v>
      </c>
      <c r="O3" s="4" t="s">
        <v>592</v>
      </c>
      <c r="U3" s="365" t="s">
        <v>589</v>
      </c>
      <c r="V3" s="365"/>
      <c r="W3" s="365"/>
      <c r="X3" s="365"/>
      <c r="Y3" s="365"/>
      <c r="AA3" s="137"/>
      <c r="AB3" s="137"/>
      <c r="AC3" s="137"/>
      <c r="AD3" s="137"/>
      <c r="AE3" s="137"/>
      <c r="AF3" s="137"/>
      <c r="AG3" s="137"/>
      <c r="AH3" s="137"/>
      <c r="AI3" s="137"/>
    </row>
    <row r="4" spans="1:36" s="4" customFormat="1" x14ac:dyDescent="0.3">
      <c r="B4" s="137"/>
      <c r="H4" s="139"/>
      <c r="I4" s="139"/>
      <c r="J4" s="139"/>
      <c r="K4" s="139"/>
      <c r="O4" s="4" t="s">
        <v>594</v>
      </c>
      <c r="AF4" s="138"/>
      <c r="AG4" s="138"/>
      <c r="AH4" s="138"/>
      <c r="AI4" s="138"/>
    </row>
    <row r="5" spans="1:36" ht="30" x14ac:dyDescent="0.4">
      <c r="A5" s="4"/>
      <c r="B5" s="137"/>
      <c r="C5" s="229">
        <v>2015</v>
      </c>
      <c r="D5" s="230"/>
      <c r="E5" s="230"/>
      <c r="F5" s="230"/>
      <c r="G5" s="230"/>
      <c r="H5" s="175" t="s">
        <v>43</v>
      </c>
      <c r="I5" s="175" t="s">
        <v>333</v>
      </c>
      <c r="J5" s="175" t="s">
        <v>45</v>
      </c>
      <c r="K5" s="175" t="s">
        <v>334</v>
      </c>
      <c r="L5" s="231" t="s">
        <v>2</v>
      </c>
      <c r="M5" s="51"/>
      <c r="N5" s="255" t="s">
        <v>43</v>
      </c>
      <c r="O5" s="175" t="s">
        <v>333</v>
      </c>
      <c r="P5" s="175" t="s">
        <v>45</v>
      </c>
      <c r="Q5" s="175" t="s">
        <v>334</v>
      </c>
      <c r="R5" s="231" t="s">
        <v>2</v>
      </c>
      <c r="S5" s="4"/>
      <c r="U5" s="175"/>
      <c r="V5" s="175"/>
      <c r="W5" s="175"/>
      <c r="X5" s="175" t="s">
        <v>334</v>
      </c>
      <c r="Y5" s="52"/>
      <c r="AA5" s="113">
        <v>2015</v>
      </c>
      <c r="AF5" s="175" t="s">
        <v>43</v>
      </c>
      <c r="AG5" s="175" t="s">
        <v>333</v>
      </c>
      <c r="AH5" s="175" t="s">
        <v>45</v>
      </c>
      <c r="AI5" s="175" t="s">
        <v>334</v>
      </c>
      <c r="AJ5" s="52" t="s">
        <v>2</v>
      </c>
    </row>
    <row r="6" spans="1:36" x14ac:dyDescent="0.3">
      <c r="A6" s="4"/>
      <c r="B6" s="4"/>
      <c r="C6" s="232" t="s">
        <v>20</v>
      </c>
      <c r="D6" s="226"/>
      <c r="E6" s="226"/>
      <c r="F6" s="226"/>
      <c r="G6" s="226"/>
      <c r="H6" s="10">
        <f>SUM(H7:H8)</f>
        <v>0</v>
      </c>
      <c r="I6" s="10">
        <f>SUM(I7:I8)</f>
        <v>44.861659469999999</v>
      </c>
      <c r="J6" s="10">
        <f>SUM(J7:J8)</f>
        <v>0.92197733739999999</v>
      </c>
      <c r="K6" s="10">
        <f>SUM(K7:K8)</f>
        <v>5.0846897374199999E-2</v>
      </c>
      <c r="L6" s="233">
        <f>SUM(H6:K6)</f>
        <v>45.8344837047742</v>
      </c>
      <c r="M6" s="140"/>
      <c r="N6" s="71">
        <f>'[1]Bilan 2015'!$W$46</f>
        <v>0</v>
      </c>
      <c r="O6" s="70">
        <f>'[1]Bilan 2015'!$W$41+'[1]Bilan 2015'!$W$42+'[1]Bilan 2015'!$W$43</f>
        <v>42.755155421801852</v>
      </c>
      <c r="P6" s="215">
        <f>'[1]Bilan 2015'!$W$13</f>
        <v>0.9447119518486673</v>
      </c>
      <c r="Q6" s="70">
        <f>'[1]Bilan 2015'!$W$23+'[1]Bilan 2015'!$W$29+'[1]Bilan 2015'!$W$45</f>
        <v>6.6215426095074262E-2</v>
      </c>
      <c r="R6" s="256">
        <f t="shared" ref="R6" si="0">SUM(N6:Q6)</f>
        <v>43.766082799745597</v>
      </c>
      <c r="S6" s="4"/>
      <c r="U6" s="14"/>
      <c r="V6" s="14"/>
      <c r="W6" s="14"/>
      <c r="X6" s="14">
        <f>'[2]FLUX 2015'!$AO$29</f>
        <v>2.9962844419999999</v>
      </c>
      <c r="Y6" s="176"/>
      <c r="AA6" s="112" t="s">
        <v>20</v>
      </c>
      <c r="AF6" s="10">
        <v>0</v>
      </c>
      <c r="AG6" s="10">
        <v>44.717579239999999</v>
      </c>
      <c r="AH6" s="10">
        <v>0.92344658020000003</v>
      </c>
      <c r="AI6" s="10">
        <v>5.0969196786999994E-2</v>
      </c>
      <c r="AJ6" s="53">
        <v>45.691995016987001</v>
      </c>
    </row>
    <row r="7" spans="1:36" x14ac:dyDescent="0.3">
      <c r="A7" s="4"/>
      <c r="B7" s="4"/>
      <c r="C7" s="234" t="s">
        <v>21</v>
      </c>
      <c r="D7" s="226" t="s">
        <v>92</v>
      </c>
      <c r="E7" s="226" t="s">
        <v>93</v>
      </c>
      <c r="F7" s="226" t="s">
        <v>94</v>
      </c>
      <c r="G7" s="226" t="s">
        <v>95</v>
      </c>
      <c r="H7" s="31">
        <f>VLOOKUP(D7,result!$A$2:$AY$268,'primary energy'!F5,FALSE)</f>
        <v>0</v>
      </c>
      <c r="I7" s="31">
        <f>VLOOKUP(E7,result!$A$2:$AY$268,'primary energy'!F5,FALSE)</f>
        <v>25.19828721</v>
      </c>
      <c r="J7" s="31">
        <f>VLOOKUP(F7,result!$A$2:$AY$268,'primary energy'!F5,FALSE)</f>
        <v>1.0900117900000001E-2</v>
      </c>
      <c r="K7" s="31">
        <f>VLOOKUP(G7,result!$A$2:$AY$268,'primary energy'!F5,FALSE)</f>
        <v>2.53044742E-5</v>
      </c>
      <c r="L7" s="235">
        <f t="shared" ref="L7:L15" si="1">SUM(H7:K7)</f>
        <v>25.2092126323742</v>
      </c>
      <c r="M7" s="140"/>
      <c r="N7" s="253">
        <v>0</v>
      </c>
      <c r="O7" s="31">
        <f>'[1]Format demande MedPro_2015'!$C$314+'[1]Format demande MedPro_2015'!$C$315+'[1]Format demande MedPro_2015'!$C$316+'[1]Format demande MedPro_2015'!$C$338</f>
        <v>23.981059293785957</v>
      </c>
      <c r="P7" s="31">
        <f>'[1]Format demande MedPro_2015'!$C$339+'[1]Format demande MedPro_2015'!$C$319</f>
        <v>1.671012730784175E-2</v>
      </c>
      <c r="Q7" s="31">
        <f>'[1]Format demande MedPro_2015'!$C$317+'[1]Format demande MedPro_2015'!$C$318</f>
        <v>0</v>
      </c>
      <c r="R7" s="235">
        <f>SUM(N7:Q7)</f>
        <v>23.9977694210938</v>
      </c>
      <c r="S7" s="4"/>
      <c r="U7" s="31"/>
      <c r="V7" s="31"/>
      <c r="W7" s="31"/>
      <c r="X7" s="31"/>
      <c r="Y7" s="54"/>
      <c r="AA7" s="110" t="s">
        <v>21</v>
      </c>
      <c r="AB7" t="s">
        <v>92</v>
      </c>
      <c r="AC7" t="s">
        <v>93</v>
      </c>
      <c r="AD7" t="s">
        <v>94</v>
      </c>
      <c r="AE7" t="s">
        <v>95</v>
      </c>
      <c r="AF7" s="31">
        <v>0</v>
      </c>
      <c r="AG7" s="31">
        <v>25.19831237</v>
      </c>
      <c r="AH7" s="31">
        <v>1.08995889E-2</v>
      </c>
      <c r="AI7" s="31">
        <v>2.5303787000000001E-5</v>
      </c>
      <c r="AJ7" s="54">
        <v>25.209237262687001</v>
      </c>
    </row>
    <row r="8" spans="1:36" x14ac:dyDescent="0.3">
      <c r="A8" s="4"/>
      <c r="B8" s="4"/>
      <c r="C8" s="236" t="s">
        <v>22</v>
      </c>
      <c r="D8" s="226" t="s">
        <v>96</v>
      </c>
      <c r="E8" s="226" t="s">
        <v>97</v>
      </c>
      <c r="F8" s="226" t="s">
        <v>98</v>
      </c>
      <c r="G8" s="226" t="s">
        <v>99</v>
      </c>
      <c r="H8" s="31">
        <f>VLOOKUP(D8,result!$A$2:$AY$268,'primary energy'!F5,FALSE)</f>
        <v>0</v>
      </c>
      <c r="I8" s="31">
        <f>VLOOKUP(E8,result!$A$2:$AY$268,'primary energy'!F5,FALSE)</f>
        <v>19.663372259999999</v>
      </c>
      <c r="J8" s="31">
        <f>VLOOKUP(F8,result!$A$2:$AY$268,'primary energy'!F5,FALSE)</f>
        <v>0.91107721949999998</v>
      </c>
      <c r="K8" s="31">
        <f>VLOOKUP(G8,result!$A$2:$AY$268,'primary energy'!F5,FALSE)</f>
        <v>5.0821592899999997E-2</v>
      </c>
      <c r="L8" s="235">
        <f>SUM(H8:K8)</f>
        <v>20.6252710724</v>
      </c>
      <c r="M8" s="140"/>
      <c r="N8" s="253">
        <v>0</v>
      </c>
      <c r="O8" s="31">
        <f>O6-O7</f>
        <v>18.774096128015895</v>
      </c>
      <c r="P8" s="31">
        <f t="shared" ref="P8:Q8" si="2">P6-P7</f>
        <v>0.92800182454082558</v>
      </c>
      <c r="Q8" s="31">
        <f t="shared" si="2"/>
        <v>6.6215426095074262E-2</v>
      </c>
      <c r="R8" s="235">
        <f t="shared" ref="R8" si="3">SUM(N8:Q8)</f>
        <v>19.768313378651793</v>
      </c>
      <c r="S8" s="4"/>
      <c r="U8" s="31"/>
      <c r="V8" s="31"/>
      <c r="W8" s="31"/>
      <c r="X8" s="31">
        <f>X6</f>
        <v>2.9962844419999999</v>
      </c>
      <c r="Y8" s="54"/>
      <c r="AA8" s="111" t="s">
        <v>22</v>
      </c>
      <c r="AB8" t="s">
        <v>96</v>
      </c>
      <c r="AC8" t="s">
        <v>97</v>
      </c>
      <c r="AD8" t="s">
        <v>98</v>
      </c>
      <c r="AE8" t="s">
        <v>99</v>
      </c>
      <c r="AF8" s="31">
        <v>0</v>
      </c>
      <c r="AG8" s="31">
        <v>19.519266869999999</v>
      </c>
      <c r="AH8" s="31">
        <v>0.91254699130000005</v>
      </c>
      <c r="AI8" s="31">
        <v>5.0943892999999997E-2</v>
      </c>
      <c r="AJ8" s="262">
        <v>20.4827577543</v>
      </c>
    </row>
    <row r="9" spans="1:36" x14ac:dyDescent="0.3">
      <c r="A9" s="4"/>
      <c r="B9" s="4"/>
      <c r="C9" s="232" t="s">
        <v>23</v>
      </c>
      <c r="D9" s="226" t="s">
        <v>100</v>
      </c>
      <c r="E9" s="226" t="s">
        <v>101</v>
      </c>
      <c r="F9" s="226" t="s">
        <v>102</v>
      </c>
      <c r="G9" s="226" t="s">
        <v>103</v>
      </c>
      <c r="H9" s="10">
        <f>VLOOKUP(D9,result!$A$2:$AY$268,'primary energy'!F5,FALSE)</f>
        <v>0.24098431770000001</v>
      </c>
      <c r="I9" s="10">
        <f>VLOOKUP(E9,result!$A$2:$AY$268,'primary energy'!F5,FALSE)</f>
        <v>6.8823172709999998</v>
      </c>
      <c r="J9" s="10">
        <f>VLOOKUP(F9,result!$A$2:$AY$268,'primary energy'!F5,FALSE)</f>
        <v>12.132876339999999</v>
      </c>
      <c r="K9" s="10">
        <f>VLOOKUP(G9,result!$A$2:$AY$268,'primary energy'!F5,FALSE)</f>
        <v>14.228449299999999</v>
      </c>
      <c r="L9" s="233">
        <f>SUM(H9:K9)</f>
        <v>33.484627228699999</v>
      </c>
      <c r="M9" s="140"/>
      <c r="N9" s="71">
        <f>'[1]Bilan 2015'!$U$46</f>
        <v>3.6764196608413298E-2</v>
      </c>
      <c r="O9" s="70">
        <f>'[1]Bilan 2015'!$U$41+'[1]Bilan 2015'!$U$42+'[1]Bilan 2015'!$U$43</f>
        <v>6.675295411054611</v>
      </c>
      <c r="P9" s="70">
        <f>'[1]Bilan 2015'!$U$13</f>
        <v>13.620367058142639</v>
      </c>
      <c r="Q9" s="70">
        <f>'[1]Bilan 2015'!$U$23+'[1]Bilan 2015'!$U$29+SUM('[1]Bilan 2015'!$U$36:$U$40,'[1]Bilan 2015'!$U$44:$U$45)</f>
        <v>13.832863706323696</v>
      </c>
      <c r="R9" s="256">
        <f>SUM(N9:Q9)</f>
        <v>34.165290372129363</v>
      </c>
      <c r="S9" s="4"/>
      <c r="U9" s="14"/>
      <c r="V9" s="14"/>
      <c r="W9" s="14"/>
      <c r="X9" s="14">
        <f>'[2]FLUX 2015'!$AM$23+'[2]FLUX 2015'!$AM$29+'[2]FLUX 2015'!$AM$35+'[2]FLUX 2015'!$AM$36+'[2]FLUX 2015'!$AM$37</f>
        <v>17.17564873768935</v>
      </c>
      <c r="Y9" s="176"/>
      <c r="AA9" s="112" t="s">
        <v>23</v>
      </c>
      <c r="AB9" t="s">
        <v>100</v>
      </c>
      <c r="AC9" t="s">
        <v>101</v>
      </c>
      <c r="AD9" t="s">
        <v>102</v>
      </c>
      <c r="AE9" t="s">
        <v>103</v>
      </c>
      <c r="AF9" s="10">
        <v>0.24095388249999999</v>
      </c>
      <c r="AG9" s="10">
        <v>6.8813548280000001</v>
      </c>
      <c r="AH9" s="10">
        <v>12.134079740000001</v>
      </c>
      <c r="AI9" s="10">
        <v>14.226985129999999</v>
      </c>
      <c r="AJ9" s="53">
        <v>33.4833735805</v>
      </c>
    </row>
    <row r="10" spans="1:36" x14ac:dyDescent="0.3">
      <c r="A10" s="4"/>
      <c r="B10" s="4"/>
      <c r="C10" s="232" t="s">
        <v>24</v>
      </c>
      <c r="D10" s="226" t="s">
        <v>104</v>
      </c>
      <c r="E10" s="226" t="s">
        <v>105</v>
      </c>
      <c r="F10" s="226" t="s">
        <v>106</v>
      </c>
      <c r="G10" s="226" t="s">
        <v>107</v>
      </c>
      <c r="H10" s="10">
        <f>VLOOKUP(D10,result!$A$2:$AY$268,'primary energy'!F5,FALSE)</f>
        <v>0</v>
      </c>
      <c r="I10" s="10">
        <f>VLOOKUP(E10,result!$A$2:$AY$268,'primary energy'!F5,FALSE)</f>
        <v>4.0585769620000001</v>
      </c>
      <c r="J10" s="10">
        <f>VLOOKUP(F10,result!$A$2:$AY$268,'primary energy'!F5,FALSE)</f>
        <v>12.48882392</v>
      </c>
      <c r="K10" s="10">
        <f>VLOOKUP(G10,result!$A$2:$AY$268,'primary energy'!F5,FALSE)</f>
        <v>8.8917217659999999</v>
      </c>
      <c r="L10" s="233">
        <f>SUM(H10:K10)</f>
        <v>25.439122647999998</v>
      </c>
      <c r="M10" s="140"/>
      <c r="N10" s="71">
        <f>'[1]Bilan 2015'!$V$46</f>
        <v>4.3073392295861899E-2</v>
      </c>
      <c r="O10" s="70">
        <f>'[1]Bilan 2015'!$V$41+'[1]Bilan 2015'!$V$42+'[1]Bilan 2015'!$V$43</f>
        <v>3.0154656446401722</v>
      </c>
      <c r="P10" s="70">
        <f>'[1]Bilan 2015'!$V$13</f>
        <v>12.701365476499774</v>
      </c>
      <c r="Q10" s="70">
        <f>'[1]Bilan 2015'!$V$23+'[1]Bilan 2015'!$V$29+SUM('[1]Bilan 2015'!$V$36:$V$40,'[1]Bilan 2015'!$V$44:$V$45)</f>
        <v>8.7461122445901385</v>
      </c>
      <c r="R10" s="256">
        <f>SUM(N10:Q10)</f>
        <v>24.506016758025947</v>
      </c>
      <c r="S10" s="4"/>
      <c r="U10" s="14"/>
      <c r="V10" s="14"/>
      <c r="W10" s="14"/>
      <c r="X10" s="14">
        <f>'[2]FLUX 2015'!$AN$23+'[2]FLUX 2015'!$AN$29+'[2]FLUX 2015'!$AN$35+'[2]FLUX 2015'!$AN$36</f>
        <v>6.2488787420000005</v>
      </c>
      <c r="Y10" s="176"/>
      <c r="AA10" s="112" t="s">
        <v>24</v>
      </c>
      <c r="AB10" t="s">
        <v>104</v>
      </c>
      <c r="AC10" t="s">
        <v>105</v>
      </c>
      <c r="AD10" t="s">
        <v>106</v>
      </c>
      <c r="AE10" t="s">
        <v>107</v>
      </c>
      <c r="AF10" s="10">
        <v>0</v>
      </c>
      <c r="AG10" s="10">
        <v>4.0580572879999997</v>
      </c>
      <c r="AH10" s="10">
        <v>12.48934938</v>
      </c>
      <c r="AI10" s="10">
        <v>8.8905180210000001</v>
      </c>
      <c r="AJ10" s="53">
        <v>25.437924688999999</v>
      </c>
    </row>
    <row r="11" spans="1:36" x14ac:dyDescent="0.3">
      <c r="A11" s="4"/>
      <c r="B11" s="4"/>
      <c r="C11" s="232" t="s">
        <v>25</v>
      </c>
      <c r="D11" s="226"/>
      <c r="E11" s="226"/>
      <c r="F11" s="226"/>
      <c r="G11" s="226"/>
      <c r="H11" s="10">
        <f>SUM(H12:H14)</f>
        <v>5.2169402376000003</v>
      </c>
      <c r="I11" s="10">
        <f>SUM(I12:I14)</f>
        <v>19.545934421999998</v>
      </c>
      <c r="J11" s="10">
        <f>SUM(J12:J14)</f>
        <v>10.932290262</v>
      </c>
      <c r="K11" s="10">
        <f>SUM(K12:K14)</f>
        <v>14.010459386999999</v>
      </c>
      <c r="L11" s="233">
        <f>SUM(H11:K11)</f>
        <v>49.705624308599994</v>
      </c>
      <c r="M11" s="140"/>
      <c r="N11" s="71">
        <f>SUM(N12:N14)</f>
        <v>5.3033405955781801</v>
      </c>
      <c r="O11" s="70">
        <f>SUM(O12:O14)</f>
        <v>19.38860946047782</v>
      </c>
      <c r="P11" s="70">
        <f>SUM(P12:P14)</f>
        <v>10.816069787055145</v>
      </c>
      <c r="Q11" s="70">
        <f>SUM(Q12:Q14)</f>
        <v>13.284086355166886</v>
      </c>
      <c r="R11" s="256">
        <f t="shared" ref="R11:R12" si="4">SUM(N11:Q11)</f>
        <v>48.792106198278027</v>
      </c>
      <c r="S11" s="4"/>
      <c r="U11" s="14"/>
      <c r="V11" s="14"/>
      <c r="W11" s="14"/>
      <c r="X11" s="14">
        <f>SUM(X12:X14)</f>
        <v>12.405440723</v>
      </c>
      <c r="Y11" s="176"/>
      <c r="AA11" s="112" t="s">
        <v>25</v>
      </c>
      <c r="AF11" s="10">
        <v>5.2159221315000002</v>
      </c>
      <c r="AG11" s="10">
        <v>19.543927292000003</v>
      </c>
      <c r="AH11" s="10">
        <v>10.933194969200001</v>
      </c>
      <c r="AI11" s="10">
        <v>14.009447516899998</v>
      </c>
      <c r="AJ11" s="53">
        <v>49.702491909599999</v>
      </c>
    </row>
    <row r="12" spans="1:36" hidden="1" x14ac:dyDescent="0.3">
      <c r="A12" s="4"/>
      <c r="B12" s="4"/>
      <c r="C12" s="236" t="s">
        <v>26</v>
      </c>
      <c r="D12" s="226" t="s">
        <v>108</v>
      </c>
      <c r="E12" s="226" t="s">
        <v>109</v>
      </c>
      <c r="F12" s="226" t="s">
        <v>110</v>
      </c>
      <c r="G12" s="226" t="s">
        <v>111</v>
      </c>
      <c r="H12" s="31">
        <f>VLOOKUP(D12,result!$A$2:$AY$268,'primary energy'!F5,FALSE)</f>
        <v>4.3669282540000003</v>
      </c>
      <c r="I12" s="31">
        <f>VLOOKUP(E12,result!$A$2:$AY$268,'primary energy'!F5,FALSE)</f>
        <v>15.52701336</v>
      </c>
      <c r="J12" s="31">
        <f>VLOOKUP(F12,result!$A$2:$AY$268,'primary energy'!F5,FALSE)</f>
        <v>10.63464239</v>
      </c>
      <c r="K12" s="31">
        <f>VLOOKUP(G12,result!$A$2:$AY$268,'primary energy'!F5,FALSE)</f>
        <v>12.00802586</v>
      </c>
      <c r="L12" s="235">
        <f t="shared" si="1"/>
        <v>42.536609863999999</v>
      </c>
      <c r="M12" s="140"/>
      <c r="N12" s="253">
        <f>'[1]Bilan 2015'!$T$46</f>
        <v>1.0493092649428299</v>
      </c>
      <c r="O12" s="72">
        <f>'[1]Bilan 2015'!$T$41+'[1]Bilan 2015'!$T$42+'[1]Bilan 2015'!$T$43</f>
        <v>2.3566094604778205</v>
      </c>
      <c r="P12" s="72">
        <f>'[1]Bilan 2015'!$T$13</f>
        <v>10.069552160227975</v>
      </c>
      <c r="Q12" s="72">
        <f>'[1]Bilan 2015'!$T$23+'[1]Bilan 2015'!$T$29+SUM('[1]Bilan 2015'!$T$36:$T$40,'[1]Bilan 2015'!$T$44:$T$45)</f>
        <v>12.710924861684086</v>
      </c>
      <c r="R12" s="235">
        <f t="shared" si="4"/>
        <v>26.18639574733271</v>
      </c>
      <c r="S12" s="4"/>
      <c r="U12" s="31"/>
      <c r="V12" s="31"/>
      <c r="W12" s="31"/>
      <c r="X12" s="31">
        <f>'[2]FLUX 2015'!$AL$23+'[2]FLUX 2015'!$AL$29</f>
        <v>11.421562532999999</v>
      </c>
      <c r="Y12" s="54"/>
      <c r="AA12" s="111" t="s">
        <v>26</v>
      </c>
      <c r="AB12" t="s">
        <v>108</v>
      </c>
      <c r="AC12" t="s">
        <v>109</v>
      </c>
      <c r="AD12" t="s">
        <v>110</v>
      </c>
      <c r="AE12" t="s">
        <v>111</v>
      </c>
      <c r="AF12" s="31">
        <v>4.3660760270000001</v>
      </c>
      <c r="AG12" s="31">
        <v>15.52529949</v>
      </c>
      <c r="AH12" s="31">
        <v>10.63552196</v>
      </c>
      <c r="AI12" s="31">
        <v>12.007091129999999</v>
      </c>
      <c r="AJ12" s="54">
        <v>42.533988606999998</v>
      </c>
    </row>
    <row r="13" spans="1:36" hidden="1" x14ac:dyDescent="0.3">
      <c r="A13" s="4"/>
      <c r="B13" s="4"/>
      <c r="C13" s="236" t="s">
        <v>335</v>
      </c>
      <c r="D13" s="226" t="s">
        <v>336</v>
      </c>
      <c r="E13" s="226" t="s">
        <v>337</v>
      </c>
      <c r="F13" s="226" t="s">
        <v>338</v>
      </c>
      <c r="G13" s="226" t="s">
        <v>339</v>
      </c>
      <c r="H13" s="31">
        <f>VLOOKUP(D13,result!$A$2:$AY$268,'primary energy'!F5,FALSE)</f>
        <v>0.85001198359999997</v>
      </c>
      <c r="I13" s="31">
        <f>VLOOKUP(E13,result!$A$2:$AY$268,'primary energy'!F5,FALSE)</f>
        <v>1.77922789</v>
      </c>
      <c r="J13" s="31">
        <f>VLOOKUP(F13,result!$A$2:$AY$268,'primary energy'!F5,FALSE)</f>
        <v>0</v>
      </c>
      <c r="K13" s="31">
        <f>VLOOKUP(G13,result!$A$2:$AY$268,'primary energy'!F5,FALSE)</f>
        <v>1.651763546</v>
      </c>
      <c r="L13" s="235">
        <f t="shared" ref="L13" si="5">SUM(H13:K13)</f>
        <v>4.2810034196000002</v>
      </c>
      <c r="M13" s="140"/>
      <c r="N13" s="54">
        <f>'[1]Bilan 2015'!$E$51</f>
        <v>4.2518176113648529</v>
      </c>
      <c r="O13" s="31">
        <f>'[1]Bilan 2015'!$E$53</f>
        <v>13.661</v>
      </c>
      <c r="P13" s="31">
        <v>0</v>
      </c>
      <c r="Q13" s="31">
        <f>'[1]Bilan 2015'!$S$23+'[1]Bilan 2015'!$S$29+SUM('[1]Bilan 2015'!$S$36:$S$40,'[1]Bilan 2015'!$S$44:$S$45)</f>
        <v>0.36631944933048977</v>
      </c>
      <c r="R13" s="235">
        <f>SUM(N13:Q13)</f>
        <v>18.279137060695341</v>
      </c>
      <c r="S13" s="4"/>
      <c r="U13" s="31"/>
      <c r="V13" s="31"/>
      <c r="W13" s="31"/>
      <c r="X13" s="31">
        <f>+'[2]FLUX 2015'!$AL$35+'[2]FLUX 2015'!$K$43</f>
        <v>0.54641690200000004</v>
      </c>
      <c r="Y13" s="54"/>
      <c r="AA13" s="111" t="s">
        <v>335</v>
      </c>
      <c r="AB13" t="s">
        <v>336</v>
      </c>
      <c r="AC13" t="s">
        <v>337</v>
      </c>
      <c r="AD13" t="s">
        <v>338</v>
      </c>
      <c r="AE13" t="s">
        <v>339</v>
      </c>
      <c r="AF13" s="31">
        <v>0.84984610449999998</v>
      </c>
      <c r="AG13" s="31">
        <v>1.779169988</v>
      </c>
      <c r="AH13" s="31">
        <v>0</v>
      </c>
      <c r="AI13" s="31">
        <v>1.6517109029999999</v>
      </c>
      <c r="AJ13" s="54">
        <v>4.2807269955000002</v>
      </c>
    </row>
    <row r="14" spans="1:36" x14ac:dyDescent="0.3">
      <c r="A14" s="4"/>
      <c r="B14" s="4"/>
      <c r="C14" s="236" t="s">
        <v>27</v>
      </c>
      <c r="D14" s="226" t="s">
        <v>112</v>
      </c>
      <c r="E14" s="226" t="s">
        <v>113</v>
      </c>
      <c r="F14" s="226" t="s">
        <v>114</v>
      </c>
      <c r="G14" s="226" t="s">
        <v>115</v>
      </c>
      <c r="H14" s="31">
        <f>VLOOKUP(D14,result!$A$2:$AY$268,'primary energy'!F5,FALSE)</f>
        <v>0</v>
      </c>
      <c r="I14" s="31">
        <f>VLOOKUP(E14,result!$A$2:$AY$268,'primary energy'!F5,FALSE)</f>
        <v>2.239693172</v>
      </c>
      <c r="J14" s="31">
        <f>VLOOKUP(F14,result!$A$2:$AY$268,'primary energy'!F5,FALSE)</f>
        <v>0.29764787199999998</v>
      </c>
      <c r="K14" s="31">
        <f>VLOOKUP(G14,result!$A$2:$AY$268,'primary energy'!F5,FALSE)</f>
        <v>0.35066998100000002</v>
      </c>
      <c r="L14" s="235">
        <f t="shared" si="1"/>
        <v>2.888011025</v>
      </c>
      <c r="M14" s="140"/>
      <c r="N14" s="253">
        <f>'[1]Bilan 2015'!$S$46</f>
        <v>2.2137192704974398E-3</v>
      </c>
      <c r="O14" s="72">
        <f>'[1]Bilan 2015'!$S$41+'[1]Bilan 2015'!$S$42+'[1]Bilan 2015'!$S$43</f>
        <v>3.371</v>
      </c>
      <c r="P14" s="72">
        <f>'[1]Bilan 2015'!$S$13</f>
        <v>0.74651762682717115</v>
      </c>
      <c r="Q14" s="72">
        <f>'[1]Bilan 2015'!$S$23+'[1]Bilan 2015'!$S$29+'[1]Bilan 2015'!$S$45</f>
        <v>0.20684204415231075</v>
      </c>
      <c r="R14" s="235">
        <f t="shared" ref="R14" si="6">SUM(N14:Q14)</f>
        <v>4.3265733902499797</v>
      </c>
      <c r="S14" s="4"/>
      <c r="U14" s="31"/>
      <c r="V14" s="31"/>
      <c r="W14" s="31"/>
      <c r="X14" s="31">
        <f>'[2]FLUX 2015'!$AK$23+'[2]FLUX 2015'!$AK$29+'[2]FLUX 2015'!$AK$35</f>
        <v>0.43746128800000006</v>
      </c>
      <c r="Y14" s="54"/>
      <c r="AA14" s="111" t="s">
        <v>27</v>
      </c>
      <c r="AB14" t="s">
        <v>112</v>
      </c>
      <c r="AC14" t="s">
        <v>113</v>
      </c>
      <c r="AD14" t="s">
        <v>114</v>
      </c>
      <c r="AE14" t="s">
        <v>115</v>
      </c>
      <c r="AF14" s="31">
        <v>0</v>
      </c>
      <c r="AG14" s="31">
        <v>2.2394578140000001</v>
      </c>
      <c r="AH14" s="31">
        <v>0.2976730092</v>
      </c>
      <c r="AI14" s="31">
        <v>0.3506454839</v>
      </c>
      <c r="AJ14" s="54">
        <v>2.8877763071000002</v>
      </c>
    </row>
    <row r="15" spans="1:36" x14ac:dyDescent="0.3">
      <c r="A15" s="4"/>
      <c r="B15" s="4"/>
      <c r="C15" s="55" t="s">
        <v>28</v>
      </c>
      <c r="D15" s="13"/>
      <c r="E15" s="13"/>
      <c r="F15" s="13"/>
      <c r="G15" s="13"/>
      <c r="H15" s="12">
        <f>SUM(H6,H9:H11)</f>
        <v>5.4579245553</v>
      </c>
      <c r="I15" s="12">
        <f>SUM(I6,I9:I11)</f>
        <v>75.348488125000003</v>
      </c>
      <c r="J15" s="12">
        <f>SUM(J6,J9:J11)</f>
        <v>36.475967859400001</v>
      </c>
      <c r="K15" s="12">
        <f>SUM(K6,K9:K11)</f>
        <v>37.181477350374195</v>
      </c>
      <c r="L15" s="237">
        <f t="shared" si="1"/>
        <v>154.46385789007419</v>
      </c>
      <c r="M15" s="140"/>
      <c r="N15" s="89">
        <f>N6+N9+N10+N11</f>
        <v>5.3831781844824551</v>
      </c>
      <c r="O15" s="73">
        <f>O6+O9+O10+O11</f>
        <v>71.834525937974462</v>
      </c>
      <c r="P15" s="73">
        <f>P6+P9+P10+P11</f>
        <v>38.082514273546224</v>
      </c>
      <c r="Q15" s="73">
        <f>Q6+Q9+Q10+Q11</f>
        <v>35.929277732175791</v>
      </c>
      <c r="R15" s="257">
        <f>SUM(N15:Q15)</f>
        <v>151.22949612817894</v>
      </c>
      <c r="S15" s="140"/>
      <c r="U15" s="15"/>
      <c r="V15" s="15"/>
      <c r="W15" s="15"/>
      <c r="X15" s="15">
        <f>SUM(X6,X9:X11)</f>
        <v>38.826252644689347</v>
      </c>
      <c r="Y15" s="177"/>
      <c r="AA15" s="12" t="s">
        <v>28</v>
      </c>
      <c r="AF15" s="12">
        <v>5.4568760140000006</v>
      </c>
      <c r="AG15" s="12">
        <v>75.200918647999998</v>
      </c>
      <c r="AH15" s="12">
        <v>36.4800706694</v>
      </c>
      <c r="AI15" s="12">
        <v>37.177919864686999</v>
      </c>
      <c r="AJ15" s="55">
        <v>154.31578519608701</v>
      </c>
    </row>
    <row r="16" spans="1:36" s="4" customFormat="1" x14ac:dyDescent="0.3">
      <c r="B16" s="227"/>
      <c r="H16" s="140"/>
      <c r="I16" s="140"/>
      <c r="J16" s="140"/>
      <c r="K16" s="140"/>
      <c r="L16" s="140"/>
      <c r="M16" s="140"/>
      <c r="N16" s="243">
        <f>N15-'[1]Bilan 2015'!$G$46</f>
        <v>-0.23569299589474202</v>
      </c>
      <c r="O16" s="243">
        <f>O15-SUM('[1]Bilan 2015'!$S$41:$W$43,'[1]Bilan 2015'!$E$53)</f>
        <v>0</v>
      </c>
      <c r="P16" s="243">
        <f>P15-'[1]Bilan 2015'!$R$13</f>
        <v>0</v>
      </c>
      <c r="Q16" s="244">
        <f>Q15-SUM('[1]Bilan 2015'!$R$23,'[1]Bilan 2015'!$R$29,'[1]Bilan 2015'!$S$36:$W$40,'[1]Bilan 2015'!$S$45:$W$45)</f>
        <v>0.15582456063266648</v>
      </c>
      <c r="R16" s="140"/>
      <c r="U16" s="249"/>
      <c r="V16" s="249"/>
      <c r="W16" s="249"/>
      <c r="X16" s="249"/>
      <c r="Y16" s="140"/>
      <c r="AF16" s="140"/>
      <c r="AG16" s="140"/>
      <c r="AH16" s="140"/>
      <c r="AI16" s="140"/>
      <c r="AJ16" s="140"/>
    </row>
    <row r="17" spans="1:36" s="4" customFormat="1" x14ac:dyDescent="0.3">
      <c r="B17" s="228"/>
      <c r="C17" s="228"/>
      <c r="D17" s="228"/>
      <c r="E17" s="228"/>
      <c r="F17" s="228"/>
      <c r="G17" s="228"/>
      <c r="H17" s="245"/>
      <c r="I17" s="245"/>
      <c r="J17" s="245"/>
      <c r="K17" s="245"/>
      <c r="L17" s="245"/>
      <c r="M17" s="245"/>
      <c r="N17" s="246"/>
      <c r="O17" s="246"/>
      <c r="P17" s="246"/>
      <c r="Q17" s="246"/>
      <c r="R17" s="140"/>
      <c r="U17" s="246"/>
      <c r="V17" s="246"/>
      <c r="W17" s="246"/>
      <c r="X17" s="246"/>
      <c r="Y17" s="140"/>
      <c r="AA17" s="228"/>
      <c r="AB17" s="228"/>
      <c r="AC17" s="228"/>
      <c r="AD17" s="228"/>
      <c r="AE17" s="228"/>
      <c r="AF17" s="245"/>
      <c r="AG17" s="245"/>
      <c r="AH17" s="245"/>
      <c r="AI17" s="245"/>
      <c r="AJ17" s="245"/>
    </row>
    <row r="18" spans="1:36" s="4" customFormat="1" x14ac:dyDescent="0.3">
      <c r="I18" s="140"/>
      <c r="J18" s="140"/>
      <c r="K18" s="140"/>
      <c r="AG18" s="140"/>
      <c r="AH18" s="140"/>
      <c r="AI18" s="140"/>
    </row>
    <row r="19" spans="1:36" ht="30" x14ac:dyDescent="0.4">
      <c r="A19" s="4"/>
      <c r="B19" s="4"/>
      <c r="C19" s="229">
        <v>2020</v>
      </c>
      <c r="D19" s="230"/>
      <c r="E19" s="230"/>
      <c r="F19" s="230"/>
      <c r="G19" s="230"/>
      <c r="H19" s="175" t="s">
        <v>43</v>
      </c>
      <c r="I19" s="175" t="s">
        <v>333</v>
      </c>
      <c r="J19" s="175" t="s">
        <v>45</v>
      </c>
      <c r="K19" s="175" t="s">
        <v>334</v>
      </c>
      <c r="L19" s="231" t="s">
        <v>2</v>
      </c>
      <c r="M19" s="4"/>
      <c r="N19" s="255" t="s">
        <v>43</v>
      </c>
      <c r="O19" s="175" t="s">
        <v>333</v>
      </c>
      <c r="P19" s="175" t="s">
        <v>45</v>
      </c>
      <c r="Q19" s="175" t="s">
        <v>334</v>
      </c>
      <c r="R19" s="231" t="s">
        <v>2</v>
      </c>
      <c r="S19" s="4"/>
      <c r="U19" s="175" t="s">
        <v>43</v>
      </c>
      <c r="V19" s="175" t="s">
        <v>333</v>
      </c>
      <c r="W19" s="175" t="s">
        <v>45</v>
      </c>
      <c r="X19" s="175" t="s">
        <v>334</v>
      </c>
      <c r="Y19" s="52" t="s">
        <v>2</v>
      </c>
      <c r="AA19" s="113">
        <v>2020</v>
      </c>
      <c r="AF19" s="175" t="s">
        <v>43</v>
      </c>
      <c r="AG19" s="175" t="s">
        <v>333</v>
      </c>
      <c r="AH19" s="175" t="s">
        <v>45</v>
      </c>
      <c r="AI19" s="175" t="s">
        <v>334</v>
      </c>
      <c r="AJ19" s="52" t="s">
        <v>2</v>
      </c>
    </row>
    <row r="20" spans="1:36" x14ac:dyDescent="0.3">
      <c r="A20" s="4"/>
      <c r="B20" s="4"/>
      <c r="C20" s="232" t="s">
        <v>20</v>
      </c>
      <c r="D20" s="226"/>
      <c r="E20" s="226"/>
      <c r="F20" s="226"/>
      <c r="G20" s="226"/>
      <c r="H20" s="10">
        <f>SUM(H21:H22)</f>
        <v>0</v>
      </c>
      <c r="I20" s="10">
        <f>SUM(I21:I22)</f>
        <v>40.823897329999994</v>
      </c>
      <c r="J20" s="10">
        <f>SUM(J21:J22)</f>
        <v>1.4218713547999999</v>
      </c>
      <c r="K20" s="10">
        <f>SUM(K21:K22)</f>
        <v>0.4139759431899</v>
      </c>
      <c r="L20" s="233">
        <f>SUM(H20:K20)</f>
        <v>42.659744627989888</v>
      </c>
      <c r="M20" s="4"/>
      <c r="N20" s="71">
        <f>'[1]Bilan 2020'!$W$46</f>
        <v>0</v>
      </c>
      <c r="O20" s="70">
        <f>'[1]Bilan 2020'!$W$41+'[1]Bilan 2020'!$W$42+'[1]Bilan 2020'!$W$43</f>
        <v>41.446159529491261</v>
      </c>
      <c r="P20" s="215">
        <f>'[1]Bilan 2020'!$W$13</f>
        <v>1.2661303855523829</v>
      </c>
      <c r="Q20" s="70">
        <f>'[1]Bilan 2020'!$W$23+'[1]Bilan 2020'!$W$29+'[1]Bilan 2020'!$W$45</f>
        <v>0.17718839974083389</v>
      </c>
      <c r="R20" s="256">
        <f t="shared" ref="R20" si="7">SUM(N20:Q20)</f>
        <v>42.889478314784476</v>
      </c>
      <c r="S20" s="4"/>
      <c r="U20" s="70">
        <v>0</v>
      </c>
      <c r="V20" s="70">
        <f>'[3]Bilan 2020'!$W$42+'[3]Bilan 2020'!$W$41</f>
        <v>41.446159529491261</v>
      </c>
      <c r="W20" s="215">
        <f>'[3]Bilan 2020'!$W$13</f>
        <v>1.2661303855523829</v>
      </c>
      <c r="X20" s="70">
        <f>'[4]Bilan 2020'!$W$23+'[4]Bilan 2020'!$W$29+'[4]Bilan 2020'!$W$45</f>
        <v>0.17718839974083389</v>
      </c>
      <c r="Y20" s="71">
        <f t="shared" ref="Y20" si="8">SUM(U20:X20)</f>
        <v>42.889478314784476</v>
      </c>
      <c r="AA20" s="112" t="s">
        <v>20</v>
      </c>
      <c r="AF20" s="10">
        <v>0</v>
      </c>
      <c r="AG20" s="10">
        <v>39.85524985</v>
      </c>
      <c r="AH20" s="10">
        <v>1.4322758446999999</v>
      </c>
      <c r="AI20" s="10">
        <v>0.41368081367859999</v>
      </c>
      <c r="AJ20" s="53">
        <v>41.701206508378604</v>
      </c>
    </row>
    <row r="21" spans="1:36" x14ac:dyDescent="0.3">
      <c r="A21" s="4"/>
      <c r="B21" s="4"/>
      <c r="C21" s="234" t="s">
        <v>21</v>
      </c>
      <c r="D21" s="226" t="s">
        <v>92</v>
      </c>
      <c r="E21" s="226" t="s">
        <v>93</v>
      </c>
      <c r="F21" s="226" t="s">
        <v>94</v>
      </c>
      <c r="G21" s="226" t="s">
        <v>95</v>
      </c>
      <c r="H21" s="31">
        <f>VLOOKUP(D21,result!$A$2:$AY$268,'primary energy'!I5,FALSE)</f>
        <v>0</v>
      </c>
      <c r="I21" s="127">
        <f>VLOOKUP(E21,result!$A$2:$AY$268,'primary energy'!I5,FALSE)</f>
        <v>23.032529409999999</v>
      </c>
      <c r="J21" s="127">
        <f>VLOOKUP(F21,result!$A$2:$AY$268,'primary energy'!I5,FALSE)</f>
        <v>4.2677848800000001E-2</v>
      </c>
      <c r="K21" s="31">
        <f>VLOOKUP(G51,result!$A$2:$AY$268,'primary energy'!I5,FALSE)</f>
        <v>4.2454189899999999E-5</v>
      </c>
      <c r="L21" s="260">
        <f t="shared" ref="L21:L22" si="9">SUM(H21:K21)</f>
        <v>23.075249712989898</v>
      </c>
      <c r="M21" s="4"/>
      <c r="N21" s="253">
        <v>0</v>
      </c>
      <c r="O21" s="127">
        <f>'[1]Format demande MedPro_2015'!$C$314+'[1]Format demande MedPro_2020'!$C$315+'[1]Format demande MedPro_2020'!$C$316+'[1]Format demande MedPro_2020'!$C$338</f>
        <v>22.041081590869624</v>
      </c>
      <c r="P21" s="127">
        <f>'[1]Format demande MedPro_2020'!$C$339+'[1]Format demande MedPro_2020'!$C$319</f>
        <v>0.12968407458156284</v>
      </c>
      <c r="Q21" s="31">
        <f>'[1]Format demande MedPro_2020'!$C$317+'[1]Format demande MedPro_2020'!$C$318</f>
        <v>0</v>
      </c>
      <c r="R21" s="260">
        <f>SUM(N21:Q21)</f>
        <v>22.170765665451185</v>
      </c>
      <c r="S21" s="4"/>
      <c r="U21" s="72">
        <v>0</v>
      </c>
      <c r="V21" s="31">
        <f>'[3]Format demande MedPro_2020'!$C$314+'[3]Format demande MedPro_2020'!$C$315+'[3]Format demande MedPro_2020'!$C$316+'[3]Format demande MedPro_2020'!$C$338</f>
        <v>23.065413899755995</v>
      </c>
      <c r="W21" s="109">
        <f>'[3]Format demande MedPro_2020'!$C$319+'[3]Format demande MedPro_2020'!$C$339</f>
        <v>0.12968407458156284</v>
      </c>
      <c r="X21" s="31">
        <f>'[4]Format demande MedPro_2020'!$C$317+'[4]Format demande MedPro_2020'!$C$318</f>
        <v>0</v>
      </c>
      <c r="Y21" s="54">
        <f>SUM(U21:X21)</f>
        <v>23.195097974337557</v>
      </c>
      <c r="AA21" s="110" t="s">
        <v>21</v>
      </c>
      <c r="AB21" t="s">
        <v>92</v>
      </c>
      <c r="AC21" t="s">
        <v>93</v>
      </c>
      <c r="AD21" t="s">
        <v>94</v>
      </c>
      <c r="AE21" t="s">
        <v>95</v>
      </c>
      <c r="AF21" s="31">
        <v>0</v>
      </c>
      <c r="AG21" s="31">
        <v>23.05945122</v>
      </c>
      <c r="AH21" s="31">
        <v>4.2808461700000001E-2</v>
      </c>
      <c r="AI21" s="31">
        <v>4.2502778599999998E-5</v>
      </c>
      <c r="AJ21" s="54">
        <v>23.102302184478603</v>
      </c>
    </row>
    <row r="22" spans="1:36" x14ac:dyDescent="0.3">
      <c r="A22" s="4"/>
      <c r="B22" s="4"/>
      <c r="C22" s="236" t="s">
        <v>22</v>
      </c>
      <c r="D22" s="226" t="s">
        <v>96</v>
      </c>
      <c r="E22" s="226" t="s">
        <v>97</v>
      </c>
      <c r="F22" s="226" t="s">
        <v>98</v>
      </c>
      <c r="G22" s="226" t="s">
        <v>99</v>
      </c>
      <c r="H22" s="31">
        <f>VLOOKUP(D22,result!$A$2:$AY$268,'primary energy'!I5,FALSE)</f>
        <v>0</v>
      </c>
      <c r="I22" s="31">
        <f>VLOOKUP(E22,result!$A$2:$AY$268,'primary energy'!I5,FALSE)</f>
        <v>17.791367919999999</v>
      </c>
      <c r="J22" s="31">
        <f>VLOOKUP(F22,result!$A$2:$AY$268,'primary energy'!I5,FALSE)</f>
        <v>1.379193506</v>
      </c>
      <c r="K22" s="31">
        <f>VLOOKUP(G22,result!$A$2:$AY$268,'primary energy'!I5,FALSE)</f>
        <v>0.41393348899999999</v>
      </c>
      <c r="L22" s="261">
        <f t="shared" si="9"/>
        <v>19.584494915000001</v>
      </c>
      <c r="M22" s="4"/>
      <c r="N22" s="253">
        <v>0</v>
      </c>
      <c r="O22" s="31">
        <f>O20-O21</f>
        <v>19.405077938621638</v>
      </c>
      <c r="P22" s="109">
        <f t="shared" ref="P22:Q22" si="10">P20-P21</f>
        <v>1.1364463109708201</v>
      </c>
      <c r="Q22" s="31">
        <f t="shared" si="10"/>
        <v>0.17718839974083389</v>
      </c>
      <c r="R22" s="235">
        <f t="shared" ref="R22" si="11">SUM(N22:Q22)</f>
        <v>20.718712649333291</v>
      </c>
      <c r="S22" s="140"/>
      <c r="U22" s="72">
        <v>0</v>
      </c>
      <c r="V22" s="31">
        <f>V20-V21</f>
        <v>18.380745629735266</v>
      </c>
      <c r="W22" s="109">
        <f t="shared" ref="W22:X22" si="12">W20-W21</f>
        <v>1.1364463109708201</v>
      </c>
      <c r="X22" s="31">
        <f t="shared" si="12"/>
        <v>0.17718839974083389</v>
      </c>
      <c r="Y22" s="54">
        <f t="shared" ref="Y22" si="13">SUM(U22:X22)</f>
        <v>19.694380340446919</v>
      </c>
      <c r="AA22" s="111" t="s">
        <v>22</v>
      </c>
      <c r="AB22" t="s">
        <v>96</v>
      </c>
      <c r="AC22" t="s">
        <v>97</v>
      </c>
      <c r="AD22" t="s">
        <v>98</v>
      </c>
      <c r="AE22" t="s">
        <v>99</v>
      </c>
      <c r="AF22" s="31">
        <v>0</v>
      </c>
      <c r="AG22" s="31">
        <v>16.79579863</v>
      </c>
      <c r="AH22" s="31">
        <v>1.3894673829999999</v>
      </c>
      <c r="AI22" s="31">
        <v>0.41363831089999997</v>
      </c>
      <c r="AJ22" s="212">
        <v>18.598904323900001</v>
      </c>
    </row>
    <row r="23" spans="1:36" x14ac:dyDescent="0.3">
      <c r="A23" s="4"/>
      <c r="B23" s="4"/>
      <c r="C23" s="232" t="s">
        <v>23</v>
      </c>
      <c r="D23" s="226" t="s">
        <v>100</v>
      </c>
      <c r="E23" s="226" t="s">
        <v>101</v>
      </c>
      <c r="F23" s="226" t="s">
        <v>102</v>
      </c>
      <c r="G23" s="226" t="s">
        <v>103</v>
      </c>
      <c r="H23" s="10">
        <f>VLOOKUP(D23,result!$A$2:$AY$268,'primary energy'!I5,FALSE)</f>
        <v>0.1970706703</v>
      </c>
      <c r="I23" s="10">
        <f>VLOOKUP(E23,result!$A$2:$AY$268,'primary energy'!I5,FALSE)</f>
        <v>5.8043862070000003</v>
      </c>
      <c r="J23" s="10">
        <f>VLOOKUP(F23,result!$A$2:$AY$268,'primary energy'!I5,FALSE)</f>
        <v>11.965464799999999</v>
      </c>
      <c r="K23" s="10">
        <f>VLOOKUP(G23,result!$A$2:$AY$268,'primary energy'!I5,FALSE)</f>
        <v>13.939348819999999</v>
      </c>
      <c r="L23" s="233">
        <f>SUM(H23:K23)</f>
        <v>31.9062704973</v>
      </c>
      <c r="M23" s="4"/>
      <c r="N23" s="71">
        <f>'[1]Bilan 2020'!$U$46</f>
        <v>0</v>
      </c>
      <c r="O23" s="70">
        <f>'[1]Bilan 2020'!$U$41+'[1]Bilan 2020'!$U$42+'[1]Bilan 2020'!$U$43</f>
        <v>5.666777520480518</v>
      </c>
      <c r="P23" s="70">
        <f>'[1]Bilan 2020'!$U$13</f>
        <v>13.00983683571549</v>
      </c>
      <c r="Q23" s="70">
        <f>'[1]Bilan 2020'!$U$23+'[1]Bilan 2020'!$U$29+SUM('[1]Bilan 2020'!$U$36:$U$40,'[1]Bilan 2020'!$U$44:$U$45)</f>
        <v>13.549119288249026</v>
      </c>
      <c r="R23" s="256">
        <f>SUM(N23:Q23)</f>
        <v>32.225733644445036</v>
      </c>
      <c r="S23" s="4"/>
      <c r="U23" s="70">
        <f>'[5]FLUX 2020'!$AM$44</f>
        <v>0</v>
      </c>
      <c r="V23" s="70">
        <f>'[3]Bilan 2020'!$U$43</f>
        <v>5.666777520480518</v>
      </c>
      <c r="W23" s="70">
        <f>'[3]Bilan 2020'!$U$13</f>
        <v>13.00983683571549</v>
      </c>
      <c r="X23" s="70">
        <f>'[4]Bilan 2020'!$U$23+'[4]Bilan 2020'!$U$29+'[4]Bilan 2020'!$U$45+'[4]Bilan 2020'!$U$38+'[4]Bilan 2020'!$U$39</f>
        <v>13.083482608402566</v>
      </c>
      <c r="Y23" s="71">
        <f>SUM(U23:X23)</f>
        <v>31.760096964598574</v>
      </c>
      <c r="AA23" s="112" t="s">
        <v>23</v>
      </c>
      <c r="AB23" t="s">
        <v>100</v>
      </c>
      <c r="AC23" t="s">
        <v>101</v>
      </c>
      <c r="AD23" t="s">
        <v>102</v>
      </c>
      <c r="AE23" t="s">
        <v>103</v>
      </c>
      <c r="AF23" s="10">
        <v>0.19681863969999999</v>
      </c>
      <c r="AG23" s="10">
        <v>5.7872998640000004</v>
      </c>
      <c r="AH23" s="10">
        <v>11.97733373</v>
      </c>
      <c r="AI23" s="10">
        <v>13.928708970000001</v>
      </c>
      <c r="AJ23" s="53">
        <v>31.890161203700004</v>
      </c>
    </row>
    <row r="24" spans="1:36" x14ac:dyDescent="0.3">
      <c r="A24" s="4"/>
      <c r="B24" s="4"/>
      <c r="C24" s="232" t="s">
        <v>24</v>
      </c>
      <c r="D24" s="226" t="s">
        <v>104</v>
      </c>
      <c r="E24" s="226" t="s">
        <v>105</v>
      </c>
      <c r="F24" s="226" t="s">
        <v>106</v>
      </c>
      <c r="G24" s="226" t="s">
        <v>107</v>
      </c>
      <c r="H24" s="10">
        <f>VLOOKUP(D24,result!$A$2:$AY$268,'primary energy'!I5,FALSE)</f>
        <v>0</v>
      </c>
      <c r="I24" s="10">
        <f>VLOOKUP(E24,result!$A$2:$AY$268,'primary energy'!I5,FALSE)</f>
        <v>2.6651435480000001</v>
      </c>
      <c r="J24" s="10">
        <f>VLOOKUP(F24,result!$A$2:$AY$268,'primary energy'!I5,FALSE)</f>
        <v>13.100575510000001</v>
      </c>
      <c r="K24" s="10">
        <f>VLOOKUP(G24,result!$A$2:$AY$268,'primary energy'!I5,FALSE)</f>
        <v>7.5615797689999997</v>
      </c>
      <c r="L24" s="233">
        <f t="shared" ref="L24:L28" si="14">SUM(H24:K24)</f>
        <v>23.327298827</v>
      </c>
      <c r="M24" s="4"/>
      <c r="N24" s="71">
        <f>'[1]Bilan 2020'!$V$46</f>
        <v>0</v>
      </c>
      <c r="O24" s="70">
        <f>'[1]Bilan 2020'!$V$41+'[1]Bilan 2020'!$V$42+'[1]Bilan 2020'!$V$43</f>
        <v>1.9715966805851073</v>
      </c>
      <c r="P24" s="70">
        <f>'[1]Bilan 2020'!$V$13</f>
        <v>13.031439326384481</v>
      </c>
      <c r="Q24" s="70">
        <f>'[1]Bilan 2020'!$V$23+'[1]Bilan 2020'!$V$29+SUM('[1]Bilan 2020'!$V$36:$V$40,'[1]Bilan 2020'!$V$44:$V$45)</f>
        <v>8.3038891741107275</v>
      </c>
      <c r="R24" s="256">
        <f>SUM(N24:Q24)</f>
        <v>23.306925181080317</v>
      </c>
      <c r="S24" s="4"/>
      <c r="U24" s="70">
        <v>0</v>
      </c>
      <c r="V24" s="70">
        <f>'[3]Bilan 2020'!$V$43</f>
        <v>1.9715966805851073</v>
      </c>
      <c r="W24" s="70">
        <f>'[3]Bilan 2020'!$V$13</f>
        <v>13.031439326384481</v>
      </c>
      <c r="X24" s="70">
        <f>'[4]Bilan 2020'!$V$23+'[4]Bilan 2020'!$V$29+'[4]Bilan 2020'!$V$45+'[4]Bilan 2050'!$V$38+'[4]Bilan 2050'!$V$39+'[4]Bilan 2050'!$V$40</f>
        <v>8.8223633734242579</v>
      </c>
      <c r="Y24" s="71">
        <f>SUM(U24:X24)</f>
        <v>23.825399380393847</v>
      </c>
      <c r="AA24" s="112" t="s">
        <v>24</v>
      </c>
      <c r="AB24" t="s">
        <v>104</v>
      </c>
      <c r="AC24" t="s">
        <v>105</v>
      </c>
      <c r="AD24" t="s">
        <v>106</v>
      </c>
      <c r="AE24" t="s">
        <v>107</v>
      </c>
      <c r="AF24" s="10">
        <v>0</v>
      </c>
      <c r="AG24" s="10">
        <v>2.6699291610000002</v>
      </c>
      <c r="AH24" s="10">
        <v>13.16855895</v>
      </c>
      <c r="AI24" s="10">
        <v>7.5801014000000002</v>
      </c>
      <c r="AJ24" s="53">
        <v>23.418589511</v>
      </c>
    </row>
    <row r="25" spans="1:36" x14ac:dyDescent="0.3">
      <c r="A25" s="4"/>
      <c r="B25" s="4"/>
      <c r="C25" s="232" t="s">
        <v>25</v>
      </c>
      <c r="D25" s="226"/>
      <c r="E25" s="226"/>
      <c r="F25" s="226"/>
      <c r="G25" s="226"/>
      <c r="H25" s="10">
        <f>SUM(H26:H28)</f>
        <v>3.3629183636</v>
      </c>
      <c r="I25" s="10">
        <f>SUM(I26:I28)</f>
        <v>16.294710939999998</v>
      </c>
      <c r="J25" s="10">
        <f>SUM(J26:J28)</f>
        <v>11.2476175993</v>
      </c>
      <c r="K25" s="10">
        <f>SUM(K26:K28)</f>
        <v>14.751657357699999</v>
      </c>
      <c r="L25" s="233">
        <f t="shared" si="14"/>
        <v>45.656904260599994</v>
      </c>
      <c r="M25" s="4"/>
      <c r="N25" s="71">
        <f>SUM(N26:N28)</f>
        <v>3.2863683234402239</v>
      </c>
      <c r="O25" s="70">
        <f>SUM(O26:O28)</f>
        <v>16.614421672213876</v>
      </c>
      <c r="P25" s="70">
        <f>SUM(P26:P28)</f>
        <v>10.849726584219926</v>
      </c>
      <c r="Q25" s="70">
        <f>SUM(Q26:Q28)</f>
        <v>14.752049658639619</v>
      </c>
      <c r="R25" s="256">
        <f t="shared" ref="R25:R26" si="15">SUM(N25:Q25)</f>
        <v>45.502566238513644</v>
      </c>
      <c r="S25" s="4"/>
      <c r="U25" s="70">
        <f>SUM(U26:U28)</f>
        <v>3.2841546041697263</v>
      </c>
      <c r="V25" s="70">
        <f>SUM(V26:V28)</f>
        <v>16.614421672213876</v>
      </c>
      <c r="W25" s="70">
        <f>SUM(W26:W28)</f>
        <v>10.849726584219926</v>
      </c>
      <c r="X25" s="70">
        <f>SUM(X26:X28)</f>
        <v>13.411397844070505</v>
      </c>
      <c r="Y25" s="71">
        <f t="shared" ref="Y25:Y26" si="16">SUM(U25:X25)</f>
        <v>44.15970070467403</v>
      </c>
      <c r="AA25" s="112" t="s">
        <v>25</v>
      </c>
      <c r="AF25" s="10">
        <v>3.3668696008999999</v>
      </c>
      <c r="AG25" s="10">
        <v>16.328234216999999</v>
      </c>
      <c r="AH25" s="10">
        <v>11.3024241429</v>
      </c>
      <c r="AI25" s="10">
        <v>14.800458149800001</v>
      </c>
      <c r="AJ25" s="53">
        <v>45.7979861106</v>
      </c>
    </row>
    <row r="26" spans="1:36" hidden="1" x14ac:dyDescent="0.3">
      <c r="A26" s="4"/>
      <c r="B26" s="4"/>
      <c r="C26" s="236" t="s">
        <v>26</v>
      </c>
      <c r="D26" s="226" t="s">
        <v>108</v>
      </c>
      <c r="E26" s="226" t="s">
        <v>109</v>
      </c>
      <c r="F26" s="226" t="s">
        <v>110</v>
      </c>
      <c r="G26" s="226" t="s">
        <v>111</v>
      </c>
      <c r="H26" s="31">
        <f>VLOOKUP(D26,result!$A$2:$AY$268,'primary energy'!I5,FALSE)</f>
        <v>2.7706850109999999</v>
      </c>
      <c r="I26" s="31">
        <f>VLOOKUP(E26,result!$A$2:$AY$268,'primary energy'!I5,FALSE)</f>
        <v>12.866121919999999</v>
      </c>
      <c r="J26" s="31">
        <f>VLOOKUP(F26,result!$A$2:$AY$268,'primary energy'!I5,FALSE)</f>
        <v>10.94063573</v>
      </c>
      <c r="K26" s="31">
        <f>VLOOKUP(G26,result!$A$2:$AY$268,'primary energy'!I5,FALSE)</f>
        <v>13.00523748</v>
      </c>
      <c r="L26" s="235">
        <f t="shared" si="14"/>
        <v>39.582680140999997</v>
      </c>
      <c r="M26" s="247">
        <f>L26+L27</f>
        <v>42.938004375599995</v>
      </c>
      <c r="N26" s="253">
        <f>'[1]Bilan 2020'!$T$46</f>
        <v>0.32210674831575531</v>
      </c>
      <c r="O26" s="72">
        <f>'[1]Bilan 2020'!$T$41+'[1]Bilan 2020'!$T$42+'[1]Bilan 2020'!$T$43</f>
        <v>1.9299776400292732</v>
      </c>
      <c r="P26" s="72">
        <f>'[1]Bilan 2020'!$T$13</f>
        <v>10.072222086615001</v>
      </c>
      <c r="Q26" s="72">
        <f>'[1]Bilan 2020'!$T$23+'[1]Bilan 2020'!$T$29+SUM('[1]Bilan 2020'!$T$36:$T$40,'[1]Bilan 2020'!$T$44:$T$45)</f>
        <v>13.875248430305167</v>
      </c>
      <c r="R26" s="235">
        <f t="shared" si="15"/>
        <v>26.199554905265195</v>
      </c>
      <c r="S26" s="247">
        <f>R26+R27</f>
        <v>41.347208194296833</v>
      </c>
      <c r="U26" s="72">
        <f>'[3]Bilan 2020'!$T$46</f>
        <v>0.32210674831575531</v>
      </c>
      <c r="V26" s="72">
        <f>'[6]Bilan 2020'!$T$43+'[6]Bilan 2020'!$T$42+'[6]Bilan 2020'!$T$41</f>
        <v>1.9299776400292732</v>
      </c>
      <c r="W26" s="72">
        <f>'[3]Bilan 2020'!$T$13</f>
        <v>10.072222086615001</v>
      </c>
      <c r="X26" s="72">
        <f>'[4]Bilan 2020'!$T$23+'[4]Bilan 2020'!$T$29+'[4]Bilan 2020'!$T$45</f>
        <v>12.03121349254751</v>
      </c>
      <c r="Y26" s="54">
        <f t="shared" si="16"/>
        <v>24.35551996750754</v>
      </c>
      <c r="AA26" s="111" t="s">
        <v>26</v>
      </c>
      <c r="AB26" t="s">
        <v>108</v>
      </c>
      <c r="AC26" t="s">
        <v>109</v>
      </c>
      <c r="AD26" t="s">
        <v>110</v>
      </c>
      <c r="AE26" t="s">
        <v>111</v>
      </c>
      <c r="AF26" s="31">
        <v>2.773984365</v>
      </c>
      <c r="AG26" s="31">
        <v>12.893108249999999</v>
      </c>
      <c r="AH26" s="31">
        <v>10.99382945</v>
      </c>
      <c r="AI26" s="31">
        <v>13.05084781</v>
      </c>
      <c r="AJ26" s="54">
        <v>39.711769875000002</v>
      </c>
    </row>
    <row r="27" spans="1:36" hidden="1" x14ac:dyDescent="0.3">
      <c r="A27" s="4"/>
      <c r="B27" s="4"/>
      <c r="C27" s="236" t="s">
        <v>335</v>
      </c>
      <c r="D27" s="226" t="s">
        <v>336</v>
      </c>
      <c r="E27" s="226" t="s">
        <v>337</v>
      </c>
      <c r="F27" s="226" t="s">
        <v>338</v>
      </c>
      <c r="G27" s="226" t="s">
        <v>339</v>
      </c>
      <c r="H27" s="31">
        <f>VLOOKUP(D27,result!$A$2:$AY$268,'primary energy'!I5,FALSE)</f>
        <v>0.59223335259999998</v>
      </c>
      <c r="I27" s="31">
        <f>VLOOKUP(E27,result!$A$2:$AY$268,'primary energy'!I5,FALSE)</f>
        <v>1.3372060729999999</v>
      </c>
      <c r="J27" s="31">
        <f>VLOOKUP(F27,result!$A$2:$AY$268,'primary energy'!I5,FALSE)</f>
        <v>0</v>
      </c>
      <c r="K27" s="31">
        <f>VLOOKUP(G27,result!$A$2:$AY$268,'primary energy'!I5,FALSE)</f>
        <v>1.425884809</v>
      </c>
      <c r="L27" s="235">
        <f t="shared" ref="L27" si="17">SUM(H27:K27)</f>
        <v>3.3553242346000003</v>
      </c>
      <c r="M27" s="140"/>
      <c r="N27" s="54">
        <f>'[1]Bilan 2020'!$E$51</f>
        <v>2.9620478558539709</v>
      </c>
      <c r="O27" s="31">
        <f>'[1]Bilan 2020'!$E$53</f>
        <v>11.660815430387672</v>
      </c>
      <c r="P27" s="31">
        <v>0</v>
      </c>
      <c r="Q27" s="31">
        <f>'[1]Bilan 2020'!$S$23+'[1]Bilan 2020'!$S$29+SUM('[1]Bilan 2020'!$S$36:$S$40,'[1]Bilan 2020'!$S$44:$S$45)</f>
        <v>0.5247900027899951</v>
      </c>
      <c r="R27" s="235">
        <f>SUM(N27:Q27)</f>
        <v>15.147653289031638</v>
      </c>
      <c r="S27" s="4"/>
      <c r="U27" s="31">
        <f>'[3]Bilan 2020'!$E$51</f>
        <v>2.9620478558539709</v>
      </c>
      <c r="V27" s="31">
        <f>'[3]Bilan 2020'!$E$53</f>
        <v>11.660815430387672</v>
      </c>
      <c r="W27" s="31">
        <v>0</v>
      </c>
      <c r="X27" s="31">
        <f>'[4]Bilan 2020'!$E$52</f>
        <v>1.0281731259785394</v>
      </c>
      <c r="Y27" s="54">
        <f>SUM(U27:X27)</f>
        <v>15.651036412220183</v>
      </c>
      <c r="AA27" s="111" t="s">
        <v>335</v>
      </c>
      <c r="AB27" t="s">
        <v>336</v>
      </c>
      <c r="AC27" t="s">
        <v>337</v>
      </c>
      <c r="AD27" t="s">
        <v>338</v>
      </c>
      <c r="AE27" t="s">
        <v>339</v>
      </c>
      <c r="AF27" s="31">
        <v>0.59288523589999997</v>
      </c>
      <c r="AG27" s="31">
        <v>1.3386912040000001</v>
      </c>
      <c r="AH27" s="31">
        <v>0</v>
      </c>
      <c r="AI27" s="31">
        <v>1.428017555</v>
      </c>
      <c r="AJ27" s="54">
        <v>3.3595939949</v>
      </c>
    </row>
    <row r="28" spans="1:36" x14ac:dyDescent="0.3">
      <c r="A28" s="4"/>
      <c r="B28" s="4"/>
      <c r="C28" s="236" t="s">
        <v>27</v>
      </c>
      <c r="D28" s="226" t="s">
        <v>112</v>
      </c>
      <c r="E28" s="226" t="s">
        <v>113</v>
      </c>
      <c r="F28" s="226" t="s">
        <v>114</v>
      </c>
      <c r="G28" s="226" t="s">
        <v>115</v>
      </c>
      <c r="H28" s="31">
        <f>VLOOKUP(D28,result!$A$2:$AY$268,'primary energy'!I5,FALSE)</f>
        <v>0</v>
      </c>
      <c r="I28" s="31">
        <f>VLOOKUP(E28,result!$A$2:$AY$268,'primary energy'!I5,FALSE)</f>
        <v>2.091382947</v>
      </c>
      <c r="J28" s="31">
        <f>VLOOKUP(F28,result!$A$2:$AY$268,'primary energy'!I5,FALSE)</f>
        <v>0.30698186929999999</v>
      </c>
      <c r="K28" s="31">
        <f>VLOOKUP(G28,result!$A$2:$AY$268,'primary energy'!I5,FALSE)</f>
        <v>0.32053506869999998</v>
      </c>
      <c r="L28" s="235">
        <f t="shared" si="14"/>
        <v>2.7188998849999999</v>
      </c>
      <c r="M28" s="4"/>
      <c r="N28" s="253">
        <f>'[1]Bilan 2020'!$S$46</f>
        <v>2.2137192704974398E-3</v>
      </c>
      <c r="O28" s="72">
        <f>'[1]Bilan 2020'!$S$41+'[1]Bilan 2020'!$S$42+'[1]Bilan 2020'!$S$43</f>
        <v>3.02362860179693</v>
      </c>
      <c r="P28" s="72">
        <f>'[1]Bilan 2020'!$S$13</f>
        <v>0.77750449760492502</v>
      </c>
      <c r="Q28" s="72">
        <f>'[1]Bilan 2020'!$S$23+'[1]Bilan 2020'!$S$29+'[1]Bilan 2020'!$S$45</f>
        <v>0.35201122554445613</v>
      </c>
      <c r="R28" s="235">
        <f t="shared" ref="R28" si="18">SUM(N28:Q28)</f>
        <v>4.1553580442168085</v>
      </c>
      <c r="S28" s="4"/>
      <c r="U28" s="72">
        <f>'[7]FLUX 2020'!$AK$44</f>
        <v>0</v>
      </c>
      <c r="V28" s="72">
        <f>'[3]Bilan 2020'!$S$43</f>
        <v>3.02362860179693</v>
      </c>
      <c r="W28" s="72">
        <f>'[3]Bilan 2020'!$S$13</f>
        <v>0.77750449760492502</v>
      </c>
      <c r="X28" s="72">
        <f>'[4]Bilan 2020'!$S$23+'[4]Bilan 2020'!$S$29+'[4]Bilan 2020'!$S$45</f>
        <v>0.35201122554445613</v>
      </c>
      <c r="Y28" s="54">
        <f t="shared" ref="Y28" si="19">SUM(U28:X28)</f>
        <v>4.1531443249463109</v>
      </c>
      <c r="AA28" s="111" t="s">
        <v>27</v>
      </c>
      <c r="AB28" t="s">
        <v>112</v>
      </c>
      <c r="AC28" t="s">
        <v>113</v>
      </c>
      <c r="AD28" t="s">
        <v>114</v>
      </c>
      <c r="AE28" t="s">
        <v>115</v>
      </c>
      <c r="AF28" s="31">
        <v>0</v>
      </c>
      <c r="AG28" s="31">
        <v>2.096434763</v>
      </c>
      <c r="AH28" s="31">
        <v>0.30859469290000002</v>
      </c>
      <c r="AI28" s="31">
        <v>0.32159278479999998</v>
      </c>
      <c r="AJ28" s="54">
        <v>2.7266222406999998</v>
      </c>
    </row>
    <row r="29" spans="1:36" x14ac:dyDescent="0.3">
      <c r="A29" s="4"/>
      <c r="B29" s="4"/>
      <c r="C29" s="55" t="s">
        <v>28</v>
      </c>
      <c r="D29" s="13"/>
      <c r="E29" s="13"/>
      <c r="F29" s="13"/>
      <c r="G29" s="13"/>
      <c r="H29" s="12">
        <f>SUM(H20,H23:H25)</f>
        <v>3.5599890339</v>
      </c>
      <c r="I29" s="12">
        <f>SUM(I20,I23:I25)</f>
        <v>65.588138024999992</v>
      </c>
      <c r="J29" s="12">
        <f>SUM(J20,J23:J25)</f>
        <v>37.735529264100002</v>
      </c>
      <c r="K29" s="12">
        <f>SUM(K20,K23:K25)</f>
        <v>36.666561889889898</v>
      </c>
      <c r="L29" s="237">
        <f>SUM(H29:K29)</f>
        <v>143.55021821288989</v>
      </c>
      <c r="M29" s="4"/>
      <c r="N29" s="89">
        <f>N20+N23+N24+N25</f>
        <v>3.2863683234402239</v>
      </c>
      <c r="O29" s="73">
        <f>O20+O23+O24+O25</f>
        <v>65.698955402770764</v>
      </c>
      <c r="P29" s="73">
        <f>P20+P23+P24+P25</f>
        <v>38.157133131872286</v>
      </c>
      <c r="Q29" s="73">
        <f>Q20+Q23+Q24+Q25</f>
        <v>36.782246520740209</v>
      </c>
      <c r="R29" s="257">
        <f>SUM(N29:Q29)</f>
        <v>143.92470337882349</v>
      </c>
      <c r="S29" s="4"/>
      <c r="U29" s="73">
        <f>U20+U23+U24+U25</f>
        <v>3.2841546041697263</v>
      </c>
      <c r="V29" s="73">
        <f>V20+V23+V24+V25</f>
        <v>65.698955402770764</v>
      </c>
      <c r="W29" s="73">
        <f>W20+W23+W24+W25</f>
        <v>38.157133131872286</v>
      </c>
      <c r="X29" s="74">
        <f>X20+X23+X24+X25</f>
        <v>35.494432225638164</v>
      </c>
      <c r="Y29" s="89">
        <f>SUM(U29:X29)</f>
        <v>142.63467536445094</v>
      </c>
      <c r="AA29" s="12" t="s">
        <v>28</v>
      </c>
      <c r="AF29" s="12">
        <v>3.5636882405999999</v>
      </c>
      <c r="AG29" s="12">
        <v>64.640713091999999</v>
      </c>
      <c r="AH29" s="12">
        <v>37.880592667599998</v>
      </c>
      <c r="AI29" s="12">
        <v>36.722949333478603</v>
      </c>
      <c r="AJ29" s="55">
        <v>142.80794333367859</v>
      </c>
    </row>
    <row r="30" spans="1:36" s="4" customFormat="1" x14ac:dyDescent="0.3">
      <c r="H30" s="140"/>
      <c r="I30" s="140"/>
      <c r="J30" s="140"/>
      <c r="K30" s="140"/>
      <c r="L30" s="140"/>
      <c r="M30" s="140"/>
      <c r="N30" s="243">
        <f>N29-'[1]Bilan 2020'!$G$46</f>
        <v>0</v>
      </c>
      <c r="O30" s="243">
        <f>O29-SUM('[1]Bilan 2020'!$S$41:$W$43,'[1]Bilan 2020'!$E$53)</f>
        <v>0</v>
      </c>
      <c r="P30" s="243">
        <f>P29-'[1]Bilan 2020'!$R$13</f>
        <v>0</v>
      </c>
      <c r="Q30" s="244">
        <f>Q29-SUM('[1]Bilan 2020'!$R$23,'[1]Bilan 2020'!$R$29,'[1]Bilan 2020'!$S$36:$W$40,'[1]Bilan 2020'!$S$45:$W$45)</f>
        <v>0.30099374202481499</v>
      </c>
      <c r="R30" s="140"/>
      <c r="U30" s="140"/>
      <c r="V30" s="140"/>
      <c r="W30" s="140"/>
      <c r="X30" s="140"/>
      <c r="Y30" s="140"/>
      <c r="AF30" s="140"/>
      <c r="AG30" s="140"/>
      <c r="AH30" s="140"/>
      <c r="AI30" s="140"/>
      <c r="AJ30" s="140"/>
    </row>
    <row r="31" spans="1:36" s="4" customFormat="1" x14ac:dyDescent="0.3"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U31" s="140"/>
      <c r="V31" s="140"/>
      <c r="W31" s="140"/>
      <c r="X31" s="140"/>
      <c r="Y31" s="140"/>
      <c r="AF31" s="140"/>
      <c r="AG31" s="140"/>
      <c r="AH31" s="140"/>
      <c r="AI31" s="140"/>
      <c r="AJ31" s="140"/>
    </row>
    <row r="32" spans="1:36" s="4" customFormat="1" x14ac:dyDescent="0.3"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U32" s="140"/>
      <c r="V32" s="140"/>
      <c r="W32" s="140"/>
      <c r="X32" s="140"/>
      <c r="Y32" s="140"/>
      <c r="AF32" s="140"/>
      <c r="AG32" s="140"/>
      <c r="AH32" s="140"/>
      <c r="AI32" s="140"/>
      <c r="AJ32" s="140"/>
    </row>
    <row r="33" spans="1:36" ht="30" x14ac:dyDescent="0.4">
      <c r="A33" s="4"/>
      <c r="B33" s="4"/>
      <c r="C33" s="229">
        <v>2025</v>
      </c>
      <c r="D33" s="230"/>
      <c r="E33" s="230"/>
      <c r="F33" s="230"/>
      <c r="G33" s="230"/>
      <c r="H33" s="175" t="s">
        <v>43</v>
      </c>
      <c r="I33" s="175" t="s">
        <v>333</v>
      </c>
      <c r="J33" s="175" t="s">
        <v>45</v>
      </c>
      <c r="K33" s="175" t="s">
        <v>334</v>
      </c>
      <c r="L33" s="231" t="s">
        <v>2</v>
      </c>
      <c r="M33" s="140"/>
      <c r="N33" s="255" t="s">
        <v>43</v>
      </c>
      <c r="O33" s="175" t="s">
        <v>333</v>
      </c>
      <c r="P33" s="175" t="s">
        <v>45</v>
      </c>
      <c r="Q33" s="175" t="s">
        <v>334</v>
      </c>
      <c r="R33" s="231" t="s">
        <v>2</v>
      </c>
      <c r="S33" s="4"/>
      <c r="U33" s="175" t="s">
        <v>43</v>
      </c>
      <c r="V33" s="175" t="s">
        <v>333</v>
      </c>
      <c r="W33" s="175" t="s">
        <v>45</v>
      </c>
      <c r="X33" s="175" t="s">
        <v>334</v>
      </c>
      <c r="Y33" s="52" t="s">
        <v>2</v>
      </c>
      <c r="AA33" s="113">
        <v>2025</v>
      </c>
      <c r="AF33" s="175" t="s">
        <v>43</v>
      </c>
      <c r="AG33" s="175" t="s">
        <v>333</v>
      </c>
      <c r="AH33" s="175" t="s">
        <v>45</v>
      </c>
      <c r="AI33" s="175" t="s">
        <v>334</v>
      </c>
      <c r="AJ33" s="52" t="s">
        <v>2</v>
      </c>
    </row>
    <row r="34" spans="1:36" x14ac:dyDescent="0.3">
      <c r="A34" s="4"/>
      <c r="B34" s="4"/>
      <c r="C34" s="232" t="s">
        <v>20</v>
      </c>
      <c r="D34" s="226"/>
      <c r="E34" s="226"/>
      <c r="F34" s="226"/>
      <c r="G34" s="226"/>
      <c r="H34" s="10">
        <f>SUM(H35:H36)</f>
        <v>0</v>
      </c>
      <c r="I34" s="10">
        <f>SUM(I35:I36)</f>
        <v>37.211209590000003</v>
      </c>
      <c r="J34" s="10">
        <f>SUM(J35:J36)</f>
        <v>1.6608760311000001</v>
      </c>
      <c r="K34" s="10">
        <f>SUM(K35:K36)</f>
        <v>0.42730955730140002</v>
      </c>
      <c r="L34" s="233">
        <f>SUM(H34:K34)</f>
        <v>39.299395178401404</v>
      </c>
      <c r="M34" s="140"/>
      <c r="N34" s="71">
        <f>'[1]Bilan 2025'!$W$46</f>
        <v>0</v>
      </c>
      <c r="O34" s="70">
        <f>'[1]Bilan 2025'!$W$41+'[1]Bilan 2025'!$W$42+'[1]Bilan 2025'!$W$43</f>
        <v>36.532175618181881</v>
      </c>
      <c r="P34" s="215">
        <f>'[1]Bilan 2025'!$W$13</f>
        <v>2.1184928132217893</v>
      </c>
      <c r="Q34" s="70">
        <f>'[1]Bilan 2025'!$W$23+'[1]Bilan 2025'!$W$29+'[1]Bilan 2025'!$W$45</f>
        <v>0.45902890397400081</v>
      </c>
      <c r="R34" s="256">
        <f t="shared" ref="R34" si="20">SUM(N34:Q34)</f>
        <v>39.109697335377675</v>
      </c>
      <c r="S34" s="4"/>
      <c r="U34" s="70">
        <v>0</v>
      </c>
      <c r="V34" s="70">
        <f>'[6]Bilan 2025'!$W$41+'[6]Bilan 2025'!$W$42+'[6]Bilan 2025'!$W$43</f>
        <v>36.532175618181881</v>
      </c>
      <c r="W34" s="70">
        <f>'[6]Bilan 2025'!$W$13</f>
        <v>2.1184928132217893</v>
      </c>
      <c r="X34" s="70">
        <f>'[4]Bilan 2025'!$W$23+'[4]Bilan 2025'!$W$29+'[4]Bilan 2025'!$W$45</f>
        <v>0.45902890397400081</v>
      </c>
      <c r="Y34" s="71">
        <f t="shared" ref="Y34" si="21">SUM(U34:X34)</f>
        <v>39.109697335377675</v>
      </c>
      <c r="AA34" s="112" t="s">
        <v>20</v>
      </c>
      <c r="AF34" s="10">
        <v>0</v>
      </c>
      <c r="AG34" s="10">
        <v>35.134159510000003</v>
      </c>
      <c r="AH34" s="10">
        <v>1.7222332186</v>
      </c>
      <c r="AI34" s="10">
        <v>0.43575171170720001</v>
      </c>
      <c r="AJ34" s="53">
        <v>37.292144440307204</v>
      </c>
    </row>
    <row r="35" spans="1:36" x14ac:dyDescent="0.3">
      <c r="A35" s="4"/>
      <c r="B35" s="4"/>
      <c r="C35" s="234" t="s">
        <v>21</v>
      </c>
      <c r="D35" s="226" t="s">
        <v>92</v>
      </c>
      <c r="E35" s="226" t="s">
        <v>93</v>
      </c>
      <c r="F35" s="226" t="s">
        <v>94</v>
      </c>
      <c r="G35" s="226" t="s">
        <v>95</v>
      </c>
      <c r="H35" s="31">
        <f>VLOOKUP(D35,result!$A$2:$AY$268,'primary energy'!N5,FALSE)</f>
        <v>0</v>
      </c>
      <c r="I35" s="127">
        <f>VLOOKUP(E35,result!$A$2:$AY$268,'primary energy'!N5,FALSE)</f>
        <v>20.176124690000002</v>
      </c>
      <c r="J35" s="127">
        <f>VLOOKUP(F35,result!$A$2:$AY$268,'primary energy'!N5,FALSE)</f>
        <v>0.1688516601</v>
      </c>
      <c r="K35" s="31">
        <f>VLOOKUP(G51,result!$A$2:$AY$268,'primary energy'!N5,FALSE)</f>
        <v>6.2841401399999899E-5</v>
      </c>
      <c r="L35" s="260">
        <f t="shared" ref="L35:L36" si="22">SUM(H35:K35)</f>
        <v>20.345039191501403</v>
      </c>
      <c r="M35" s="140"/>
      <c r="N35" s="253">
        <v>0</v>
      </c>
      <c r="O35" s="127">
        <f>'[1]Format demande MedPro_2025'!$C$314+'[1]Format demande MedPro_2025'!$C$315+'[1]Format demande MedPro_2025'!$C$316+'[1]Format demande MedPro_2025'!$C$338</f>
        <v>19.841790835597255</v>
      </c>
      <c r="P35" s="127">
        <f>'[1]Format demande MedPro_2025'!$C$339+'[1]Format demande MedPro_2025'!$C$319</f>
        <v>0.74392274387863577</v>
      </c>
      <c r="Q35" s="31">
        <f>'[1]Format demande MedPro_2025'!$C$317+'[1]Format demande MedPro_2025'!$C$318</f>
        <v>0</v>
      </c>
      <c r="R35" s="260">
        <f>SUM(N35:Q35)</f>
        <v>20.58571357947589</v>
      </c>
      <c r="S35" s="4"/>
      <c r="U35" s="72">
        <v>0</v>
      </c>
      <c r="V35" s="31">
        <f>'[3]Format demande MedPro_2025'!$C$314+'[3]Format demande MedPro_2025'!$C$315+'[3]Format demande MedPro_2025'!$C$316+'[3]Format demande MedPro_2025'!$C$338</f>
        <v>19.841790835597255</v>
      </c>
      <c r="W35" s="109">
        <f>'[3]Format demande MedPro_2025'!$C$319+'[3]Format demande MedPro_2025'!$C$339</f>
        <v>0.74392274387863577</v>
      </c>
      <c r="X35" s="31">
        <f>'[4]Format demande MedPro_2025'!$C$317+'[4]Format demande MedPro_2025'!$C$318</f>
        <v>0</v>
      </c>
      <c r="Y35" s="54">
        <f>SUM(U35:X35)</f>
        <v>20.58571357947589</v>
      </c>
      <c r="AA35" s="110" t="s">
        <v>21</v>
      </c>
      <c r="AB35" t="s">
        <v>92</v>
      </c>
      <c r="AC35" t="s">
        <v>93</v>
      </c>
      <c r="AD35" t="s">
        <v>94</v>
      </c>
      <c r="AE35" t="s">
        <v>95</v>
      </c>
      <c r="AF35" s="31">
        <v>0</v>
      </c>
      <c r="AG35" s="31">
        <v>20.163484350000001</v>
      </c>
      <c r="AH35" s="31">
        <v>0.1708980856</v>
      </c>
      <c r="AI35" s="31">
        <v>6.3325607200000005E-5</v>
      </c>
      <c r="AJ35" s="54">
        <v>20.334445761207203</v>
      </c>
    </row>
    <row r="36" spans="1:36" x14ac:dyDescent="0.3">
      <c r="A36" s="4"/>
      <c r="B36" s="4"/>
      <c r="C36" s="236" t="s">
        <v>22</v>
      </c>
      <c r="D36" s="226" t="s">
        <v>96</v>
      </c>
      <c r="E36" s="226" t="s">
        <v>97</v>
      </c>
      <c r="F36" s="226" t="s">
        <v>98</v>
      </c>
      <c r="G36" s="226" t="s">
        <v>99</v>
      </c>
      <c r="H36" s="31">
        <f>VLOOKUP(D36,result!$A$2:$AY$268,'primary energy'!N5,FALSE)</f>
        <v>0</v>
      </c>
      <c r="I36" s="31">
        <f>VLOOKUP(E36,result!$A$2:$AY$268,'primary energy'!N5,FALSE)</f>
        <v>17.035084900000001</v>
      </c>
      <c r="J36" s="31">
        <f>VLOOKUP(F36,result!$A$2:$AY$268,'primary energy'!N5,FALSE)</f>
        <v>1.4920243710000001</v>
      </c>
      <c r="K36" s="31">
        <f>VLOOKUP(G36,result!$A$2:$AY$268,'primary energy'!N5,FALSE)</f>
        <v>0.42724671590000002</v>
      </c>
      <c r="L36" s="261">
        <f t="shared" si="22"/>
        <v>18.954355986900001</v>
      </c>
      <c r="M36" s="140"/>
      <c r="N36" s="253">
        <v>0</v>
      </c>
      <c r="O36" s="31">
        <f>O34-O35</f>
        <v>16.690384782584626</v>
      </c>
      <c r="P36" s="109">
        <f t="shared" ref="P36:Q36" si="23">P34-P35</f>
        <v>1.3745700693431535</v>
      </c>
      <c r="Q36" s="31">
        <f t="shared" si="23"/>
        <v>0.45902890397400081</v>
      </c>
      <c r="R36" s="235">
        <f t="shared" ref="R36" si="24">SUM(N36:Q36)</f>
        <v>18.523983755901781</v>
      </c>
      <c r="S36" s="4"/>
      <c r="U36" s="72">
        <v>0</v>
      </c>
      <c r="V36" s="31">
        <f>V34-V35</f>
        <v>16.690384782584626</v>
      </c>
      <c r="W36" s="109">
        <f t="shared" ref="W36:X36" si="25">W34-W35</f>
        <v>1.3745700693431535</v>
      </c>
      <c r="X36" s="31">
        <f t="shared" si="25"/>
        <v>0.45902890397400081</v>
      </c>
      <c r="Y36" s="54">
        <f t="shared" ref="Y36" si="26">SUM(U36:X36)</f>
        <v>18.523983755901781</v>
      </c>
      <c r="AA36" s="111" t="s">
        <v>22</v>
      </c>
      <c r="AB36" t="s">
        <v>96</v>
      </c>
      <c r="AC36" t="s">
        <v>97</v>
      </c>
      <c r="AD36" t="s">
        <v>98</v>
      </c>
      <c r="AE36" t="s">
        <v>99</v>
      </c>
      <c r="AF36" s="31">
        <v>0</v>
      </c>
      <c r="AG36" s="31">
        <v>14.970675160000001</v>
      </c>
      <c r="AH36" s="31">
        <v>1.551335133</v>
      </c>
      <c r="AI36" s="31">
        <v>0.43568838609999999</v>
      </c>
      <c r="AJ36" s="212">
        <v>16.957698679100002</v>
      </c>
    </row>
    <row r="37" spans="1:36" x14ac:dyDescent="0.3">
      <c r="A37" s="4"/>
      <c r="B37" s="4"/>
      <c r="C37" s="232" t="s">
        <v>23</v>
      </c>
      <c r="D37" s="226" t="s">
        <v>100</v>
      </c>
      <c r="E37" s="226" t="s">
        <v>101</v>
      </c>
      <c r="F37" s="226" t="s">
        <v>102</v>
      </c>
      <c r="G37" s="226" t="s">
        <v>103</v>
      </c>
      <c r="H37" s="10">
        <f>VLOOKUP(D37,result!$A$2:$AY$268,'primary energy'!N5,FALSE)</f>
        <v>0.15972557779999999</v>
      </c>
      <c r="I37" s="10">
        <f>VLOOKUP(E37,result!$A$2:$AY$268,'primary energy'!N5,FALSE)</f>
        <v>3.3580517219999999</v>
      </c>
      <c r="J37" s="10">
        <f>VLOOKUP(F37,result!$A$2:$AY$268,'primary energy'!N5,FALSE)</f>
        <v>12.982203609999999</v>
      </c>
      <c r="K37" s="10">
        <f>VLOOKUP(G37,result!$A$2:$AY$268,'primary energy'!N5,FALSE)</f>
        <v>12.856186320000001</v>
      </c>
      <c r="L37" s="233">
        <f>SUM(H37:K37)</f>
        <v>29.3561672298</v>
      </c>
      <c r="M37" s="140"/>
      <c r="N37" s="71">
        <f>'[1]Bilan 2025'!$U$46</f>
        <v>0</v>
      </c>
      <c r="O37" s="70">
        <f>'[1]Bilan 2025'!$U$41+'[1]Bilan 2025'!$U$42+'[1]Bilan 2025'!$U$43</f>
        <v>3.9393678084627735</v>
      </c>
      <c r="P37" s="70">
        <f>'[1]Bilan 2025'!$U$13</f>
        <v>12.545996400325794</v>
      </c>
      <c r="Q37" s="70">
        <f>'[1]Bilan 2025'!$U$23+'[1]Bilan 2025'!$U$29+SUM('[1]Bilan 2025'!$U$36:$U$40,'[1]Bilan 2025'!$U$44:$U$45)</f>
        <v>12.995893111213753</v>
      </c>
      <c r="R37" s="256">
        <f>SUM(N37:Q37)</f>
        <v>29.481257320002321</v>
      </c>
      <c r="S37" s="248"/>
      <c r="T37" s="217"/>
      <c r="U37" s="70">
        <f>'[5]FLUX 2025'!$AM$44</f>
        <v>0</v>
      </c>
      <c r="V37" s="70">
        <f>'[6]Bilan 2025'!$U$41+'[6]Bilan 2025'!$U$42+'[6]Bilan 2025'!$U$43</f>
        <v>3.9393678084627735</v>
      </c>
      <c r="W37" s="70">
        <f>'[6]Bilan 2025'!$U$13</f>
        <v>12.545996400325794</v>
      </c>
      <c r="X37" s="70">
        <f>'[4]Bilan 2025'!$U$23+'[4]Bilan 2025'!$U$29+'[4]Bilan 2025'!$U$45+'[4]Bilan 2025'!$U$38+'[4]Bilan 2025'!$U$39</f>
        <v>12.699227674836404</v>
      </c>
      <c r="Y37" s="71">
        <f>SUM(U37:X37)</f>
        <v>29.184591883624972</v>
      </c>
      <c r="AA37" s="112" t="s">
        <v>23</v>
      </c>
      <c r="AB37" t="s">
        <v>100</v>
      </c>
      <c r="AC37" t="s">
        <v>101</v>
      </c>
      <c r="AD37" t="s">
        <v>102</v>
      </c>
      <c r="AE37" t="s">
        <v>103</v>
      </c>
      <c r="AF37" s="10">
        <v>0.15009816030000001</v>
      </c>
      <c r="AG37" s="10">
        <v>3.2945082320000001</v>
      </c>
      <c r="AH37" s="10">
        <v>13.4745267</v>
      </c>
      <c r="AI37" s="10">
        <v>11.632218829999999</v>
      </c>
      <c r="AJ37" s="53">
        <v>28.5513519223</v>
      </c>
    </row>
    <row r="38" spans="1:36" x14ac:dyDescent="0.3">
      <c r="A38" s="4"/>
      <c r="B38" s="4"/>
      <c r="C38" s="232" t="s">
        <v>24</v>
      </c>
      <c r="D38" s="226" t="s">
        <v>104</v>
      </c>
      <c r="E38" s="226" t="s">
        <v>105</v>
      </c>
      <c r="F38" s="226" t="s">
        <v>106</v>
      </c>
      <c r="G38" s="226" t="s">
        <v>107</v>
      </c>
      <c r="H38" s="10">
        <f>VLOOKUP(D38,result!$A$2:$AY$268,'primary energy'!N5,FALSE)</f>
        <v>0</v>
      </c>
      <c r="I38" s="10">
        <f>VLOOKUP(E38,result!$A$2:$AY$268,'primary energy'!N5,FALSE)</f>
        <v>1.474429049</v>
      </c>
      <c r="J38" s="10">
        <f>VLOOKUP(F38,result!$A$2:$AY$268,'primary energy'!N5,FALSE)</f>
        <v>11.640996639999999</v>
      </c>
      <c r="K38" s="10">
        <f>VLOOKUP(G38,result!$A$2:$AY$268,'primary energy'!N5,FALSE)</f>
        <v>9.1188489690000001</v>
      </c>
      <c r="L38" s="233">
        <f>SUM(H38:K38)</f>
        <v>22.234274657999997</v>
      </c>
      <c r="M38" s="140"/>
      <c r="N38" s="71">
        <f>'[1]Bilan 2025'!$V$46</f>
        <v>0</v>
      </c>
      <c r="O38" s="70">
        <f>'[1]Bilan 2025'!$V$41+'[1]Bilan 2025'!$V$42+'[1]Bilan 2025'!$V$43</f>
        <v>1.2037428576368416</v>
      </c>
      <c r="P38" s="70">
        <f>'[1]Bilan 2025'!$V$13</f>
        <v>12.383405198063125</v>
      </c>
      <c r="Q38" s="70">
        <f>'[1]Bilan 2025'!$V$23+'[1]Bilan 2025'!$V$29+SUM('[1]Bilan 2025'!$V$36:$V$40,'[1]Bilan 2025'!$V$44:$V$45)</f>
        <v>7.6505452320138669</v>
      </c>
      <c r="R38" s="256">
        <f>SUM(N38:Q38)</f>
        <v>21.237693287713832</v>
      </c>
      <c r="S38" s="248"/>
      <c r="T38" s="217"/>
      <c r="U38" s="70">
        <v>0</v>
      </c>
      <c r="V38" s="70">
        <f>'[6]Bilan 2025'!$V$41+'[6]Bilan 2025'!$V$42+'[6]Bilan 2025'!$V$43</f>
        <v>1.2037428576368416</v>
      </c>
      <c r="W38" s="70">
        <f>'[6]Bilan 2025'!$V$13</f>
        <v>12.383405198063125</v>
      </c>
      <c r="X38" s="70">
        <f>'[4]Bilan 2025'!$V$23+'[4]Bilan 2025'!$V$29+'[4]Bilan 2025'!$V$45+'[4]Bilan 2050'!$V$38+'[4]Bilan 2050'!$V$39+'[4]Bilan 2050'!$V$40</f>
        <v>7.5205070441587187</v>
      </c>
      <c r="Y38" s="71">
        <f>SUM(U38:X38)</f>
        <v>21.107655099858686</v>
      </c>
      <c r="AA38" s="112" t="s">
        <v>24</v>
      </c>
      <c r="AB38" t="s">
        <v>104</v>
      </c>
      <c r="AC38" t="s">
        <v>105</v>
      </c>
      <c r="AD38" t="s">
        <v>106</v>
      </c>
      <c r="AE38" t="s">
        <v>107</v>
      </c>
      <c r="AF38" s="10">
        <v>0</v>
      </c>
      <c r="AG38" s="10">
        <v>1.510637569</v>
      </c>
      <c r="AH38" s="10">
        <v>12.016676759999999</v>
      </c>
      <c r="AI38" s="10">
        <v>8.3181827300000002</v>
      </c>
      <c r="AJ38" s="53">
        <v>21.845497058999999</v>
      </c>
    </row>
    <row r="39" spans="1:36" x14ac:dyDescent="0.3">
      <c r="A39" s="4"/>
      <c r="B39" s="4"/>
      <c r="C39" s="232" t="s">
        <v>25</v>
      </c>
      <c r="D39" s="226"/>
      <c r="E39" s="226"/>
      <c r="F39" s="226"/>
      <c r="G39" s="226"/>
      <c r="H39" s="10">
        <f>SUM(H40:H42)</f>
        <v>3.0717860659</v>
      </c>
      <c r="I39" s="10">
        <f>SUM(I40:I42)</f>
        <v>13.738835363</v>
      </c>
      <c r="J39" s="10">
        <f>SUM(J40:J42)</f>
        <v>10.9520495043</v>
      </c>
      <c r="K39" s="10">
        <f>SUM(K40:K42)</f>
        <v>15.314763074300002</v>
      </c>
      <c r="L39" s="233">
        <f t="shared" ref="L39:L40" si="27">SUM(H39:K39)</f>
        <v>43.077434007500003</v>
      </c>
      <c r="M39" s="140"/>
      <c r="N39" s="71">
        <f>SUM(N40:N42)</f>
        <v>2.5954014747714651</v>
      </c>
      <c r="O39" s="70">
        <f>SUM(O40:O42)</f>
        <v>14.481663947225792</v>
      </c>
      <c r="P39" s="70">
        <f>SUM(P40:P42)</f>
        <v>10.650606182697688</v>
      </c>
      <c r="Q39" s="70">
        <f>SUM(Q40:Q42)</f>
        <v>14.915496982910565</v>
      </c>
      <c r="R39" s="256">
        <f t="shared" ref="R39:R40" si="28">SUM(N39:Q39)</f>
        <v>42.643168587605516</v>
      </c>
      <c r="S39" s="248"/>
      <c r="T39" s="217"/>
      <c r="U39" s="70">
        <f>SUM(U40:U42)</f>
        <v>2.9175082230872205</v>
      </c>
      <c r="V39" s="70">
        <f>SUM(V40:V42)</f>
        <v>14.481663947225792</v>
      </c>
      <c r="W39" s="70">
        <f>SUM(W40:W42)</f>
        <v>10.650606182697688</v>
      </c>
      <c r="X39" s="70">
        <f>SUM(X40:X42)</f>
        <v>12.863170201801413</v>
      </c>
      <c r="Y39" s="71">
        <f t="shared" ref="Y39:Y40" si="29">SUM(U39:X39)</f>
        <v>40.912948554812118</v>
      </c>
      <c r="AA39" s="112" t="s">
        <v>25</v>
      </c>
      <c r="AF39" s="10">
        <v>3.0803703570000001</v>
      </c>
      <c r="AG39" s="10">
        <v>13.719240310999998</v>
      </c>
      <c r="AH39" s="10">
        <v>11.217012884700001</v>
      </c>
      <c r="AI39" s="10">
        <v>14.7338388546</v>
      </c>
      <c r="AJ39" s="53">
        <v>42.750462407299999</v>
      </c>
    </row>
    <row r="40" spans="1:36" hidden="1" x14ac:dyDescent="0.3">
      <c r="A40" s="4"/>
      <c r="B40" s="4"/>
      <c r="C40" s="236" t="s">
        <v>26</v>
      </c>
      <c r="D40" s="226" t="s">
        <v>108</v>
      </c>
      <c r="E40" s="226" t="s">
        <v>109</v>
      </c>
      <c r="F40" s="226" t="s">
        <v>110</v>
      </c>
      <c r="G40" s="226" t="s">
        <v>111</v>
      </c>
      <c r="H40" s="31">
        <f>VLOOKUP(D40,result!$A$2:$AY$268,'primary energy'!L5,FALSE)</f>
        <v>2.5308792879999999</v>
      </c>
      <c r="I40" s="31">
        <f>VLOOKUP(E40,result!$A$2:$AY$268,'primary energy'!N5,FALSE)</f>
        <v>10.509427219999999</v>
      </c>
      <c r="J40" s="31">
        <f>VLOOKUP(F40,result!$A$2:$AY$268,'primary energy'!N5,FALSE)</f>
        <v>10.63879996</v>
      </c>
      <c r="K40" s="31">
        <f>VLOOKUP(G40,result!$A$2:$AY$268,'primary energy'!N5,FALSE)</f>
        <v>13.52939815</v>
      </c>
      <c r="L40" s="235">
        <f t="shared" si="27"/>
        <v>37.208504617999999</v>
      </c>
      <c r="M40" s="140">
        <f>L40+L41</f>
        <v>40.496966111900001</v>
      </c>
      <c r="N40" s="253">
        <f>'[1]Bilan 2025'!$T$46</f>
        <v>0</v>
      </c>
      <c r="O40" s="72">
        <f>'[1]Bilan 2025'!$T$41+'[1]Bilan 2025'!$T$42+'[1]Bilan 2025'!$T$43</f>
        <v>1.4729206178416236</v>
      </c>
      <c r="P40" s="72">
        <f>'[1]Bilan 2025'!$T$13</f>
        <v>9.9189000147829578</v>
      </c>
      <c r="Q40" s="72">
        <f>'[1]Bilan 2025'!$T$23+'[1]Bilan 2025'!$T$29+SUM('[1]Bilan 2025'!$T$36:$T$40,'[1]Bilan 2025'!$T$44:$T$45)</f>
        <v>13.842589640803807</v>
      </c>
      <c r="R40" s="235">
        <f t="shared" si="28"/>
        <v>25.234410273428388</v>
      </c>
      <c r="S40" s="247">
        <f>R40+R41</f>
        <v>38.842795029366897</v>
      </c>
      <c r="T40" s="217"/>
      <c r="U40" s="72">
        <f>'[6]Bilan 2020'!$T$46</f>
        <v>0.32210674831575531</v>
      </c>
      <c r="V40" s="72">
        <f>'[6]Bilan 2025'!$T$41+'[6]Bilan 2025'!$T$43+'[6]Bilan 2025'!$T$42</f>
        <v>1.4729206178416236</v>
      </c>
      <c r="W40" s="72">
        <f>'[6]Bilan 2025'!$T$13</f>
        <v>9.9189000147829578</v>
      </c>
      <c r="X40" s="72">
        <f>'[4]Bilan 2025'!$T$23+'[4]Bilan 2025'!$T$29+'[4]Bilan 2025'!$T$45</f>
        <v>11.589201299042278</v>
      </c>
      <c r="Y40" s="54">
        <f t="shared" si="29"/>
        <v>23.303128679982613</v>
      </c>
      <c r="AA40" s="111" t="s">
        <v>26</v>
      </c>
      <c r="AB40" t="s">
        <v>108</v>
      </c>
      <c r="AC40" t="s">
        <v>109</v>
      </c>
      <c r="AD40" t="s">
        <v>110</v>
      </c>
      <c r="AE40" t="s">
        <v>111</v>
      </c>
      <c r="AF40" s="31">
        <v>2.5375840840000001</v>
      </c>
      <c r="AG40" s="31">
        <v>10.52470593</v>
      </c>
      <c r="AH40" s="31">
        <v>10.89863332</v>
      </c>
      <c r="AI40" s="31">
        <v>12.95986227</v>
      </c>
      <c r="AJ40" s="54">
        <v>36.920785604000002</v>
      </c>
    </row>
    <row r="41" spans="1:36" hidden="1" x14ac:dyDescent="0.3">
      <c r="A41" s="4"/>
      <c r="B41" s="4"/>
      <c r="C41" s="236" t="s">
        <v>335</v>
      </c>
      <c r="D41" s="226" t="s">
        <v>336</v>
      </c>
      <c r="E41" s="226" t="s">
        <v>337</v>
      </c>
      <c r="F41" s="226" t="s">
        <v>338</v>
      </c>
      <c r="G41" s="226" t="s">
        <v>339</v>
      </c>
      <c r="H41" s="31">
        <f>VLOOKUP(D41,result!$A$2:$AY$268,'primary energy'!N5,FALSE)</f>
        <v>0.54090677789999997</v>
      </c>
      <c r="I41" s="31">
        <f>VLOOKUP(E41,result!$A$2:$AY$268,'primary energy'!N5,FALSE)</f>
        <v>1.26624512</v>
      </c>
      <c r="J41" s="31">
        <f>VLOOKUP(F41,result!$A$2:$AY$268,'primary energy'!N5,FALSE)</f>
        <v>0</v>
      </c>
      <c r="K41" s="31">
        <f>VLOOKUP(G41,result!$A$2:$AY$268,'primary energy'!N5,FALSE)</f>
        <v>1.481309596</v>
      </c>
      <c r="L41" s="235">
        <f t="shared" ref="L41:L42" si="30">SUM(H41:K41)</f>
        <v>3.2884614938999999</v>
      </c>
      <c r="M41" s="140"/>
      <c r="N41" s="54">
        <f>'[1]Bilan 2025'!$E$51</f>
        <v>2.5931877555009675</v>
      </c>
      <c r="O41" s="31">
        <f>'[1]Bilan 2025'!$E$53</f>
        <v>10.358743329384168</v>
      </c>
      <c r="P41" s="31">
        <v>0</v>
      </c>
      <c r="Q41" s="31">
        <f>'[1]Bilan 2025'!$S$23+'[1]Bilan 2025'!$S$29+SUM('[1]Bilan 2025'!$S$36:$S$40,'[1]Bilan 2025'!$S$44:$S$45)</f>
        <v>0.65645367105337815</v>
      </c>
      <c r="R41" s="235">
        <f>SUM(N41:Q41)</f>
        <v>13.608384755938513</v>
      </c>
      <c r="S41" s="248"/>
      <c r="T41" s="217"/>
      <c r="U41" s="72">
        <f>'[6]Bilan 2025'!$E$51</f>
        <v>2.5931877555009675</v>
      </c>
      <c r="V41" s="72">
        <f>'[6]Bilan 2025'!$E$53</f>
        <v>10.358743329384168</v>
      </c>
      <c r="W41" s="72">
        <v>0</v>
      </c>
      <c r="X41" s="72">
        <f>'[4]Bilan 2025'!$E$52</f>
        <v>0.8575152317057565</v>
      </c>
      <c r="Y41" s="54">
        <f>SUM(U41:X41)</f>
        <v>13.809446316590892</v>
      </c>
      <c r="AA41" s="111" t="s">
        <v>335</v>
      </c>
      <c r="AB41" t="s">
        <v>336</v>
      </c>
      <c r="AC41" t="s">
        <v>337</v>
      </c>
      <c r="AD41" t="s">
        <v>338</v>
      </c>
      <c r="AE41" t="s">
        <v>339</v>
      </c>
      <c r="AF41" s="31">
        <v>0.54278627300000004</v>
      </c>
      <c r="AG41" s="31">
        <v>1.2684133449999999</v>
      </c>
      <c r="AH41" s="31">
        <v>0</v>
      </c>
      <c r="AI41" s="31">
        <v>1.4850272010000001</v>
      </c>
      <c r="AJ41" s="54">
        <v>3.2962268190000001</v>
      </c>
    </row>
    <row r="42" spans="1:36" x14ac:dyDescent="0.3">
      <c r="A42" s="4"/>
      <c r="B42" s="4"/>
      <c r="C42" s="236" t="s">
        <v>27</v>
      </c>
      <c r="D42" s="226" t="s">
        <v>112</v>
      </c>
      <c r="E42" s="226" t="s">
        <v>113</v>
      </c>
      <c r="F42" s="226" t="s">
        <v>114</v>
      </c>
      <c r="G42" s="226" t="s">
        <v>115</v>
      </c>
      <c r="H42" s="31">
        <f>VLOOKUP(D42,result!$A$2:$AY$268,'primary energy'!N5,FALSE)</f>
        <v>0</v>
      </c>
      <c r="I42" s="31">
        <f>VLOOKUP(E42,result!$A$2:$AY$268,'primary energy'!N5,FALSE)</f>
        <v>1.9631630229999999</v>
      </c>
      <c r="J42" s="31">
        <f>VLOOKUP(F42,result!$A$2:$AY$268,'primary energy'!N5,FALSE)</f>
        <v>0.31324954430000002</v>
      </c>
      <c r="K42" s="31">
        <f>VLOOKUP(G42,result!$A$2:$AY$268,'primary energy'!N5,FALSE)</f>
        <v>0.30405532829999998</v>
      </c>
      <c r="L42" s="235">
        <f t="shared" si="30"/>
        <v>2.5804678956</v>
      </c>
      <c r="M42" s="140"/>
      <c r="N42" s="253">
        <f>'[1]Bilan 2025'!$S$46</f>
        <v>2.2137192704974398E-3</v>
      </c>
      <c r="O42" s="72">
        <f>'[1]Bilan 2025'!$S$41+'[1]Bilan 2025'!$S$42+'[1]Bilan 2025'!$S$43</f>
        <v>2.65</v>
      </c>
      <c r="P42" s="72">
        <f>'[1]Bilan 2025'!$S$13</f>
        <v>0.73170616791472998</v>
      </c>
      <c r="Q42" s="72">
        <f>'[1]Bilan 2025'!$S$23+'[1]Bilan 2025'!$S$29+'[1]Bilan 2025'!$S$45</f>
        <v>0.4164536710533781</v>
      </c>
      <c r="R42" s="235">
        <f t="shared" ref="R42" si="31">SUM(N42:Q42)</f>
        <v>3.8003735582386056</v>
      </c>
      <c r="S42" s="248"/>
      <c r="T42" s="217"/>
      <c r="U42" s="72">
        <f>'[6]Bilan 2020'!$S$46</f>
        <v>2.2137192704974398E-3</v>
      </c>
      <c r="V42" s="72">
        <f>'[6]Bilan 2025'!$S$41+'[6]Bilan 2025'!$S$42+'[6]Bilan 2025'!$S$43</f>
        <v>2.65</v>
      </c>
      <c r="W42" s="72">
        <f>'[6]Bilan 2025'!$S$13</f>
        <v>0.73170616791472998</v>
      </c>
      <c r="X42" s="72">
        <f>'[4]Bilan 2025'!$S$23+'[4]Bilan 2025'!$S$29+'[4]Bilan 2025'!$S$45</f>
        <v>0.4164536710533781</v>
      </c>
      <c r="Y42" s="54">
        <f t="shared" ref="Y42" si="32">SUM(U42:X42)</f>
        <v>3.8003735582386056</v>
      </c>
      <c r="AA42" s="111" t="s">
        <v>27</v>
      </c>
      <c r="AB42" t="s">
        <v>112</v>
      </c>
      <c r="AC42" t="s">
        <v>113</v>
      </c>
      <c r="AD42" t="s">
        <v>114</v>
      </c>
      <c r="AE42" t="s">
        <v>115</v>
      </c>
      <c r="AF42" s="31">
        <v>0</v>
      </c>
      <c r="AG42" s="31">
        <v>1.9261210360000001</v>
      </c>
      <c r="AH42" s="31">
        <v>0.31837956470000001</v>
      </c>
      <c r="AI42" s="31">
        <v>0.2889493836</v>
      </c>
      <c r="AJ42" s="54">
        <v>2.5334499842999998</v>
      </c>
    </row>
    <row r="43" spans="1:36" x14ac:dyDescent="0.3">
      <c r="A43" s="4"/>
      <c r="B43" s="4"/>
      <c r="C43" s="55" t="s">
        <v>28</v>
      </c>
      <c r="D43" s="13"/>
      <c r="E43" s="13"/>
      <c r="F43" s="13"/>
      <c r="G43" s="13"/>
      <c r="H43" s="12">
        <f>SUM(H34,H37:H39)</f>
        <v>3.2315116437000002</v>
      </c>
      <c r="I43" s="12">
        <f>SUM(I34,I37:I39)</f>
        <v>55.782525724000003</v>
      </c>
      <c r="J43" s="12">
        <f>SUM(J34,J37:J39)</f>
        <v>37.236125785399999</v>
      </c>
      <c r="K43" s="12">
        <f>SUM(K34,K37:K39)</f>
        <v>37.717107920601407</v>
      </c>
      <c r="L43" s="237">
        <f>SUM(H43:K43)</f>
        <v>133.9672710737014</v>
      </c>
      <c r="M43" s="140"/>
      <c r="N43" s="89">
        <f>N34+N37+N38+N39</f>
        <v>2.5954014747714651</v>
      </c>
      <c r="O43" s="73">
        <f>O34+O37+O38+O39</f>
        <v>56.156950231507288</v>
      </c>
      <c r="P43" s="73">
        <f>P34+P37+P38+P39</f>
        <v>37.698500594308392</v>
      </c>
      <c r="Q43" s="74">
        <f>Q34+Q37+Q38+Q39</f>
        <v>36.020964230112185</v>
      </c>
      <c r="R43" s="257">
        <f>SUM(N43:Q43)</f>
        <v>132.47181653069933</v>
      </c>
      <c r="S43" s="248"/>
      <c r="T43" s="217"/>
      <c r="U43" s="73">
        <f>U34+U37+U38+U39</f>
        <v>2.9175082230872205</v>
      </c>
      <c r="V43" s="73">
        <f>V34+V37+V38+V39</f>
        <v>56.156950231507288</v>
      </c>
      <c r="W43" s="73">
        <f>W34+W37+W38+W39</f>
        <v>37.698500594308392</v>
      </c>
      <c r="X43" s="74">
        <f>X34+X37+X38+X39</f>
        <v>33.541933824770538</v>
      </c>
      <c r="Y43" s="89">
        <f>SUM(U43:X43)</f>
        <v>130.31489287367344</v>
      </c>
      <c r="AA43" s="12" t="s">
        <v>28</v>
      </c>
      <c r="AF43" s="12">
        <v>3.2304685173000003</v>
      </c>
      <c r="AG43" s="12">
        <v>53.658545621999998</v>
      </c>
      <c r="AH43" s="12">
        <v>38.430449563300002</v>
      </c>
      <c r="AI43" s="12">
        <v>35.119992126307203</v>
      </c>
      <c r="AJ43" s="55">
        <v>130.4394558289072</v>
      </c>
    </row>
    <row r="44" spans="1:36" s="4" customFormat="1" x14ac:dyDescent="0.3">
      <c r="H44" s="140"/>
      <c r="I44" s="140"/>
      <c r="J44" s="140"/>
      <c r="K44" s="140"/>
      <c r="L44" s="140"/>
      <c r="M44" s="140"/>
      <c r="N44" s="243">
        <f>N43-'[1]Bilan 2025'!$G$46</f>
        <v>0</v>
      </c>
      <c r="O44" s="243">
        <f>O43-SUM('[1]Bilan 2025'!$S$41:$W$43,'[1]Bilan 2025'!$E$53)</f>
        <v>0</v>
      </c>
      <c r="P44" s="243">
        <f>P43-'[1]Bilan 2025'!$R$13</f>
        <v>0</v>
      </c>
      <c r="Q44" s="244">
        <f>Q43-SUM('[1]Bilan 2025'!$R$23,'[1]Bilan 2025'!$R$29,'[1]Bilan 2025'!$S$36:$W$40,'[1]Bilan 2025'!$S$45:$W$45)</f>
        <v>0.36543618753373863</v>
      </c>
      <c r="R44" s="140"/>
      <c r="U44" s="140"/>
      <c r="V44" s="140"/>
      <c r="W44" s="140"/>
      <c r="X44" s="140"/>
      <c r="Y44" s="140"/>
      <c r="AF44" s="140"/>
      <c r="AG44" s="140"/>
      <c r="AH44" s="140"/>
      <c r="AI44" s="140"/>
      <c r="AJ44" s="140"/>
    </row>
    <row r="45" spans="1:36" s="4" customFormat="1" x14ac:dyDescent="0.3"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U45" s="140"/>
      <c r="V45" s="140"/>
      <c r="W45" s="140"/>
      <c r="X45" s="140"/>
      <c r="Y45" s="140"/>
      <c r="AF45" s="140"/>
      <c r="AG45" s="140"/>
      <c r="AH45" s="140"/>
      <c r="AI45" s="140"/>
      <c r="AJ45" s="140"/>
    </row>
    <row r="46" spans="1:36" hidden="1" x14ac:dyDescent="0.3">
      <c r="A46" s="4"/>
      <c r="B46" s="227" t="s">
        <v>116</v>
      </c>
      <c r="H46" s="49"/>
      <c r="I46" s="49"/>
      <c r="J46" s="49"/>
      <c r="K46" s="49"/>
      <c r="L46" s="49"/>
      <c r="M46" s="140"/>
      <c r="N46" s="43"/>
      <c r="O46" s="43"/>
      <c r="P46" s="43"/>
      <c r="Q46" s="43"/>
      <c r="R46" s="49"/>
      <c r="S46" s="4"/>
      <c r="U46" s="43"/>
      <c r="V46" s="43"/>
      <c r="W46" s="43"/>
      <c r="X46" s="43"/>
      <c r="Y46" s="49"/>
      <c r="AF46" s="49"/>
      <c r="AG46" s="49"/>
      <c r="AH46" s="49"/>
      <c r="AI46" s="49"/>
      <c r="AJ46" s="49"/>
    </row>
    <row r="47" spans="1:36" hidden="1" x14ac:dyDescent="0.3">
      <c r="A47" s="4"/>
      <c r="B47" s="228" t="s">
        <v>48</v>
      </c>
      <c r="C47" s="44"/>
      <c r="D47" s="44"/>
      <c r="E47" s="44"/>
      <c r="F47" s="44"/>
      <c r="G47" s="44"/>
      <c r="H47" s="50"/>
      <c r="I47" s="50"/>
      <c r="J47" s="50"/>
      <c r="K47" s="50"/>
      <c r="L47" s="50"/>
      <c r="M47" s="245"/>
      <c r="N47" s="62"/>
      <c r="O47" s="62"/>
      <c r="P47" s="62"/>
      <c r="Q47" s="62"/>
      <c r="R47" s="49"/>
      <c r="S47" s="4"/>
      <c r="U47" s="62"/>
      <c r="V47" s="62"/>
      <c r="W47" s="62"/>
      <c r="X47" s="62"/>
      <c r="Y47" s="49"/>
      <c r="AA47" s="44"/>
      <c r="AB47" s="44"/>
      <c r="AC47" s="44"/>
      <c r="AD47" s="44"/>
      <c r="AE47" s="44"/>
      <c r="AF47" s="50"/>
      <c r="AG47" s="50"/>
      <c r="AH47" s="50"/>
      <c r="AI47" s="50"/>
      <c r="AJ47" s="50"/>
    </row>
    <row r="48" spans="1:36" hidden="1" x14ac:dyDescent="0.3">
      <c r="A48" s="4"/>
      <c r="B48" s="4"/>
      <c r="M48" s="4"/>
      <c r="S48" s="4"/>
    </row>
    <row r="49" spans="1:36" ht="30" x14ac:dyDescent="0.4">
      <c r="A49" s="4"/>
      <c r="B49" s="4"/>
      <c r="C49" s="229">
        <v>2030</v>
      </c>
      <c r="D49" s="230"/>
      <c r="E49" s="230"/>
      <c r="F49" s="230"/>
      <c r="G49" s="230"/>
      <c r="H49" s="175" t="s">
        <v>43</v>
      </c>
      <c r="I49" s="175" t="s">
        <v>333</v>
      </c>
      <c r="J49" s="175" t="s">
        <v>45</v>
      </c>
      <c r="K49" s="175" t="s">
        <v>334</v>
      </c>
      <c r="L49" s="231" t="s">
        <v>2</v>
      </c>
      <c r="M49" s="4"/>
      <c r="N49" s="255" t="s">
        <v>43</v>
      </c>
      <c r="O49" s="175" t="s">
        <v>333</v>
      </c>
      <c r="P49" s="175" t="s">
        <v>45</v>
      </c>
      <c r="Q49" s="175" t="s">
        <v>334</v>
      </c>
      <c r="R49" s="231" t="s">
        <v>2</v>
      </c>
      <c r="S49" s="4"/>
      <c r="U49" s="175" t="s">
        <v>43</v>
      </c>
      <c r="V49" s="175" t="s">
        <v>333</v>
      </c>
      <c r="W49" s="175" t="s">
        <v>45</v>
      </c>
      <c r="X49" s="175" t="s">
        <v>334</v>
      </c>
      <c r="Y49" s="52" t="s">
        <v>2</v>
      </c>
      <c r="AA49" s="224">
        <v>2030</v>
      </c>
      <c r="AF49" s="175" t="s">
        <v>43</v>
      </c>
      <c r="AG49" s="175" t="s">
        <v>333</v>
      </c>
      <c r="AH49" s="175" t="s">
        <v>45</v>
      </c>
      <c r="AI49" s="175" t="s">
        <v>334</v>
      </c>
      <c r="AJ49" s="52" t="s">
        <v>2</v>
      </c>
    </row>
    <row r="50" spans="1:36" x14ac:dyDescent="0.3">
      <c r="A50" s="4"/>
      <c r="B50" s="4"/>
      <c r="C50" s="232" t="s">
        <v>20</v>
      </c>
      <c r="D50" s="226"/>
      <c r="E50" s="226"/>
      <c r="F50" s="226"/>
      <c r="G50" s="226"/>
      <c r="H50" s="10">
        <f>SUM(H51:H52)</f>
        <v>0</v>
      </c>
      <c r="I50" s="10">
        <f>SUM(I51:I52)</f>
        <v>35.057169540000004</v>
      </c>
      <c r="J50" s="10">
        <f>SUM(J51:J52)</f>
        <v>2.0771436494</v>
      </c>
      <c r="K50" s="10">
        <f>SUM(K51:K52)</f>
        <v>0.53504665551739994</v>
      </c>
      <c r="L50" s="233">
        <f>SUM(H50:K50)</f>
        <v>37.669359844917402</v>
      </c>
      <c r="M50" s="4"/>
      <c r="N50" s="71">
        <f>'[1]Bilan 2030'!$W$46</f>
        <v>0</v>
      </c>
      <c r="O50" s="70">
        <f>'[1]Bilan 2030'!$W$41+'[1]Bilan 2030'!$W$42+'[1]Bilan 2030'!$W$43</f>
        <v>30.970396818953279</v>
      </c>
      <c r="P50" s="215">
        <f>'[1]Bilan 2030'!$W$13</f>
        <v>3.1579242402183425</v>
      </c>
      <c r="Q50" s="70">
        <f>'[1]Bilan 2030'!$W$23+'[1]Bilan 2030'!$W$29+'[1]Bilan 2030'!$W$45</f>
        <v>0.93047307809883106</v>
      </c>
      <c r="R50" s="256">
        <f t="shared" ref="R50" si="33">SUM(N50:Q50)</f>
        <v>35.058794137270453</v>
      </c>
      <c r="S50" s="4"/>
      <c r="U50" s="70">
        <f>'[6]Bilan 2030'!$W$46</f>
        <v>0</v>
      </c>
      <c r="V50" s="70">
        <f>SUM('[6]Bilan 2030'!$W$41:$W$43)</f>
        <v>30.970396818953279</v>
      </c>
      <c r="W50" s="70">
        <f>'[6]Bilan 2030'!$W$13</f>
        <v>3.1579242402183425</v>
      </c>
      <c r="X50" s="70">
        <f>'[4]Bilan 2030'!$W$23+'[4]Bilan 2030'!$W$29+'[4]Bilan 2030'!$W$45</f>
        <v>0.93047307809883106</v>
      </c>
      <c r="Y50" s="71">
        <f t="shared" ref="Y50:Y52" si="34">SUM(U50:X50)</f>
        <v>35.058794137270453</v>
      </c>
      <c r="AA50" s="112" t="s">
        <v>20</v>
      </c>
      <c r="AF50" s="10">
        <v>0</v>
      </c>
      <c r="AG50" s="10">
        <v>31.125996910000001</v>
      </c>
      <c r="AH50" s="10">
        <v>2.2212442569999999</v>
      </c>
      <c r="AI50" s="10">
        <v>0.54501145365820003</v>
      </c>
      <c r="AJ50" s="53">
        <v>33.892252620658198</v>
      </c>
    </row>
    <row r="51" spans="1:36" x14ac:dyDescent="0.3">
      <c r="A51" s="4"/>
      <c r="B51" s="4"/>
      <c r="C51" s="234" t="s">
        <v>21</v>
      </c>
      <c r="D51" s="226" t="s">
        <v>92</v>
      </c>
      <c r="E51" s="226" t="s">
        <v>93</v>
      </c>
      <c r="F51" s="226" t="s">
        <v>94</v>
      </c>
      <c r="G51" s="226" t="s">
        <v>95</v>
      </c>
      <c r="H51" s="31">
        <f>VLOOKUP(D51,result!$A$2:$AY$268,'primary energy'!S5,FALSE)</f>
        <v>0</v>
      </c>
      <c r="I51" s="127">
        <f>VLOOKUP(E51,result!$A$2:$AY$268,'primary energy'!S5,FALSE)</f>
        <v>17.517755690000001</v>
      </c>
      <c r="J51" s="127">
        <f>VLOOKUP(F51,result!$A$2:$AY$268,'primary energy'!S5,FALSE)</f>
        <v>0.47669425040000002</v>
      </c>
      <c r="K51" s="31">
        <f>VLOOKUP(G51,result!$A$2:$AY$268,'primary energy'!S5,FALSE)</f>
        <v>7.9208917400000006E-5</v>
      </c>
      <c r="L51" s="260">
        <f t="shared" ref="L51:L58" si="35">SUM(H51:K51)</f>
        <v>17.994529149317401</v>
      </c>
      <c r="M51" s="4"/>
      <c r="N51" s="253">
        <v>0</v>
      </c>
      <c r="O51" s="127">
        <f>'[1]Format demande MedPro_2030'!$C$314+'[1]Format demande MedPro_2030'!$C$315+'[1]Format demande MedPro_2030'!$C$316+'[1]Format demande MedPro_2030'!$C$338</f>
        <v>16.148166008127777</v>
      </c>
      <c r="P51" s="127">
        <f>'[1]Format demande MedPro_2030'!$C$339+'[1]Format demande MedPro_2030'!$C$319</f>
        <v>1.413352213342026</v>
      </c>
      <c r="Q51" s="31">
        <f>'[1]Format demande MedPro_2030'!$C$317+'[1]Format demande MedPro_2030'!$C$318</f>
        <v>0</v>
      </c>
      <c r="R51" s="260">
        <f>SUM(N51:Q51)</f>
        <v>17.561518221469804</v>
      </c>
      <c r="S51" s="4"/>
      <c r="U51" s="72">
        <v>0</v>
      </c>
      <c r="V51" s="31">
        <f>'[3]Format demande MedPro_2030'!$C$314+'[3]Format demande MedPro_2030'!$C$315+'[3]Format demande MedPro_2030'!$C$316+'[3]Format demande MedPro_2030'!$C$338</f>
        <v>16.148166008127777</v>
      </c>
      <c r="W51" s="109">
        <f>'[3]Format demande MedPro_2030'!$C$319+'[3]Format demande MedPro_2030'!$C$339</f>
        <v>1.413352213342026</v>
      </c>
      <c r="X51" s="31">
        <f>'[4]Format demande MedPro_2030'!$C$317+'[4]Format demande MedPro_2030'!$C$318</f>
        <v>0</v>
      </c>
      <c r="Y51" s="54">
        <f t="shared" si="34"/>
        <v>17.561518221469804</v>
      </c>
      <c r="AA51" s="110" t="s">
        <v>21</v>
      </c>
      <c r="AB51" t="s">
        <v>92</v>
      </c>
      <c r="AC51" t="s">
        <v>93</v>
      </c>
      <c r="AD51" t="s">
        <v>94</v>
      </c>
      <c r="AE51" t="s">
        <v>95</v>
      </c>
      <c r="AF51" s="31">
        <v>0</v>
      </c>
      <c r="AG51" s="31">
        <v>17.255562510000001</v>
      </c>
      <c r="AH51" s="31">
        <v>0.51284749299999999</v>
      </c>
      <c r="AI51" s="31">
        <v>8.0439858200000004E-5</v>
      </c>
      <c r="AJ51" s="54">
        <v>17.768490442858198</v>
      </c>
    </row>
    <row r="52" spans="1:36" x14ac:dyDescent="0.3">
      <c r="A52" s="4"/>
      <c r="B52" s="4"/>
      <c r="C52" s="236" t="s">
        <v>22</v>
      </c>
      <c r="D52" s="226" t="s">
        <v>96</v>
      </c>
      <c r="E52" s="226" t="s">
        <v>97</v>
      </c>
      <c r="F52" s="226" t="s">
        <v>98</v>
      </c>
      <c r="G52" s="226" t="s">
        <v>99</v>
      </c>
      <c r="H52" s="31">
        <f>VLOOKUP(D52,result!$A$2:$AY$268,'primary energy'!S5,FALSE)</f>
        <v>0</v>
      </c>
      <c r="I52" s="31">
        <f>VLOOKUP(E52,result!$A$2:$AY$268,'primary energy'!S5,FALSE)</f>
        <v>17.539413849999999</v>
      </c>
      <c r="J52" s="31">
        <f>VLOOKUP(F52,result!$A$2:$AY$268,'primary energy'!S5,FALSE)</f>
        <v>1.6004493989999999</v>
      </c>
      <c r="K52" s="31">
        <f>VLOOKUP(G52,result!$A$2:$AY$268,'primary energy'!S5,FALSE)</f>
        <v>0.53496744659999995</v>
      </c>
      <c r="L52" s="235">
        <f t="shared" si="35"/>
        <v>19.674830695599997</v>
      </c>
      <c r="M52" s="4"/>
      <c r="N52" s="253">
        <v>0</v>
      </c>
      <c r="O52" s="31">
        <f>O50-O51</f>
        <v>14.822230810825502</v>
      </c>
      <c r="P52" s="109">
        <f t="shared" ref="P52:Q52" si="36">P50-P51</f>
        <v>1.7445720268763165</v>
      </c>
      <c r="Q52" s="31">
        <f t="shared" si="36"/>
        <v>0.93047307809883106</v>
      </c>
      <c r="R52" s="235">
        <f t="shared" ref="R52" si="37">SUM(N52:Q52)</f>
        <v>17.49727591580065</v>
      </c>
      <c r="S52" s="4"/>
      <c r="U52" s="72">
        <v>0</v>
      </c>
      <c r="V52" s="31">
        <f>V50-V51</f>
        <v>14.822230810825502</v>
      </c>
      <c r="W52" s="109">
        <f t="shared" ref="W52:X52" si="38">W50-W51</f>
        <v>1.7445720268763165</v>
      </c>
      <c r="X52" s="31">
        <f t="shared" si="38"/>
        <v>0.93047307809883106</v>
      </c>
      <c r="Y52" s="54">
        <f t="shared" si="34"/>
        <v>17.49727591580065</v>
      </c>
      <c r="AA52" s="111" t="s">
        <v>22</v>
      </c>
      <c r="AB52" t="s">
        <v>96</v>
      </c>
      <c r="AC52" t="s">
        <v>97</v>
      </c>
      <c r="AD52" t="s">
        <v>98</v>
      </c>
      <c r="AE52" t="s">
        <v>99</v>
      </c>
      <c r="AF52" s="31">
        <v>0</v>
      </c>
      <c r="AG52" s="31">
        <v>13.870434400000001</v>
      </c>
      <c r="AH52" s="31">
        <v>1.708396764</v>
      </c>
      <c r="AI52" s="31">
        <v>0.54493101379999997</v>
      </c>
      <c r="AJ52" s="54">
        <v>16.1237621778</v>
      </c>
    </row>
    <row r="53" spans="1:36" x14ac:dyDescent="0.3">
      <c r="A53" s="4"/>
      <c r="B53" s="4"/>
      <c r="C53" s="232" t="s">
        <v>23</v>
      </c>
      <c r="D53" s="226" t="s">
        <v>100</v>
      </c>
      <c r="E53" s="226" t="s">
        <v>101</v>
      </c>
      <c r="F53" s="226" t="s">
        <v>102</v>
      </c>
      <c r="G53" s="226" t="s">
        <v>103</v>
      </c>
      <c r="H53" s="10">
        <f>VLOOKUP(D53,result!$A$2:$AY$268,'primary energy'!S5,FALSE)</f>
        <v>0.12996102709999999</v>
      </c>
      <c r="I53" s="10">
        <f>VLOOKUP(E53,result!$A$2:$AY$268,'primary energy'!S5,FALSE)</f>
        <v>2.218946147</v>
      </c>
      <c r="J53" s="10">
        <f>VLOOKUP(F53,result!$A$2:$AY$268,'primary energy'!S5,FALSE)</f>
        <v>11.54870083</v>
      </c>
      <c r="K53" s="10">
        <f>VLOOKUP(G53,result!$A$2:$AY$268,'primary energy'!S5,FALSE)</f>
        <v>16.865475889999999</v>
      </c>
      <c r="L53" s="233">
        <f>SUM(H53:K53)</f>
        <v>30.763083894099999</v>
      </c>
      <c r="M53" s="4"/>
      <c r="N53" s="71">
        <f>'[1]Bilan 2030'!$U$46</f>
        <v>0</v>
      </c>
      <c r="O53" s="70">
        <f>'[1]Bilan 2030'!$U$41+'[1]Bilan 2030'!$U$42+'[1]Bilan 2030'!$U$43</f>
        <v>1.746497298641001</v>
      </c>
      <c r="P53" s="70">
        <f>'[1]Bilan 2030'!$U$13</f>
        <v>11.885627565252159</v>
      </c>
      <c r="Q53" s="70">
        <f>'[1]Bilan 2030'!$U$23+'[1]Bilan 2030'!$U$29+SUM('[1]Bilan 2030'!$U$36:$U$40,'[1]Bilan 2030'!$U$44:$U$45)</f>
        <v>12.920389293566501</v>
      </c>
      <c r="R53" s="256">
        <f>SUM(N53:Q53)</f>
        <v>26.552514157459662</v>
      </c>
      <c r="S53" s="248"/>
      <c r="T53" s="217"/>
      <c r="U53" s="70">
        <f>'[6]Bilan 2030'!$U$46</f>
        <v>0</v>
      </c>
      <c r="V53" s="70">
        <f>SUM('[6]Bilan 2030'!$U$41:$U$43)</f>
        <v>1.746497298641001</v>
      </c>
      <c r="W53" s="70">
        <f>'[6]Bilan 2030'!$U$13</f>
        <v>11.885627565252159</v>
      </c>
      <c r="X53" s="70">
        <f>'[4]Bilan 2030'!$U$23+'[4]Bilan 2030'!$U$29+'[4]Bilan 2030'!$U$45+'[4]Bilan 2030'!$U$38+'[4]Bilan 2030'!$U$39</f>
        <v>12.576443160398465</v>
      </c>
      <c r="Y53" s="71">
        <f>SUM(U53:X53)</f>
        <v>26.208568024291626</v>
      </c>
      <c r="AA53" s="112" t="s">
        <v>23</v>
      </c>
      <c r="AB53" t="s">
        <v>100</v>
      </c>
      <c r="AC53" t="s">
        <v>101</v>
      </c>
      <c r="AD53" t="s">
        <v>102</v>
      </c>
      <c r="AE53" t="s">
        <v>103</v>
      </c>
      <c r="AF53" s="10">
        <v>0.1098830036</v>
      </c>
      <c r="AG53" s="10">
        <v>2.1465535490000001</v>
      </c>
      <c r="AH53" s="10">
        <v>12.2391878</v>
      </c>
      <c r="AI53" s="10">
        <v>12.576348510000001</v>
      </c>
      <c r="AJ53" s="53">
        <v>27.071972862599999</v>
      </c>
    </row>
    <row r="54" spans="1:36" x14ac:dyDescent="0.3">
      <c r="A54" s="4"/>
      <c r="B54" s="4"/>
      <c r="C54" s="232" t="s">
        <v>24</v>
      </c>
      <c r="D54" s="226" t="s">
        <v>104</v>
      </c>
      <c r="E54" s="226" t="s">
        <v>105</v>
      </c>
      <c r="F54" s="226" t="s">
        <v>106</v>
      </c>
      <c r="G54" s="226" t="s">
        <v>107</v>
      </c>
      <c r="H54" s="10">
        <f>VLOOKUP(D54,result!$A$2:$AY$268,'primary energy'!S5,FALSE)</f>
        <v>0</v>
      </c>
      <c r="I54" s="10">
        <f>VLOOKUP(E54,result!$A$2:$AY$268,'primary energy'!S5,FALSE)</f>
        <v>1.085834</v>
      </c>
      <c r="J54" s="10">
        <f>VLOOKUP(F54,result!$A$2:$AY$268,'primary energy'!S5,FALSE)</f>
        <v>11.073790499999999</v>
      </c>
      <c r="K54" s="10">
        <f>VLOOKUP(G54,result!$A$2:$AY$268,'primary energy'!S5,FALSE)</f>
        <v>9.0120646820000001</v>
      </c>
      <c r="L54" s="233">
        <f t="shared" si="35"/>
        <v>21.171689182000001</v>
      </c>
      <c r="M54" s="4"/>
      <c r="N54" s="71">
        <f>'[1]Bilan 2030'!$V$46</f>
        <v>0</v>
      </c>
      <c r="O54" s="70">
        <f>'[1]Bilan 2030'!$V$41+'[1]Bilan 2030'!$V$42+'[1]Bilan 2030'!$V$43</f>
        <v>0.60659804706016329</v>
      </c>
      <c r="P54" s="70">
        <f>'[1]Bilan 2030'!$V$13</f>
        <v>11.711297347178387</v>
      </c>
      <c r="Q54" s="70">
        <f>'[1]Bilan 2030'!$V$23+'[1]Bilan 2030'!$V$29+SUM('[1]Bilan 2030'!$V$36:$V$40,'[1]Bilan 2030'!$V$44:$V$45)</f>
        <v>6.7201836558834653</v>
      </c>
      <c r="R54" s="256">
        <f>SUM(N54:Q54)</f>
        <v>19.038079050122015</v>
      </c>
      <c r="S54" s="248"/>
      <c r="T54" s="217"/>
      <c r="U54" s="70">
        <f>'[6]Bilan 2030'!$V$46</f>
        <v>0</v>
      </c>
      <c r="V54" s="70">
        <f>SUM('[6]Bilan 2030'!$V$41:$V$43)</f>
        <v>0.60659804706016329</v>
      </c>
      <c r="W54" s="70">
        <f>'[6]Bilan 2030'!$V$13</f>
        <v>11.711297347178387</v>
      </c>
      <c r="X54" s="70">
        <f>'[4]Bilan 2030'!$V$23+'[4]Bilan 2030'!$V$29+'[4]Bilan 2030'!$V$45+'[4]Bilan 2050'!$V$38+'[4]Bilan 2050'!$V$39+'[4]Bilan 2050'!$V$40</f>
        <v>6.1602777191388673</v>
      </c>
      <c r="Y54" s="71">
        <f>SUM(U54:X54)</f>
        <v>18.478173113377419</v>
      </c>
      <c r="AA54" s="112" t="s">
        <v>24</v>
      </c>
      <c r="AB54" t="s">
        <v>104</v>
      </c>
      <c r="AC54" t="s">
        <v>105</v>
      </c>
      <c r="AD54" t="s">
        <v>106</v>
      </c>
      <c r="AE54" t="s">
        <v>107</v>
      </c>
      <c r="AF54" s="10">
        <v>0</v>
      </c>
      <c r="AG54" s="10">
        <v>1.1578506529999999</v>
      </c>
      <c r="AH54" s="10">
        <v>11.8570771</v>
      </c>
      <c r="AI54" s="10">
        <v>7.1734515129999998</v>
      </c>
      <c r="AJ54" s="53">
        <v>20.188379265999998</v>
      </c>
    </row>
    <row r="55" spans="1:36" x14ac:dyDescent="0.3">
      <c r="A55" s="4"/>
      <c r="B55" s="4"/>
      <c r="C55" s="232" t="s">
        <v>25</v>
      </c>
      <c r="D55" s="226"/>
      <c r="E55" s="226"/>
      <c r="F55" s="226"/>
      <c r="G55" s="226"/>
      <c r="H55" s="10">
        <f>SUM(H56:H58)</f>
        <v>2.6812714261999999</v>
      </c>
      <c r="I55" s="10">
        <f>SUM(I56:I58)</f>
        <v>11.939637653000002</v>
      </c>
      <c r="J55" s="10">
        <f>SUM(J56:J58)</f>
        <v>10.105953271900001</v>
      </c>
      <c r="K55" s="10">
        <f>SUM(K56:K58)</f>
        <v>16.0148011</v>
      </c>
      <c r="L55" s="233">
        <f t="shared" si="35"/>
        <v>40.741663451100003</v>
      </c>
      <c r="M55" s="4"/>
      <c r="N55" s="71">
        <f>SUM(N56:N58)</f>
        <v>2.1426447253399448</v>
      </c>
      <c r="O55" s="70">
        <f>SUM(O56:O58)</f>
        <v>11.725564982536302</v>
      </c>
      <c r="P55" s="70">
        <f>SUM(P56:P58)</f>
        <v>10.620285423333053</v>
      </c>
      <c r="Q55" s="70">
        <f>SUM(Q56:Q58)</f>
        <v>14.393881474621413</v>
      </c>
      <c r="R55" s="256">
        <f t="shared" ref="R55:R56" si="39">SUM(N55:Q55)</f>
        <v>38.882376605830714</v>
      </c>
      <c r="S55" s="248"/>
      <c r="T55" s="217"/>
      <c r="U55" s="70">
        <f>SUM(U56:U58)</f>
        <v>2.5954014747714651</v>
      </c>
      <c r="V55" s="70">
        <f>SUM(V56:V58)</f>
        <v>11.725564982536302</v>
      </c>
      <c r="W55" s="70">
        <f>SUM(W56:W58)</f>
        <v>10.620285423333053</v>
      </c>
      <c r="X55" s="70">
        <f>SUM(X56:X58)</f>
        <v>11.431487870992679</v>
      </c>
      <c r="Y55" s="71">
        <f t="shared" ref="Y55:Y56" si="40">SUM(U55:X55)</f>
        <v>36.372739751633503</v>
      </c>
      <c r="AA55" s="112" t="s">
        <v>25</v>
      </c>
      <c r="AF55" s="10">
        <v>2.6899341883000001</v>
      </c>
      <c r="AG55" s="10">
        <v>11.751280361000001</v>
      </c>
      <c r="AH55" s="10">
        <v>10.498400611199999</v>
      </c>
      <c r="AI55" s="10">
        <v>14.357478263099999</v>
      </c>
      <c r="AJ55" s="53">
        <v>39.297093423600003</v>
      </c>
    </row>
    <row r="56" spans="1:36" hidden="1" x14ac:dyDescent="0.3">
      <c r="A56" s="4"/>
      <c r="B56" s="4"/>
      <c r="C56" s="236" t="s">
        <v>26</v>
      </c>
      <c r="D56" s="226" t="s">
        <v>108</v>
      </c>
      <c r="E56" s="226" t="s">
        <v>109</v>
      </c>
      <c r="F56" s="226" t="s">
        <v>110</v>
      </c>
      <c r="G56" s="226" t="s">
        <v>111</v>
      </c>
      <c r="H56" s="31">
        <f>VLOOKUP(D56,result!$A$2:$AY$268,'primary energy'!S5,FALSE)</f>
        <v>2.1940503059999998</v>
      </c>
      <c r="I56" s="31">
        <f>VLOOKUP(E56,result!$A$2:$AY$268,'primary energy'!S5,FALSE)</f>
        <v>8.7128978400000001</v>
      </c>
      <c r="J56" s="31">
        <f>VLOOKUP(F56,result!$A$2:$AY$268,'primary energy'!S5,FALSE)</f>
        <v>9.7639200810000002</v>
      </c>
      <c r="K56" s="31">
        <f>VLOOKUP(G56,result!$A$2:$AY$268,'primary energy'!S5,FALSE)</f>
        <v>14.17124643</v>
      </c>
      <c r="L56" s="235">
        <f t="shared" si="35"/>
        <v>34.842114656999996</v>
      </c>
      <c r="M56" s="247">
        <f>L56+L57</f>
        <v>38.071693407199994</v>
      </c>
      <c r="N56" s="253">
        <f>'[1]Bilan 2030'!$T$46</f>
        <v>0</v>
      </c>
      <c r="O56" s="72">
        <f>'[1]Bilan 2030'!$T$41+'[1]Bilan 2030'!$T$42+'[1]Bilan 2030'!$T$43</f>
        <v>0.91047471072988595</v>
      </c>
      <c r="P56" s="72">
        <f>'[1]Bilan 2030'!$T$13</f>
        <v>9.8446264808181319</v>
      </c>
      <c r="Q56" s="72">
        <f>'[1]Bilan 2030'!$T$23+'[1]Bilan 2030'!$T$29+SUM('[1]Bilan 2030'!$T$36:$T$40,'[1]Bilan 2030'!$T$44:$T$45)</f>
        <v>13.086893756357947</v>
      </c>
      <c r="R56" s="235">
        <f t="shared" si="39"/>
        <v>23.841994947905967</v>
      </c>
      <c r="S56" s="247">
        <f>R56+R57</f>
        <v>35.332257370215814</v>
      </c>
      <c r="T56" s="217"/>
      <c r="U56" s="72">
        <f>'[6]Bilan 2025'!$T$46</f>
        <v>0</v>
      </c>
      <c r="V56" s="72">
        <f>SUM('[6]Bilan 2030'!$T$41:$T$43)</f>
        <v>0.91047471072988595</v>
      </c>
      <c r="W56" s="72">
        <f>'[6]Bilan 2030'!$T$13</f>
        <v>9.8446264808181319</v>
      </c>
      <c r="X56" s="72">
        <f>'[4]Bilan 2030'!$T$23+'[4]Bilan 2030'!$T$29+'[4]Bilan 2030'!$T$45</f>
        <v>10.289412741424661</v>
      </c>
      <c r="Y56" s="54">
        <f t="shared" si="40"/>
        <v>21.044513932972677</v>
      </c>
      <c r="AA56" s="111" t="s">
        <v>26</v>
      </c>
      <c r="AB56" t="s">
        <v>108</v>
      </c>
      <c r="AC56" t="s">
        <v>109</v>
      </c>
      <c r="AD56" t="s">
        <v>110</v>
      </c>
      <c r="AE56" t="s">
        <v>111</v>
      </c>
      <c r="AF56" s="31">
        <v>2.2007271350000002</v>
      </c>
      <c r="AG56" s="31">
        <v>8.6698804280000008</v>
      </c>
      <c r="AH56" s="31">
        <v>10.15412304</v>
      </c>
      <c r="AI56" s="31">
        <v>12.55413646</v>
      </c>
      <c r="AJ56" s="54">
        <v>33.578867063000004</v>
      </c>
    </row>
    <row r="57" spans="1:36" hidden="1" x14ac:dyDescent="0.3">
      <c r="A57" s="4"/>
      <c r="B57" s="4"/>
      <c r="C57" s="236" t="s">
        <v>335</v>
      </c>
      <c r="D57" s="226" t="s">
        <v>336</v>
      </c>
      <c r="E57" s="226" t="s">
        <v>337</v>
      </c>
      <c r="F57" s="226" t="s">
        <v>338</v>
      </c>
      <c r="G57" s="226" t="s">
        <v>339</v>
      </c>
      <c r="H57" s="31">
        <f>VLOOKUP(D57,result!$A$2:$AY$268,'primary energy'!S5,FALSE)</f>
        <v>0.48722112020000002</v>
      </c>
      <c r="I57" s="31">
        <f>VLOOKUP(E57,result!$A$2:$AY$268,'primary energy'!S5,FALSE)</f>
        <v>1.2197244490000001</v>
      </c>
      <c r="J57" s="31">
        <f>VLOOKUP(F57,result!$A$2:$AY$268,'primary energy'!S5,FALSE)</f>
        <v>0</v>
      </c>
      <c r="K57" s="31">
        <f>VLOOKUP(G57,result!$A$2:$AY$268,'primary energy'!S5,FALSE)</f>
        <v>1.522633181</v>
      </c>
      <c r="L57" s="235">
        <f t="shared" ref="L57" si="41">SUM(H57:K57)</f>
        <v>3.2295787502</v>
      </c>
      <c r="M57" s="140"/>
      <c r="N57" s="54">
        <f>'[1]Bilan 2030'!$E$51</f>
        <v>2.1404310060694471</v>
      </c>
      <c r="O57" s="31">
        <f>'[1]Bilan 2030'!$E$53</f>
        <v>8.5269295194929953</v>
      </c>
      <c r="P57" s="31">
        <v>0</v>
      </c>
      <c r="Q57" s="31">
        <f>'[1]Bilan 2030'!$S$23+'[1]Bilan 2030'!$S$29+SUM('[1]Bilan 2030'!$S$36:$S$40,'[1]Bilan 2030'!$S$44:$S$45)</f>
        <v>0.8229018967474041</v>
      </c>
      <c r="R57" s="235">
        <f>SUM(N57:Q57)</f>
        <v>11.490262422309845</v>
      </c>
      <c r="S57" s="248"/>
      <c r="T57" s="217"/>
      <c r="U57" s="72">
        <f>'[6]Bilan 2025'!$E$51</f>
        <v>2.5931877555009675</v>
      </c>
      <c r="V57" s="72">
        <f>'[6]Bilan 2030'!$E$53</f>
        <v>8.5269295194929953</v>
      </c>
      <c r="W57" s="72">
        <v>0</v>
      </c>
      <c r="X57" s="72">
        <f>'[4]Bilan 2030'!$E$52</f>
        <v>0.65798930805195532</v>
      </c>
      <c r="Y57" s="54">
        <f>SUM(U57:X57)</f>
        <v>11.778106583045918</v>
      </c>
      <c r="AA57" s="111" t="s">
        <v>335</v>
      </c>
      <c r="AB57" t="s">
        <v>336</v>
      </c>
      <c r="AC57" t="s">
        <v>337</v>
      </c>
      <c r="AD57" t="s">
        <v>338</v>
      </c>
      <c r="AE57" t="s">
        <v>339</v>
      </c>
      <c r="AF57" s="31">
        <v>0.48920705330000003</v>
      </c>
      <c r="AG57" s="31">
        <v>1.221298394</v>
      </c>
      <c r="AH57" s="31">
        <v>0</v>
      </c>
      <c r="AI57" s="31">
        <v>1.5250803049999999</v>
      </c>
      <c r="AJ57" s="54">
        <v>3.2355857523</v>
      </c>
    </row>
    <row r="58" spans="1:36" x14ac:dyDescent="0.3">
      <c r="A58" s="4"/>
      <c r="B58" s="4"/>
      <c r="C58" s="236" t="s">
        <v>27</v>
      </c>
      <c r="D58" s="226" t="s">
        <v>112</v>
      </c>
      <c r="E58" s="226" t="s">
        <v>113</v>
      </c>
      <c r="F58" s="226" t="s">
        <v>114</v>
      </c>
      <c r="G58" s="226" t="s">
        <v>115</v>
      </c>
      <c r="H58" s="31">
        <f>VLOOKUP(D58,result!$A$2:$AY$268,'primary energy'!S5,FALSE)</f>
        <v>0</v>
      </c>
      <c r="I58" s="31">
        <f>VLOOKUP(E58,result!$A$2:$AY$268,'primary energy'!S5,FALSE)</f>
        <v>2.0070153639999999</v>
      </c>
      <c r="J58" s="31">
        <f>VLOOKUP(F58,result!$A$2:$AY$268,'primary energy'!S5,FALSE)</f>
        <v>0.34203319090000001</v>
      </c>
      <c r="K58" s="31">
        <f>VLOOKUP(G58,result!$A$2:$AY$268,'primary energy'!S5,FALSE)</f>
        <v>0.320921489</v>
      </c>
      <c r="L58" s="235">
        <f t="shared" si="35"/>
        <v>2.6699700438999998</v>
      </c>
      <c r="M58" s="4"/>
      <c r="N58" s="253">
        <f>'[1]Bilan 2030'!$S$46</f>
        <v>2.2137192704974398E-3</v>
      </c>
      <c r="O58" s="72">
        <f>'[1]Bilan 2030'!$S$41+'[1]Bilan 2030'!$S$42+'[1]Bilan 2030'!$S$43</f>
        <v>2.28816075231342</v>
      </c>
      <c r="P58" s="72">
        <f>'[1]Bilan 2030'!$S$13</f>
        <v>0.77565894251492096</v>
      </c>
      <c r="Q58" s="72">
        <f>'[1]Bilan 2030'!$S$23+'[1]Bilan 2030'!$S$29+'[1]Bilan 2030'!$S$45</f>
        <v>0.48408582151606211</v>
      </c>
      <c r="R58" s="235">
        <f t="shared" ref="R58" si="42">SUM(N58:Q58)</f>
        <v>3.5501192356149009</v>
      </c>
      <c r="S58" s="248"/>
      <c r="T58" s="217"/>
      <c r="U58" s="72">
        <f>'[6]Bilan 2025'!$S$46</f>
        <v>2.2137192704974398E-3</v>
      </c>
      <c r="V58" s="72">
        <f>SUM('[6]Bilan 2030'!$S$41:$S$43)</f>
        <v>2.28816075231342</v>
      </c>
      <c r="W58" s="72">
        <f>'[6]Bilan 2030'!$S$13</f>
        <v>0.77565894251492096</v>
      </c>
      <c r="X58" s="72">
        <f>'[4]Bilan 2030'!$S$23+'[4]Bilan 2030'!$S$29+'[4]Bilan 2030'!$S$45</f>
        <v>0.48408582151606211</v>
      </c>
      <c r="Y58" s="54">
        <f t="shared" ref="Y58" si="43">SUM(U58:X58)</f>
        <v>3.5501192356149009</v>
      </c>
      <c r="AA58" s="111" t="s">
        <v>27</v>
      </c>
      <c r="AB58" t="s">
        <v>112</v>
      </c>
      <c r="AC58" t="s">
        <v>113</v>
      </c>
      <c r="AD58" t="s">
        <v>114</v>
      </c>
      <c r="AE58" t="s">
        <v>115</v>
      </c>
      <c r="AF58" s="31">
        <v>0</v>
      </c>
      <c r="AG58" s="31">
        <v>1.860101539</v>
      </c>
      <c r="AH58" s="31">
        <v>0.34427757120000002</v>
      </c>
      <c r="AI58" s="31">
        <v>0.2782614981</v>
      </c>
      <c r="AJ58" s="54">
        <v>2.4826406083000001</v>
      </c>
    </row>
    <row r="59" spans="1:36" x14ac:dyDescent="0.3">
      <c r="A59" s="4"/>
      <c r="B59" s="4"/>
      <c r="C59" s="12" t="s">
        <v>28</v>
      </c>
      <c r="H59" s="12">
        <f>SUM(H50,H53:H55)</f>
        <v>2.8112324532999997</v>
      </c>
      <c r="I59" s="12">
        <f>SUM(I50,I53:I55)</f>
        <v>50.301587339999998</v>
      </c>
      <c r="J59" s="12">
        <f>SUM(J50,J53:J55)</f>
        <v>34.805588251300001</v>
      </c>
      <c r="K59" s="12">
        <f>SUM(K50,K53:K55)</f>
        <v>42.427388327517399</v>
      </c>
      <c r="L59" s="55">
        <f>SUM(H59:K59)</f>
        <v>130.34579637211741</v>
      </c>
      <c r="M59" s="4"/>
      <c r="N59" s="89">
        <f>N50+N53+N54+N55</f>
        <v>2.1426447253399448</v>
      </c>
      <c r="O59" s="73">
        <f>O50+O53+O54+O55</f>
        <v>45.049057147190737</v>
      </c>
      <c r="P59" s="73">
        <f>P50+P53+P54+P55</f>
        <v>37.375134575981939</v>
      </c>
      <c r="Q59" s="74">
        <f>Q50+Q53+Q54+Q55</f>
        <v>34.964927502170212</v>
      </c>
      <c r="R59" s="257">
        <f>SUM(N59:Q59)</f>
        <v>119.53176395068283</v>
      </c>
      <c r="S59" s="248"/>
      <c r="T59" s="217"/>
      <c r="U59" s="73">
        <f>U50+U53+U54+U55</f>
        <v>2.5954014747714651</v>
      </c>
      <c r="V59" s="73">
        <f>V50+V53+V54+V55</f>
        <v>45.049057147190737</v>
      </c>
      <c r="W59" s="73">
        <f>W50+W53+W54+W55</f>
        <v>37.375134575981939</v>
      </c>
      <c r="X59" s="73">
        <f>X50+X53+X54+X55</f>
        <v>31.098681828628845</v>
      </c>
      <c r="Y59" s="89">
        <f>SUM(U59:X59)</f>
        <v>116.11827502657299</v>
      </c>
      <c r="AA59" s="12" t="s">
        <v>28</v>
      </c>
      <c r="AF59" s="12">
        <v>2.7998171918999999</v>
      </c>
      <c r="AG59" s="12">
        <v>46.181681472999998</v>
      </c>
      <c r="AH59" s="12">
        <v>36.815909768200001</v>
      </c>
      <c r="AI59" s="12">
        <v>34.652289739758203</v>
      </c>
      <c r="AJ59" s="55">
        <v>120.44969817285821</v>
      </c>
    </row>
    <row r="60" spans="1:36" s="4" customFormat="1" x14ac:dyDescent="0.3">
      <c r="N60" s="243">
        <f>N59-'[1]Bilan 2030'!$G$46</f>
        <v>0</v>
      </c>
      <c r="O60" s="243">
        <f>O59-SUM('[1]Bilan 2030'!$S$41:$W$43,'[1]Bilan 2030'!$E$53)</f>
        <v>0</v>
      </c>
      <c r="P60" s="243">
        <f>P59-'[1]Bilan 2030'!$R$13</f>
        <v>0</v>
      </c>
      <c r="Q60" s="244">
        <f>Q59-SUM('[1]Bilan 2030'!$R$23,'[1]Bilan 2030'!$R$29,'[1]Bilan 2030'!$S$36:$W$40,'[1]Bilan 2030'!$S$45:$W$45)</f>
        <v>0.48408582151606083</v>
      </c>
      <c r="R60" s="140"/>
      <c r="S60" s="248"/>
      <c r="T60" s="248"/>
      <c r="U60" s="248"/>
      <c r="V60" s="248"/>
      <c r="W60" s="248"/>
      <c r="X60" s="248"/>
    </row>
    <row r="61" spans="1:36" s="4" customFormat="1" ht="15" hidden="1" customHeight="1" x14ac:dyDescent="0.3">
      <c r="B61" s="227" t="s">
        <v>116</v>
      </c>
      <c r="K61" s="250"/>
      <c r="N61" s="249"/>
      <c r="O61" s="249"/>
      <c r="P61" s="249"/>
      <c r="Q61" s="251"/>
      <c r="R61" s="248"/>
      <c r="S61" s="248"/>
      <c r="T61" s="248"/>
      <c r="U61" s="251"/>
      <c r="V61" s="251"/>
      <c r="W61" s="251"/>
      <c r="X61" s="251"/>
      <c r="AI61" s="250"/>
    </row>
    <row r="62" spans="1:36" s="4" customFormat="1" ht="15" hidden="1" customHeight="1" x14ac:dyDescent="0.3">
      <c r="B62" s="228" t="s">
        <v>48</v>
      </c>
      <c r="N62" s="246"/>
      <c r="O62" s="246"/>
      <c r="P62" s="246"/>
      <c r="Q62" s="252"/>
      <c r="R62" s="248"/>
      <c r="S62" s="248"/>
      <c r="T62" s="248"/>
      <c r="U62" s="252"/>
      <c r="V62" s="252"/>
      <c r="W62" s="252"/>
      <c r="X62" s="252"/>
    </row>
    <row r="63" spans="1:36" s="4" customFormat="1" ht="15" hidden="1" customHeight="1" x14ac:dyDescent="0.3">
      <c r="Q63" s="248"/>
      <c r="R63" s="248"/>
      <c r="S63" s="248"/>
      <c r="T63" s="248"/>
      <c r="U63" s="248"/>
      <c r="V63" s="248"/>
      <c r="W63" s="248"/>
      <c r="X63" s="248"/>
    </row>
    <row r="64" spans="1:36" s="4" customFormat="1" ht="15" hidden="1" customHeight="1" x14ac:dyDescent="0.3">
      <c r="Q64" s="248"/>
      <c r="R64" s="248"/>
      <c r="S64" s="248"/>
      <c r="T64" s="248"/>
      <c r="U64" s="248"/>
      <c r="V64" s="248"/>
      <c r="W64" s="248"/>
      <c r="X64" s="248"/>
    </row>
    <row r="65" spans="3:36" s="4" customFormat="1" ht="31.5" hidden="1" customHeight="1" x14ac:dyDescent="0.4">
      <c r="C65" s="113">
        <v>2035</v>
      </c>
      <c r="H65" s="175" t="s">
        <v>43</v>
      </c>
      <c r="I65" s="175" t="s">
        <v>333</v>
      </c>
      <c r="J65" s="175" t="s">
        <v>45</v>
      </c>
      <c r="K65" s="175" t="s">
        <v>334</v>
      </c>
      <c r="L65" s="52" t="s">
        <v>2</v>
      </c>
      <c r="N65" s="175" t="s">
        <v>43</v>
      </c>
      <c r="O65" s="175" t="s">
        <v>333</v>
      </c>
      <c r="P65" s="175" t="s">
        <v>45</v>
      </c>
      <c r="Q65" s="218" t="s">
        <v>334</v>
      </c>
      <c r="R65" s="219" t="s">
        <v>2</v>
      </c>
      <c r="S65" s="248"/>
      <c r="T65" s="248"/>
      <c r="U65" s="218" t="s">
        <v>43</v>
      </c>
      <c r="V65" s="218" t="s">
        <v>333</v>
      </c>
      <c r="W65" s="218" t="s">
        <v>45</v>
      </c>
      <c r="X65" s="218" t="s">
        <v>334</v>
      </c>
      <c r="Y65" s="52" t="s">
        <v>2</v>
      </c>
      <c r="AA65" s="113">
        <v>2035</v>
      </c>
      <c r="AF65" s="175" t="s">
        <v>43</v>
      </c>
      <c r="AG65" s="175" t="s">
        <v>333</v>
      </c>
      <c r="AH65" s="175" t="s">
        <v>45</v>
      </c>
      <c r="AI65" s="175" t="s">
        <v>334</v>
      </c>
      <c r="AJ65" s="52" t="s">
        <v>2</v>
      </c>
    </row>
    <row r="66" spans="3:36" s="4" customFormat="1" ht="15" hidden="1" customHeight="1" x14ac:dyDescent="0.3">
      <c r="C66" s="29" t="s">
        <v>20</v>
      </c>
      <c r="H66" s="63">
        <f>SUM(H67:H68)</f>
        <v>0</v>
      </c>
      <c r="I66" s="63">
        <f>SUM(I67:I68)</f>
        <v>24.635245390000001</v>
      </c>
      <c r="J66" s="63">
        <f>SUM(J67:J68)</f>
        <v>4.2348934467000001</v>
      </c>
      <c r="K66" s="63">
        <f>SUM(K67:K68)</f>
        <v>1.5760289557131</v>
      </c>
      <c r="L66" s="222">
        <f>SUM(H66:K66)</f>
        <v>30.4461677924131</v>
      </c>
      <c r="N66" s="238"/>
      <c r="O66" s="238"/>
      <c r="P66" s="238"/>
      <c r="Q66" s="238"/>
      <c r="R66" s="239"/>
      <c r="S66" s="248"/>
      <c r="T66" s="248"/>
      <c r="U66" s="238"/>
      <c r="V66" s="238"/>
      <c r="W66" s="238"/>
      <c r="X66" s="238"/>
      <c r="Y66" s="239"/>
      <c r="AA66" s="29" t="s">
        <v>20</v>
      </c>
      <c r="AF66" s="63">
        <v>0</v>
      </c>
      <c r="AG66" s="63">
        <v>21.739009154000001</v>
      </c>
      <c r="AH66" s="63">
        <v>4.3718825820000005</v>
      </c>
      <c r="AI66" s="63">
        <v>1.4519436436723998</v>
      </c>
      <c r="AJ66" s="222">
        <v>27.562835379672403</v>
      </c>
    </row>
    <row r="67" spans="3:36" s="4" customFormat="1" ht="15" hidden="1" customHeight="1" x14ac:dyDescent="0.3">
      <c r="C67" s="110" t="s">
        <v>21</v>
      </c>
      <c r="D67" s="4" t="s">
        <v>92</v>
      </c>
      <c r="E67" s="4" t="s">
        <v>93</v>
      </c>
      <c r="F67" s="4" t="s">
        <v>94</v>
      </c>
      <c r="G67" s="4" t="s">
        <v>95</v>
      </c>
      <c r="H67" s="31">
        <f>VLOOKUP(D67,result!$A$2:$AY$268,'primary energy'!T5,FALSE)</f>
        <v>0</v>
      </c>
      <c r="I67" s="31">
        <f>VLOOKUP(E67,result!$A$2:$AY$268,'primary energy'!T5,FALSE)</f>
        <v>12.29131643</v>
      </c>
      <c r="J67" s="127">
        <f>VLOOKUP(F67,result!$A$2:$AY$268,'primary energy'!T5,FALSE)</f>
        <v>0.97371305870000002</v>
      </c>
      <c r="K67" s="31">
        <f>VLOOKUP(G67,result!$A$2:$AY$268,'primary energy'!T5,FALSE)</f>
        <v>7.0072713100000005E-5</v>
      </c>
      <c r="L67" s="54">
        <f>SUM(H67:K67)</f>
        <v>13.2650995614131</v>
      </c>
      <c r="N67" s="72"/>
      <c r="O67" s="31"/>
      <c r="P67" s="109"/>
      <c r="Q67" s="72"/>
      <c r="R67" s="253"/>
      <c r="S67" s="248"/>
      <c r="T67" s="248"/>
      <c r="U67" s="72"/>
      <c r="V67" s="72"/>
      <c r="W67" s="220"/>
      <c r="X67" s="72"/>
      <c r="Y67" s="54"/>
      <c r="AA67" s="110" t="s">
        <v>21</v>
      </c>
      <c r="AB67" s="4" t="s">
        <v>92</v>
      </c>
      <c r="AC67" s="4" t="s">
        <v>93</v>
      </c>
      <c r="AD67" s="4" t="s">
        <v>94</v>
      </c>
      <c r="AE67" s="4" t="s">
        <v>95</v>
      </c>
      <c r="AF67" s="31">
        <v>0</v>
      </c>
      <c r="AG67" s="31">
        <v>12.34272803</v>
      </c>
      <c r="AH67" s="127">
        <v>1.1071245750000001</v>
      </c>
      <c r="AI67" s="31">
        <v>7.3290672400000003E-5</v>
      </c>
      <c r="AJ67" s="54">
        <v>13.449925895672401</v>
      </c>
    </row>
    <row r="68" spans="3:36" s="4" customFormat="1" ht="15" hidden="1" customHeight="1" x14ac:dyDescent="0.3">
      <c r="C68" s="111" t="s">
        <v>22</v>
      </c>
      <c r="D68" s="4" t="s">
        <v>96</v>
      </c>
      <c r="E68" s="4" t="s">
        <v>97</v>
      </c>
      <c r="F68" s="4" t="s">
        <v>98</v>
      </c>
      <c r="G68" s="4" t="s">
        <v>99</v>
      </c>
      <c r="H68" s="31">
        <f>VLOOKUP(D68,result!$A$2:$AY$268,'primary energy'!T5,FALSE)</f>
        <v>0</v>
      </c>
      <c r="I68" s="31">
        <f>VLOOKUP(E68,result!$A$2:$AY$268,'primary energy'!T5,FALSE)</f>
        <v>12.34392896</v>
      </c>
      <c r="J68" s="31">
        <f>VLOOKUP(F68,result!$A$2:$AY$268,'primary energy'!T5,FALSE)</f>
        <v>3.2611803880000001</v>
      </c>
      <c r="K68" s="31">
        <f>VLOOKUP(G68,result!$A$2:$AY$268,'primary energy'!T5,FALSE)</f>
        <v>1.575958883</v>
      </c>
      <c r="L68" s="54">
        <f t="shared" ref="L68" si="44">SUM(H68:K68)</f>
        <v>17.181068230999998</v>
      </c>
      <c r="N68" s="72"/>
      <c r="O68" s="31"/>
      <c r="P68" s="109"/>
      <c r="Q68" s="72"/>
      <c r="R68" s="253"/>
      <c r="S68" s="248"/>
      <c r="T68" s="248"/>
      <c r="U68" s="72"/>
      <c r="V68" s="72"/>
      <c r="W68" s="220"/>
      <c r="X68" s="72"/>
      <c r="Y68" s="54"/>
      <c r="AA68" s="111" t="s">
        <v>22</v>
      </c>
      <c r="AB68" s="4" t="s">
        <v>96</v>
      </c>
      <c r="AC68" s="4" t="s">
        <v>97</v>
      </c>
      <c r="AD68" s="4" t="s">
        <v>98</v>
      </c>
      <c r="AE68" s="4" t="s">
        <v>99</v>
      </c>
      <c r="AF68" s="31">
        <v>0</v>
      </c>
      <c r="AG68" s="31">
        <v>9.3962811239999997</v>
      </c>
      <c r="AH68" s="31">
        <v>3.2647580070000002</v>
      </c>
      <c r="AI68" s="31">
        <v>1.4518703529999999</v>
      </c>
      <c r="AJ68" s="54">
        <v>14.112909483999999</v>
      </c>
    </row>
    <row r="69" spans="3:36" s="4" customFormat="1" ht="15" hidden="1" customHeight="1" x14ac:dyDescent="0.3">
      <c r="C69" s="29" t="s">
        <v>23</v>
      </c>
      <c r="D69" s="4" t="s">
        <v>100</v>
      </c>
      <c r="E69" s="4" t="s">
        <v>101</v>
      </c>
      <c r="F69" s="4" t="s">
        <v>102</v>
      </c>
      <c r="G69" s="4" t="s">
        <v>103</v>
      </c>
      <c r="H69" s="63">
        <f>VLOOKUP(D69,result!$A$2:$AY$268,'primary energy'!T5,FALSE)</f>
        <v>0.1081904252</v>
      </c>
      <c r="I69" s="63">
        <f>VLOOKUP(E69,result!$A$2:$AY$268,'primary energy'!T5,FALSE)</f>
        <v>1.3236639990000001</v>
      </c>
      <c r="J69" s="238">
        <f>VLOOKUP(F69,result!$A$2:$AY$268,'primary energy'!T5,FALSE)</f>
        <v>11.465003490000001</v>
      </c>
      <c r="K69" s="63">
        <f>VLOOKUP(G69,result!$A$2:$AY$268,'primary energy'!T5,FALSE)</f>
        <v>15.437908780000001</v>
      </c>
      <c r="L69" s="222">
        <f>SUM(H69:K69)</f>
        <v>28.334766694200002</v>
      </c>
      <c r="N69" s="238"/>
      <c r="O69" s="238"/>
      <c r="P69" s="238"/>
      <c r="Q69" s="238"/>
      <c r="R69" s="239"/>
      <c r="S69" s="248"/>
      <c r="T69" s="248"/>
      <c r="U69" s="238"/>
      <c r="V69" s="238"/>
      <c r="W69" s="238"/>
      <c r="X69" s="238"/>
      <c r="Y69" s="239"/>
      <c r="AA69" s="29" t="s">
        <v>23</v>
      </c>
      <c r="AB69" s="4" t="s">
        <v>100</v>
      </c>
      <c r="AC69" s="4" t="s">
        <v>101</v>
      </c>
      <c r="AD69" s="4" t="s">
        <v>102</v>
      </c>
      <c r="AE69" s="4" t="s">
        <v>103</v>
      </c>
      <c r="AF69" s="63">
        <v>8.3198196200000005E-2</v>
      </c>
      <c r="AG69" s="63">
        <v>1.2326352140000001</v>
      </c>
      <c r="AH69" s="238">
        <v>12.01936257</v>
      </c>
      <c r="AI69" s="63">
        <v>11.208633860000001</v>
      </c>
      <c r="AJ69" s="222">
        <v>24.543829840200001</v>
      </c>
    </row>
    <row r="70" spans="3:36" s="4" customFormat="1" ht="15" hidden="1" customHeight="1" x14ac:dyDescent="0.3">
      <c r="C70" s="29" t="s">
        <v>24</v>
      </c>
      <c r="D70" s="4" t="s">
        <v>104</v>
      </c>
      <c r="E70" s="4" t="s">
        <v>105</v>
      </c>
      <c r="F70" s="4" t="s">
        <v>106</v>
      </c>
      <c r="G70" s="4" t="s">
        <v>107</v>
      </c>
      <c r="H70" s="63">
        <f>VLOOKUP(D70,result!$A$2:$AY$268,'primary energy'!T5,FALSE)</f>
        <v>0</v>
      </c>
      <c r="I70" s="63">
        <f>VLOOKUP(E70,result!$A$2:$AY$268,'primary energy'!T5,FALSE)</f>
        <v>0.64434437010000001</v>
      </c>
      <c r="J70" s="63">
        <f>VLOOKUP(F70,result!$A$2:$AY$268,'primary energy'!T5,FALSE)</f>
        <v>10.019734339999999</v>
      </c>
      <c r="K70" s="63">
        <f>VLOOKUP(G70,result!$A$2:$AY$268,'primary energy'!T5,FALSE)</f>
        <v>7.6974014799999999</v>
      </c>
      <c r="L70" s="222">
        <f t="shared" ref="L70:L74" si="45">SUM(H70:K70)</f>
        <v>18.3614801901</v>
      </c>
      <c r="N70" s="238"/>
      <c r="O70" s="238"/>
      <c r="P70" s="238"/>
      <c r="Q70" s="238"/>
      <c r="R70" s="239"/>
      <c r="S70" s="248"/>
      <c r="T70" s="248"/>
      <c r="U70" s="238"/>
      <c r="V70" s="238"/>
      <c r="W70" s="238"/>
      <c r="X70" s="238"/>
      <c r="Y70" s="239"/>
      <c r="AA70" s="29" t="s">
        <v>24</v>
      </c>
      <c r="AB70" s="4" t="s">
        <v>104</v>
      </c>
      <c r="AC70" s="4" t="s">
        <v>105</v>
      </c>
      <c r="AD70" s="4" t="s">
        <v>106</v>
      </c>
      <c r="AE70" s="4" t="s">
        <v>107</v>
      </c>
      <c r="AF70" s="63">
        <v>0</v>
      </c>
      <c r="AG70" s="63">
        <v>0.70388451539999997</v>
      </c>
      <c r="AH70" s="63">
        <v>10.97217848</v>
      </c>
      <c r="AI70" s="63">
        <v>5.8737868940000002</v>
      </c>
      <c r="AJ70" s="222">
        <v>17.549849889400001</v>
      </c>
    </row>
    <row r="71" spans="3:36" s="4" customFormat="1" ht="15" hidden="1" customHeight="1" x14ac:dyDescent="0.3">
      <c r="C71" s="29" t="s">
        <v>25</v>
      </c>
      <c r="H71" s="63">
        <f>SUM(H72:H74)</f>
        <v>1.7774459017999999</v>
      </c>
      <c r="I71" s="63">
        <f>SUM(I72:I74)</f>
        <v>6.4762043172999997</v>
      </c>
      <c r="J71" s="63">
        <f>SUM(J72:J74)</f>
        <v>13.927400994200001</v>
      </c>
      <c r="K71" s="63">
        <f>SUM(K72:K74)</f>
        <v>13.157704300300001</v>
      </c>
      <c r="L71" s="222">
        <f t="shared" si="45"/>
        <v>35.338755513600006</v>
      </c>
      <c r="N71" s="238"/>
      <c r="O71" s="238"/>
      <c r="P71" s="238"/>
      <c r="Q71" s="238"/>
      <c r="R71" s="239"/>
      <c r="S71" s="248"/>
      <c r="T71" s="248"/>
      <c r="U71" s="238"/>
      <c r="V71" s="238"/>
      <c r="W71" s="238"/>
      <c r="X71" s="238"/>
      <c r="Y71" s="239"/>
      <c r="AA71" s="29" t="s">
        <v>25</v>
      </c>
      <c r="AF71" s="63">
        <v>1.9139343949000001</v>
      </c>
      <c r="AG71" s="63">
        <v>7.1096934269999998</v>
      </c>
      <c r="AH71" s="63">
        <v>13.378737578899999</v>
      </c>
      <c r="AI71" s="63">
        <v>12.457629661</v>
      </c>
      <c r="AJ71" s="222">
        <v>34.859995061799999</v>
      </c>
    </row>
    <row r="72" spans="3:36" s="4" customFormat="1" ht="15" hidden="1" customHeight="1" x14ac:dyDescent="0.3">
      <c r="C72" s="111" t="s">
        <v>26</v>
      </c>
      <c r="D72" s="4" t="s">
        <v>108</v>
      </c>
      <c r="E72" s="4" t="s">
        <v>109</v>
      </c>
      <c r="F72" s="4" t="s">
        <v>110</v>
      </c>
      <c r="G72" s="4" t="s">
        <v>111</v>
      </c>
      <c r="H72" s="31">
        <f>VLOOKUP(D72,result!$A$2:$AY$268,'primary energy'!T5,FALSE)</f>
        <v>1.460441093</v>
      </c>
      <c r="I72" s="31">
        <f>VLOOKUP(E72,result!$A$2:$AY$268,'primary energy'!T5,FALSE)</f>
        <v>4.0271009370000002</v>
      </c>
      <c r="J72" s="31">
        <f>VLOOKUP(F72,result!$A$2:$AY$268,'primary energy'!T5,FALSE)</f>
        <v>13.663199840000001</v>
      </c>
      <c r="K72" s="31">
        <f>VLOOKUP(G72,result!$A$2:$AY$268,'primary energy'!T5,FALSE)</f>
        <v>11.473341789999999</v>
      </c>
      <c r="L72" s="54">
        <f t="shared" si="45"/>
        <v>30.62408366</v>
      </c>
      <c r="N72" s="72"/>
      <c r="O72" s="72"/>
      <c r="P72" s="72"/>
      <c r="Q72" s="72"/>
      <c r="R72" s="253"/>
      <c r="S72" s="248"/>
      <c r="T72" s="248"/>
      <c r="U72" s="72"/>
      <c r="V72" s="72"/>
      <c r="W72" s="72"/>
      <c r="X72" s="72"/>
      <c r="Y72" s="54"/>
      <c r="AA72" s="111" t="s">
        <v>26</v>
      </c>
      <c r="AB72" s="4" t="s">
        <v>108</v>
      </c>
      <c r="AC72" s="4" t="s">
        <v>109</v>
      </c>
      <c r="AD72" s="4" t="s">
        <v>110</v>
      </c>
      <c r="AE72" s="4" t="s">
        <v>111</v>
      </c>
      <c r="AF72" s="31">
        <v>1.5700940130000001</v>
      </c>
      <c r="AG72" s="31">
        <v>4.7263836890000004</v>
      </c>
      <c r="AH72" s="31">
        <v>13.10669388</v>
      </c>
      <c r="AI72" s="31">
        <v>10.772136</v>
      </c>
      <c r="AJ72" s="54">
        <v>30.175307581999999</v>
      </c>
    </row>
    <row r="73" spans="3:36" s="4" customFormat="1" ht="15" hidden="1" customHeight="1" x14ac:dyDescent="0.3">
      <c r="C73" s="111" t="s">
        <v>335</v>
      </c>
      <c r="D73" s="4" t="s">
        <v>336</v>
      </c>
      <c r="E73" s="4" t="s">
        <v>337</v>
      </c>
      <c r="F73" s="4" t="s">
        <v>338</v>
      </c>
      <c r="G73" s="4" t="s">
        <v>339</v>
      </c>
      <c r="H73" s="31">
        <f>VLOOKUP(D73,result!$A$2:$AY$268,'primary energy'!T5,FALSE)</f>
        <v>0.31700480879999998</v>
      </c>
      <c r="I73" s="31">
        <f>VLOOKUP(E73,result!$A$2:$AY$268,'primary energy'!T5,FALSE)</f>
        <v>0.97437894530000002</v>
      </c>
      <c r="J73" s="31">
        <f>VLOOKUP(F73,result!$A$2:$AY$268,'primary energy'!T5,FALSE)</f>
        <v>0</v>
      </c>
      <c r="K73" s="31">
        <f>VLOOKUP(G73,result!$A$2:$AY$268,'primary energy'!T5,FALSE)</f>
        <v>1.4336552490000001</v>
      </c>
      <c r="L73" s="54">
        <f t="shared" ref="L73" si="46">SUM(H73:K73)</f>
        <v>2.7250390031</v>
      </c>
      <c r="M73" s="140"/>
      <c r="N73" s="31"/>
      <c r="O73" s="31"/>
      <c r="P73" s="31"/>
      <c r="Q73" s="72"/>
      <c r="R73" s="253"/>
      <c r="S73" s="248"/>
      <c r="T73" s="248"/>
      <c r="U73" s="72"/>
      <c r="V73" s="72"/>
      <c r="W73" s="72"/>
      <c r="X73" s="72"/>
      <c r="Y73" s="54"/>
      <c r="AA73" s="111" t="s">
        <v>335</v>
      </c>
      <c r="AB73" s="4" t="s">
        <v>336</v>
      </c>
      <c r="AC73" s="4" t="s">
        <v>337</v>
      </c>
      <c r="AD73" s="4" t="s">
        <v>338</v>
      </c>
      <c r="AE73" s="4" t="s">
        <v>339</v>
      </c>
      <c r="AF73" s="31">
        <v>0.34384038189999999</v>
      </c>
      <c r="AG73" s="31">
        <v>1.0396957689999999</v>
      </c>
      <c r="AH73" s="31">
        <v>0</v>
      </c>
      <c r="AI73" s="31">
        <v>1.469213042</v>
      </c>
      <c r="AJ73" s="54">
        <v>2.8527491929000002</v>
      </c>
    </row>
    <row r="74" spans="3:36" s="4" customFormat="1" ht="15" hidden="1" customHeight="1" x14ac:dyDescent="0.3">
      <c r="C74" s="111" t="s">
        <v>27</v>
      </c>
      <c r="D74" s="4" t="s">
        <v>112</v>
      </c>
      <c r="E74" s="4" t="s">
        <v>113</v>
      </c>
      <c r="F74" s="4" t="s">
        <v>114</v>
      </c>
      <c r="G74" s="4" t="s">
        <v>115</v>
      </c>
      <c r="H74" s="31">
        <f>VLOOKUP(D74,result!$A$2:$AY$268,'primary energy'!T5,FALSE)</f>
        <v>0</v>
      </c>
      <c r="I74" s="31">
        <f>VLOOKUP(E74,result!$A$2:$AY$268,'primary energy'!T5,FALSE)</f>
        <v>1.4747244349999999</v>
      </c>
      <c r="J74" s="31">
        <f>VLOOKUP(F74,result!$A$2:$AY$268,'primary energy'!T5,FALSE)</f>
        <v>0.26420115420000001</v>
      </c>
      <c r="K74" s="31">
        <f>VLOOKUP(G74,result!$A$2:$AY$268,'primary energy'!T5,FALSE)</f>
        <v>0.25070726129999998</v>
      </c>
      <c r="L74" s="54">
        <f t="shared" si="45"/>
        <v>1.9896328505</v>
      </c>
      <c r="N74" s="72"/>
      <c r="O74" s="72"/>
      <c r="P74" s="72"/>
      <c r="Q74" s="72"/>
      <c r="R74" s="253"/>
      <c r="S74" s="248"/>
      <c r="T74" s="248"/>
      <c r="U74" s="72"/>
      <c r="V74" s="72"/>
      <c r="W74" s="72"/>
      <c r="X74" s="72"/>
      <c r="Y74" s="54"/>
      <c r="AA74" s="111" t="s">
        <v>27</v>
      </c>
      <c r="AB74" s="4" t="s">
        <v>112</v>
      </c>
      <c r="AC74" s="4" t="s">
        <v>113</v>
      </c>
      <c r="AD74" s="4" t="s">
        <v>114</v>
      </c>
      <c r="AE74" s="4" t="s">
        <v>115</v>
      </c>
      <c r="AF74" s="31">
        <v>0</v>
      </c>
      <c r="AG74" s="31">
        <v>1.343613969</v>
      </c>
      <c r="AH74" s="31">
        <v>0.27204369890000002</v>
      </c>
      <c r="AI74" s="31">
        <v>0.21628061900000001</v>
      </c>
      <c r="AJ74" s="54">
        <v>1.8319382868999998</v>
      </c>
    </row>
    <row r="75" spans="3:36" s="4" customFormat="1" ht="15" hidden="1" customHeight="1" x14ac:dyDescent="0.3">
      <c r="C75" s="241" t="s">
        <v>28</v>
      </c>
      <c r="H75" s="241">
        <f>SUM(H66,H69:H71)</f>
        <v>1.8856363269999998</v>
      </c>
      <c r="I75" s="241">
        <f>SUM(I66,I69:I71)</f>
        <v>33.079458076400002</v>
      </c>
      <c r="J75" s="241">
        <f>SUM(J66,J69:J71)</f>
        <v>39.647032270899999</v>
      </c>
      <c r="K75" s="241">
        <f>SUM(K66,K69:K71)</f>
        <v>37.8690435160131</v>
      </c>
      <c r="L75" s="240">
        <f>SUM(H75:K75)</f>
        <v>112.48117019031309</v>
      </c>
      <c r="N75" s="242"/>
      <c r="O75" s="242"/>
      <c r="P75" s="242"/>
      <c r="Q75" s="242"/>
      <c r="R75" s="254"/>
      <c r="S75" s="248"/>
      <c r="T75" s="248"/>
      <c r="U75" s="242"/>
      <c r="V75" s="242"/>
      <c r="W75" s="242"/>
      <c r="X75" s="242"/>
      <c r="Y75" s="254"/>
      <c r="AA75" s="241" t="s">
        <v>28</v>
      </c>
      <c r="AF75" s="241">
        <v>1.9971325911</v>
      </c>
      <c r="AG75" s="241">
        <v>30.785222310399998</v>
      </c>
      <c r="AH75" s="241">
        <v>40.742161210900001</v>
      </c>
      <c r="AI75" s="241">
        <v>30.991994058672397</v>
      </c>
      <c r="AJ75" s="240">
        <v>104.51651017107238</v>
      </c>
    </row>
    <row r="76" spans="3:36" s="4" customFormat="1" ht="15" hidden="1" customHeight="1" x14ac:dyDescent="0.3">
      <c r="Q76" s="248"/>
      <c r="R76" s="248"/>
      <c r="S76" s="248"/>
      <c r="T76" s="248"/>
      <c r="U76" s="248"/>
      <c r="V76" s="248"/>
      <c r="W76" s="248"/>
      <c r="X76" s="248"/>
    </row>
    <row r="77" spans="3:36" s="4" customFormat="1" ht="15" hidden="1" customHeight="1" x14ac:dyDescent="0.3">
      <c r="Q77" s="248"/>
      <c r="R77" s="248"/>
      <c r="S77" s="248"/>
      <c r="T77" s="248"/>
      <c r="U77" s="248"/>
      <c r="V77" s="248"/>
      <c r="W77" s="248"/>
      <c r="X77" s="248"/>
    </row>
    <row r="78" spans="3:36" s="4" customFormat="1" ht="15" hidden="1" customHeight="1" x14ac:dyDescent="0.3">
      <c r="Q78" s="248"/>
      <c r="R78" s="248"/>
      <c r="S78" s="248"/>
      <c r="T78" s="248"/>
      <c r="U78" s="248"/>
      <c r="V78" s="248"/>
      <c r="W78" s="248"/>
      <c r="X78" s="248"/>
    </row>
    <row r="79" spans="3:36" s="4" customFormat="1" ht="15" hidden="1" customHeight="1" x14ac:dyDescent="0.3">
      <c r="Q79" s="248"/>
      <c r="R79" s="248"/>
      <c r="S79" s="248"/>
      <c r="T79" s="248"/>
      <c r="U79" s="248"/>
      <c r="V79" s="248"/>
      <c r="W79" s="248"/>
      <c r="X79" s="248"/>
    </row>
    <row r="80" spans="3:36" s="4" customFormat="1" x14ac:dyDescent="0.3">
      <c r="Q80" s="248"/>
      <c r="R80" s="248"/>
      <c r="S80" s="248"/>
      <c r="T80" s="248"/>
      <c r="U80" s="248"/>
      <c r="V80" s="248"/>
      <c r="W80" s="248"/>
      <c r="X80" s="248"/>
    </row>
    <row r="81" spans="1:36" ht="30" x14ac:dyDescent="0.4">
      <c r="A81" s="4"/>
      <c r="B81" s="4"/>
      <c r="C81" s="229">
        <v>2050</v>
      </c>
      <c r="D81" s="230"/>
      <c r="E81" s="230"/>
      <c r="F81" s="230"/>
      <c r="G81" s="230"/>
      <c r="H81" s="175" t="s">
        <v>43</v>
      </c>
      <c r="I81" s="175" t="s">
        <v>333</v>
      </c>
      <c r="J81" s="175" t="s">
        <v>45</v>
      </c>
      <c r="K81" s="175" t="s">
        <v>334</v>
      </c>
      <c r="L81" s="231" t="s">
        <v>2</v>
      </c>
      <c r="M81" s="4"/>
      <c r="N81" s="255" t="s">
        <v>43</v>
      </c>
      <c r="O81" s="175" t="s">
        <v>333</v>
      </c>
      <c r="P81" s="175" t="s">
        <v>45</v>
      </c>
      <c r="Q81" s="218" t="s">
        <v>334</v>
      </c>
      <c r="R81" s="258" t="s">
        <v>2</v>
      </c>
      <c r="S81" s="248"/>
      <c r="T81" s="217"/>
      <c r="U81" s="218" t="s">
        <v>43</v>
      </c>
      <c r="V81" s="218" t="s">
        <v>333</v>
      </c>
      <c r="W81" s="218" t="s">
        <v>45</v>
      </c>
      <c r="X81" s="218" t="s">
        <v>334</v>
      </c>
      <c r="Y81" s="52" t="s">
        <v>2</v>
      </c>
      <c r="AA81" s="225">
        <v>2050</v>
      </c>
      <c r="AF81" s="175" t="s">
        <v>43</v>
      </c>
      <c r="AG81" s="218" t="s">
        <v>333</v>
      </c>
      <c r="AH81" s="175" t="s">
        <v>45</v>
      </c>
      <c r="AI81" s="175" t="s">
        <v>334</v>
      </c>
      <c r="AJ81" s="52" t="s">
        <v>2</v>
      </c>
    </row>
    <row r="82" spans="1:36" x14ac:dyDescent="0.3">
      <c r="A82" s="4"/>
      <c r="B82" s="4"/>
      <c r="C82" s="232" t="s">
        <v>20</v>
      </c>
      <c r="D82" s="226"/>
      <c r="E82" s="226"/>
      <c r="F82" s="226"/>
      <c r="G82" s="226"/>
      <c r="H82" s="10">
        <f>SUM(H83:H84)</f>
        <v>0</v>
      </c>
      <c r="I82" s="10">
        <f>SUM(I83:I84)</f>
        <v>8.1205035399999996</v>
      </c>
      <c r="J82" s="10">
        <f>SUM(J83:J84)</f>
        <v>6.2000989949999994</v>
      </c>
      <c r="K82" s="10">
        <f>SUM(K83:K84)</f>
        <v>3.4088835185469</v>
      </c>
      <c r="L82" s="233">
        <f>SUM(H82:K82)</f>
        <v>17.7294860535469</v>
      </c>
      <c r="M82" s="4"/>
      <c r="N82" s="71">
        <f>'[1]Bilan 2050'!$W$46</f>
        <v>0</v>
      </c>
      <c r="O82" s="70">
        <f>'[1]Bilan 2050'!$W$41+'[1]Bilan 2050'!$W$42+'[1]Bilan 2050'!$W$43</f>
        <v>5.1489285075744249</v>
      </c>
      <c r="P82" s="215">
        <f>'[1]Bilan 2050'!$W$13</f>
        <v>8.1773954821011205</v>
      </c>
      <c r="Q82" s="70">
        <f>'[1]Bilan 2050'!$W$23+'[1]Bilan 2050'!$W$29+'[1]Bilan 2050'!$W$45</f>
        <v>3.6028639370370201</v>
      </c>
      <c r="R82" s="256">
        <f t="shared" ref="R82" si="47">SUM(N82:Q82)</f>
        <v>16.929187926712565</v>
      </c>
      <c r="S82" s="248"/>
      <c r="T82" s="217"/>
      <c r="U82" s="70">
        <f>'[6]Bilan 2050'!$V$46</f>
        <v>0</v>
      </c>
      <c r="V82" s="70">
        <f>SUM('[6]Bilan 2050'!$W$41:$W$43)</f>
        <v>5.1489285075744249</v>
      </c>
      <c r="W82" s="70">
        <f>'[6]Bilan 2050'!$W$13</f>
        <v>8.1773954821011205</v>
      </c>
      <c r="X82" s="70">
        <f>'[4]Bilan 2050'!$W$23+'[4]Bilan 2050'!$W$29+'[4]Bilan 2050'!$W$45</f>
        <v>3.6028639370370201</v>
      </c>
      <c r="Y82" s="71">
        <f t="shared" ref="Y82" si="48">SUM(U82:X82)</f>
        <v>16.929187926712565</v>
      </c>
      <c r="AA82" s="112" t="s">
        <v>20</v>
      </c>
      <c r="AF82" s="10">
        <v>0</v>
      </c>
      <c r="AG82" s="213">
        <v>7.0841546060000002</v>
      </c>
      <c r="AH82" s="213">
        <v>6.5209848270000004</v>
      </c>
      <c r="AI82" s="10">
        <v>3.4519556351024998</v>
      </c>
      <c r="AJ82" s="53">
        <v>17.057095068102502</v>
      </c>
    </row>
    <row r="83" spans="1:36" x14ac:dyDescent="0.3">
      <c r="A83" s="4"/>
      <c r="B83" s="4"/>
      <c r="C83" s="234" t="s">
        <v>21</v>
      </c>
      <c r="D83" s="226" t="s">
        <v>92</v>
      </c>
      <c r="E83" s="226" t="s">
        <v>93</v>
      </c>
      <c r="F83" s="226" t="s">
        <v>94</v>
      </c>
      <c r="G83" s="226" t="s">
        <v>95</v>
      </c>
      <c r="H83" s="31">
        <f>VLOOKUP(D83,result!$A$2:$AY$268,'primary energy'!W5,FALSE)</f>
        <v>0</v>
      </c>
      <c r="I83" s="127">
        <f>VLOOKUP(E83,result!$A$2:$AY$268,'primary energy'!W5,FALSE)</f>
        <v>3.2763588970000002</v>
      </c>
      <c r="J83" s="127">
        <f>VLOOKUP(F83,result!$A$2:$AY$268,'primary energy'!W5,FALSE)</f>
        <v>2.6110646869999998</v>
      </c>
      <c r="K83" s="31">
        <f>VLOOKUP(G83,result!$A$2:$AY$268,'primary energy'!W5,FALSE)</f>
        <v>2.6875546900000001E-5</v>
      </c>
      <c r="L83" s="260">
        <f>SUM(H83:K83)</f>
        <v>5.8874504595469004</v>
      </c>
      <c r="M83" s="4"/>
      <c r="N83" s="253">
        <v>0</v>
      </c>
      <c r="O83" s="127">
        <f>'[1]Format demande MedPro_2050'!$C$314+'[1]Format demande MedPro_2050'!$C$315+'[1]Format demande MedPro_2050'!$C$316+'[1]Format demande MedPro_2050'!$C$338</f>
        <v>1.2436375018724442</v>
      </c>
      <c r="P83" s="127">
        <f>'[1]Format demande MedPro_2050'!$C$339+'[1]Format demande MedPro_2050'!$C$319</f>
        <v>4.4560467145826026</v>
      </c>
      <c r="Q83" s="31">
        <f>'[1]Format demande MedPro_2050'!$C$317+'[1]Format demande MedPro_2050'!$C$318</f>
        <v>0</v>
      </c>
      <c r="R83" s="260">
        <f>SUM(N83:Q83)</f>
        <v>5.6996842164550472</v>
      </c>
      <c r="S83" s="248"/>
      <c r="T83" s="217"/>
      <c r="U83" s="72"/>
      <c r="V83" s="72">
        <f>'[3]Format demande MedPro_2050'!$C$314+'[3]Format demande MedPro_2050'!$C$315+'[3]Format demande MedPro_2050'!$C$316+'[3]Format demande MedPro_2050'!$C$338</f>
        <v>1.2436375018724442</v>
      </c>
      <c r="W83" s="220">
        <f>'[3]Format demande MedPro_2050'!$C$319+'[3]Format demande MedPro_2050'!$C$339</f>
        <v>4.4560467145826026</v>
      </c>
      <c r="X83" s="72">
        <f>'[4]Format demande MedPro_2050'!$C$317+'[4]Format demande MedPro_2050'!$C$318</f>
        <v>0</v>
      </c>
      <c r="Y83" s="54">
        <f t="shared" ref="Y83:Y84" si="49">SUM(U83:X83)</f>
        <v>5.6996842164550472</v>
      </c>
      <c r="AA83" s="110" t="s">
        <v>21</v>
      </c>
      <c r="AB83" t="s">
        <v>92</v>
      </c>
      <c r="AC83" t="s">
        <v>93</v>
      </c>
      <c r="AD83" t="s">
        <v>94</v>
      </c>
      <c r="AE83" t="s">
        <v>95</v>
      </c>
      <c r="AF83" s="31">
        <v>0</v>
      </c>
      <c r="AG83" s="72">
        <v>3.236837698</v>
      </c>
      <c r="AH83" s="31">
        <v>2.9847445330000002</v>
      </c>
      <c r="AI83" s="31">
        <v>2.6334102499999999E-5</v>
      </c>
      <c r="AJ83" s="54">
        <v>6.2216085651025006</v>
      </c>
    </row>
    <row r="84" spans="1:36" x14ac:dyDescent="0.3">
      <c r="A84" s="4"/>
      <c r="B84" s="4"/>
      <c r="C84" s="236" t="s">
        <v>22</v>
      </c>
      <c r="D84" s="226" t="s">
        <v>96</v>
      </c>
      <c r="E84" s="226" t="s">
        <v>97</v>
      </c>
      <c r="F84" s="226" t="s">
        <v>98</v>
      </c>
      <c r="G84" s="226" t="s">
        <v>99</v>
      </c>
      <c r="H84" s="31">
        <f>VLOOKUP(D84,result!$A$2:$AY$268,'primary energy'!W5,FALSE)</f>
        <v>0</v>
      </c>
      <c r="I84" s="31">
        <f>VLOOKUP(E84,result!$A$2:$AY$268,'primary energy'!W5,FALSE)</f>
        <v>4.8441446429999999</v>
      </c>
      <c r="J84" s="31">
        <f>VLOOKUP(F84,result!$A$2:$AY$268,'primary energy'!W5,FALSE)</f>
        <v>3.589034308</v>
      </c>
      <c r="K84" s="31">
        <f>VLOOKUP(G84,result!$A$2:$AY$268,'primary energy'!W5,FALSE)</f>
        <v>3.408856643</v>
      </c>
      <c r="L84" s="235">
        <f t="shared" ref="L84" si="50">SUM(H84:K84)</f>
        <v>11.842035594</v>
      </c>
      <c r="M84" s="4"/>
      <c r="N84" s="253">
        <v>0</v>
      </c>
      <c r="O84" s="31">
        <f>O82-O83</f>
        <v>3.9052910057019807</v>
      </c>
      <c r="P84" s="109">
        <f t="shared" ref="P84:Q84" si="51">P82-P83</f>
        <v>3.721348767518518</v>
      </c>
      <c r="Q84" s="31">
        <f t="shared" si="51"/>
        <v>3.6028639370370201</v>
      </c>
      <c r="R84" s="235">
        <f t="shared" ref="R84" si="52">SUM(N84:Q84)</f>
        <v>11.229503710257518</v>
      </c>
      <c r="S84" s="248"/>
      <c r="T84" s="217"/>
      <c r="U84" s="72"/>
      <c r="V84" s="72">
        <f>V82-V83</f>
        <v>3.9052910057019807</v>
      </c>
      <c r="W84" s="220">
        <f t="shared" ref="W84:X84" si="53">W82-W83</f>
        <v>3.721348767518518</v>
      </c>
      <c r="X84" s="72">
        <f t="shared" si="53"/>
        <v>3.6028639370370201</v>
      </c>
      <c r="Y84" s="54">
        <f t="shared" si="49"/>
        <v>11.229503710257518</v>
      </c>
      <c r="AA84" s="111" t="s">
        <v>22</v>
      </c>
      <c r="AB84" t="s">
        <v>96</v>
      </c>
      <c r="AC84" t="s">
        <v>97</v>
      </c>
      <c r="AD84" t="s">
        <v>98</v>
      </c>
      <c r="AE84" t="s">
        <v>99</v>
      </c>
      <c r="AF84" s="31">
        <v>0</v>
      </c>
      <c r="AG84" s="72">
        <v>3.8473169079999998</v>
      </c>
      <c r="AH84" s="31">
        <v>3.5362402940000002</v>
      </c>
      <c r="AI84" s="31">
        <v>3.4519293009999998</v>
      </c>
      <c r="AJ84" s="54">
        <v>10.835486503</v>
      </c>
    </row>
    <row r="85" spans="1:36" x14ac:dyDescent="0.3">
      <c r="A85" s="4"/>
      <c r="B85" s="4"/>
      <c r="C85" s="232" t="s">
        <v>23</v>
      </c>
      <c r="D85" s="226" t="s">
        <v>100</v>
      </c>
      <c r="E85" s="226" t="s">
        <v>101</v>
      </c>
      <c r="F85" s="226" t="s">
        <v>102</v>
      </c>
      <c r="G85" s="226" t="s">
        <v>103</v>
      </c>
      <c r="H85" s="10">
        <f>VLOOKUP(D85,result!$A$2:$AY$268,'primary energy'!W5,FALSE)</f>
        <v>8.6982306600000003E-2</v>
      </c>
      <c r="I85" s="10">
        <f>VLOOKUP(E85,result!$A$2:$AY$268,'primary energy'!W5,FALSE)</f>
        <v>0.81619484239999995</v>
      </c>
      <c r="J85" s="10">
        <f>VLOOKUP(F85,result!$A$2:$AY$268,'primary energy'!W5,FALSE)</f>
        <v>12.081643189999999</v>
      </c>
      <c r="K85" s="10">
        <f>VLOOKUP(G85,result!$A$2:$AY$268,'primary energy'!W5,FALSE)</f>
        <v>12.44840378</v>
      </c>
      <c r="L85" s="233">
        <f>SUM(H85:K85)</f>
        <v>25.433224118999998</v>
      </c>
      <c r="M85" s="4"/>
      <c r="N85" s="71">
        <f>'[1]Bilan 2050'!$U$46</f>
        <v>0</v>
      </c>
      <c r="O85" s="70">
        <f>'[1]Bilan 2050'!$U$41+'[1]Bilan 2050'!$U$42+'[1]Bilan 2050'!$U$43</f>
        <v>0.16812387266585074</v>
      </c>
      <c r="P85" s="70">
        <f>'[1]Bilan 2050'!$U$13</f>
        <v>11.1263428965709</v>
      </c>
      <c r="Q85" s="70">
        <f>'[1]Bilan 2050'!$U$23+'[1]Bilan 2050'!$U$29+SUM('[1]Bilan 2050'!$U$36:$U$40,'[1]Bilan 2050'!$U$44:$U$45)</f>
        <v>9.9082203342956312</v>
      </c>
      <c r="R85" s="256">
        <f>SUM(N85:Q85)</f>
        <v>21.202687103532384</v>
      </c>
      <c r="S85" s="248"/>
      <c r="T85" s="217"/>
      <c r="U85" s="70">
        <f>'[6]Bilan 2050'!$U$46</f>
        <v>0</v>
      </c>
      <c r="V85" s="70">
        <f>SUM('[6]Bilan 2050'!$U$41:$U$43)</f>
        <v>0.16812387266585074</v>
      </c>
      <c r="W85" s="70">
        <f>'[6]Bilan 2050'!$U$13</f>
        <v>11.1263428965709</v>
      </c>
      <c r="X85" s="70">
        <f>'[4]Bilan 2050'!$U$23+'[4]Bilan 2050'!$U$29+'[4]Bilan 2050'!$U$45+'[4]Bilan 2050'!$U$38+'[4]Bilan 2050'!$U$39</f>
        <v>9.195281035703907</v>
      </c>
      <c r="Y85" s="71">
        <f>SUM(U85:X85)</f>
        <v>20.489747804940656</v>
      </c>
      <c r="AA85" s="112" t="s">
        <v>23</v>
      </c>
      <c r="AB85" t="s">
        <v>100</v>
      </c>
      <c r="AC85" t="s">
        <v>101</v>
      </c>
      <c r="AD85" t="s">
        <v>102</v>
      </c>
      <c r="AE85" t="s">
        <v>103</v>
      </c>
      <c r="AF85" s="10">
        <v>5.54996055E-2</v>
      </c>
      <c r="AG85" s="213">
        <v>0.66766523909999997</v>
      </c>
      <c r="AH85" s="213">
        <v>11.67021123</v>
      </c>
      <c r="AI85" s="10">
        <v>9.9544804199999994</v>
      </c>
      <c r="AJ85" s="53">
        <v>22.347856494599998</v>
      </c>
    </row>
    <row r="86" spans="1:36" x14ac:dyDescent="0.3">
      <c r="A86" s="4"/>
      <c r="B86" s="4"/>
      <c r="C86" s="232" t="s">
        <v>24</v>
      </c>
      <c r="D86" s="226" t="s">
        <v>104</v>
      </c>
      <c r="E86" s="226" t="s">
        <v>105</v>
      </c>
      <c r="F86" s="226" t="s">
        <v>106</v>
      </c>
      <c r="G86" s="226" t="s">
        <v>107</v>
      </c>
      <c r="H86" s="10">
        <f>VLOOKUP(D86,result!$A$2:$AY$268,'primary energy'!W5,FALSE)</f>
        <v>0</v>
      </c>
      <c r="I86" s="10">
        <f>VLOOKUP(E86,result!$A$2:$AY$268,'primary energy'!W5,FALSE)</f>
        <v>0.18837480940000001</v>
      </c>
      <c r="J86" s="10">
        <f>VLOOKUP(F86,result!$A$2:$AY$268,'primary energy'!W5,FALSE)</f>
        <v>10.88976725</v>
      </c>
      <c r="K86" s="10">
        <f>VLOOKUP(G86,result!$A$2:$AY$268,'primary energy'!W5,FALSE)</f>
        <v>3.9864683990000001</v>
      </c>
      <c r="L86" s="233">
        <f t="shared" ref="L86:L90" si="54">SUM(H86:K86)</f>
        <v>15.064610458400001</v>
      </c>
      <c r="M86" s="4"/>
      <c r="N86" s="71">
        <f>'[1]Bilan 2050'!$V$46</f>
        <v>0</v>
      </c>
      <c r="O86" s="70">
        <f>'[1]Bilan 2050'!$V$41+'[1]Bilan 2050'!$V$42+'[1]Bilan 2050'!$V$43</f>
        <v>4.3808247608083023E-2</v>
      </c>
      <c r="P86" s="70">
        <f>'[1]Bilan 2050'!$V$13</f>
        <v>9.9325738092989031</v>
      </c>
      <c r="Q86" s="70">
        <f>'[1]Bilan 2050'!$V$23+'[1]Bilan 2050'!$V$29+SUM('[1]Bilan 2050'!$V$36:$V$40,'[1]Bilan 2050'!$V$44:$V$45)</f>
        <v>4.4901348145016229</v>
      </c>
      <c r="R86" s="256">
        <f>SUM(N86:Q86)</f>
        <v>14.46651687140861</v>
      </c>
      <c r="S86" s="248"/>
      <c r="T86" s="217"/>
      <c r="U86" s="70">
        <f>'[6]Bilan 2050'!$V$46</f>
        <v>0</v>
      </c>
      <c r="V86" s="70">
        <f>SUM('[6]Bilan 2050'!$V$41:$V$43)</f>
        <v>4.3808247608083023E-2</v>
      </c>
      <c r="W86" s="70">
        <f>'[6]Bilan 2050'!$V$13</f>
        <v>9.9325738092989031</v>
      </c>
      <c r="X86" s="70">
        <f>'[4]Bilan 2050'!$V$23+'[4]Bilan 2050'!$V$29+'[4]Bilan 2050'!$V$45+'[4]Bilan 2050'!$V$38+'[4]Bilan 2050'!$V$39+'[4]Bilan 2050'!$V$40</f>
        <v>4.0784787561941025</v>
      </c>
      <c r="Y86" s="71">
        <f>SUM(U86:X86)</f>
        <v>14.05486081310109</v>
      </c>
      <c r="AA86" s="112" t="s">
        <v>24</v>
      </c>
      <c r="AB86" t="s">
        <v>104</v>
      </c>
      <c r="AC86" t="s">
        <v>105</v>
      </c>
      <c r="AD86" t="s">
        <v>106</v>
      </c>
      <c r="AE86" t="s">
        <v>107</v>
      </c>
      <c r="AF86" s="10">
        <v>0</v>
      </c>
      <c r="AG86" s="213">
        <v>0.19491051540000001</v>
      </c>
      <c r="AH86" s="10">
        <v>11.26702665</v>
      </c>
      <c r="AI86" s="10">
        <v>3.5691789680000001</v>
      </c>
      <c r="AJ86" s="53">
        <v>15.031116133400001</v>
      </c>
    </row>
    <row r="87" spans="1:36" x14ac:dyDescent="0.3">
      <c r="A87" s="4"/>
      <c r="B87" s="4"/>
      <c r="C87" s="232" t="s">
        <v>25</v>
      </c>
      <c r="D87" s="226"/>
      <c r="E87" s="226"/>
      <c r="F87" s="226"/>
      <c r="G87" s="226"/>
      <c r="H87" s="10">
        <f>SUM(H88:H90)</f>
        <v>0.99698268830000003</v>
      </c>
      <c r="I87" s="10">
        <f>SUM(I88:I90)</f>
        <v>3.1788586884999996</v>
      </c>
      <c r="J87" s="10">
        <f>SUM(J88:J90)</f>
        <v>16.095743911700001</v>
      </c>
      <c r="K87" s="10">
        <f>SUM(K88:K90)</f>
        <v>7.7235560448000005</v>
      </c>
      <c r="L87" s="233">
        <f t="shared" si="54"/>
        <v>27.995141333299998</v>
      </c>
      <c r="M87" s="4"/>
      <c r="N87" s="71">
        <f>SUM(N88:N90)</f>
        <v>0.74697394369004599</v>
      </c>
      <c r="O87" s="70">
        <f>SUM(O88:O90)</f>
        <v>3.1558487374952491</v>
      </c>
      <c r="P87" s="70">
        <f>SUM(P88:P90)</f>
        <v>16.401040248981509</v>
      </c>
      <c r="Q87" s="70">
        <f>SUM(Q88:Q90)</f>
        <v>7.8092141687310956</v>
      </c>
      <c r="R87" s="256">
        <f t="shared" ref="R87:R88" si="55">SUM(N87:Q87)</f>
        <v>28.1130770988979</v>
      </c>
      <c r="S87" s="248"/>
      <c r="T87" s="217"/>
      <c r="U87" s="70">
        <f>SUM(U88:U90)</f>
        <v>0.74697394369004599</v>
      </c>
      <c r="V87" s="70">
        <f>SUM(V88:V90)</f>
        <v>3.1558487374952491</v>
      </c>
      <c r="W87" s="70">
        <f>SUM(W88:W90)</f>
        <v>16.401040248981509</v>
      </c>
      <c r="X87" s="70">
        <f>SUM(X88:X90)</f>
        <v>4.021575386911671</v>
      </c>
      <c r="Y87" s="71">
        <f t="shared" ref="Y87" si="56">SUM(U87:X87)</f>
        <v>24.325438317078476</v>
      </c>
      <c r="AA87" s="112" t="s">
        <v>25</v>
      </c>
      <c r="AF87" s="213">
        <v>1.1329245402999999</v>
      </c>
      <c r="AG87" s="213">
        <v>3.8250231222000002</v>
      </c>
      <c r="AH87" s="213">
        <v>16.659612097900002</v>
      </c>
      <c r="AI87" s="213">
        <v>8.6013895899000001</v>
      </c>
      <c r="AJ87" s="53">
        <v>30.218949350300001</v>
      </c>
    </row>
    <row r="88" spans="1:36" hidden="1" x14ac:dyDescent="0.3">
      <c r="A88" s="4"/>
      <c r="B88" s="4"/>
      <c r="C88" s="236" t="s">
        <v>26</v>
      </c>
      <c r="D88" s="226" t="s">
        <v>108</v>
      </c>
      <c r="E88" s="226" t="s">
        <v>109</v>
      </c>
      <c r="F88" s="226" t="s">
        <v>110</v>
      </c>
      <c r="G88" s="226" t="s">
        <v>111</v>
      </c>
      <c r="H88" s="31">
        <f>VLOOKUP(D88,result!$A$2:$AY$268,'primary energy'!W5,FALSE)</f>
        <v>0.82039317160000003</v>
      </c>
      <c r="I88" s="31">
        <f>VLOOKUP(E88,result!$A$2:$AY$268,'primary energy'!W5,FALSE)</f>
        <v>1.7917103729999999</v>
      </c>
      <c r="J88" s="31">
        <f>VLOOKUP(F88,result!$A$2:$AY$268,'primary energy'!W5,FALSE)</f>
        <v>15.91165007</v>
      </c>
      <c r="K88" s="31">
        <f>VLOOKUP(G88,result!$A$2:$AY$268,'primary energy'!W5,FALSE)</f>
        <v>6.704227865</v>
      </c>
      <c r="L88" s="235">
        <f t="shared" si="54"/>
        <v>25.2279814796</v>
      </c>
      <c r="M88" s="4"/>
      <c r="N88" s="253">
        <f>'[1]Bilan 2050'!$T$46</f>
        <v>0</v>
      </c>
      <c r="O88" s="72">
        <f>'[1]Bilan 2050'!$T$41+'[1]Bilan 2050'!$T$42+'[1]Bilan 2050'!$T$43</f>
        <v>0</v>
      </c>
      <c r="P88" s="72">
        <f>'[1]Bilan 2050'!$T$13</f>
        <v>15.692222796920932</v>
      </c>
      <c r="Q88" s="72">
        <f>'[1]Bilan 2050'!$T$23+'[1]Bilan 2050'!$T$29+SUM('[1]Bilan 2050'!$T$36:$T$40,'[1]Bilan 2050'!$T$44:$T$45)</f>
        <v>5.5287703484439756</v>
      </c>
      <c r="R88" s="235">
        <f t="shared" si="55"/>
        <v>21.220993145364908</v>
      </c>
      <c r="S88" s="248"/>
      <c r="T88" s="217"/>
      <c r="U88" s="72">
        <f>'[6]Bilan 2050'!$T$46</f>
        <v>0</v>
      </c>
      <c r="V88" s="72">
        <f>SUM('[6]Bilan 2050'!$T$41:$T$43)</f>
        <v>0</v>
      </c>
      <c r="W88" s="72">
        <f>'[6]Bilan 2050'!$T$13</f>
        <v>15.692222796920932</v>
      </c>
      <c r="X88" s="72">
        <f>'[4]Bilan 2050'!$T$23+'[4]Bilan 2050'!$T$29+'[4]Bilan 2050'!$T$45</f>
        <v>3.0346089402629701</v>
      </c>
      <c r="Y88" s="54">
        <f>SUM(U88:X88)</f>
        <v>18.7268317371839</v>
      </c>
      <c r="AA88" s="111" t="s">
        <v>26</v>
      </c>
      <c r="AB88" t="s">
        <v>108</v>
      </c>
      <c r="AC88" t="s">
        <v>109</v>
      </c>
      <c r="AD88" t="s">
        <v>110</v>
      </c>
      <c r="AE88" t="s">
        <v>111</v>
      </c>
      <c r="AF88" s="72">
        <v>0.93090653270000001</v>
      </c>
      <c r="AG88" s="72">
        <v>2.337844466</v>
      </c>
      <c r="AH88" s="72">
        <v>16.46759776</v>
      </c>
      <c r="AI88" s="72">
        <v>7.3992152840000003</v>
      </c>
      <c r="AJ88" s="54">
        <v>27.1355640427</v>
      </c>
    </row>
    <row r="89" spans="1:36" hidden="1" x14ac:dyDescent="0.3">
      <c r="A89" s="4"/>
      <c r="B89" s="4"/>
      <c r="C89" s="236" t="s">
        <v>335</v>
      </c>
      <c r="D89" s="226" t="s">
        <v>336</v>
      </c>
      <c r="E89" s="226" t="s">
        <v>337</v>
      </c>
      <c r="F89" s="226" t="s">
        <v>338</v>
      </c>
      <c r="G89" s="226" t="s">
        <v>339</v>
      </c>
      <c r="H89" s="31">
        <f>VLOOKUP(D89,result!$A$2:$AY$268,'primary energy'!W5,FALSE)</f>
        <v>0.1765895167</v>
      </c>
      <c r="I89" s="31">
        <f>VLOOKUP(E89,result!$A$2:$AY$268,'primary energy'!W5,FALSE)</f>
        <v>0.54574796960000005</v>
      </c>
      <c r="J89" s="31">
        <f>VLOOKUP(F89,result!$A$2:$AY$268,'primary energy'!W5,FALSE)</f>
        <v>0</v>
      </c>
      <c r="K89" s="31">
        <f>VLOOKUP(G89,result!$A$2:$AY$268,'primary energy'!W5,FALSE)</f>
        <v>0.8632713139</v>
      </c>
      <c r="L89" s="235">
        <f t="shared" ref="L89" si="57">SUM(H89:K89)</f>
        <v>1.5856088002000002</v>
      </c>
      <c r="M89" s="140"/>
      <c r="N89" s="54">
        <f>'[1]Bilan 2050'!$E$51</f>
        <v>0.74476022441954859</v>
      </c>
      <c r="O89" s="31">
        <f>'[1]Bilan 2050'!$E$53</f>
        <v>3.1558487374952491</v>
      </c>
      <c r="P89" s="31">
        <v>0</v>
      </c>
      <c r="Q89" s="31">
        <f>'[1]Bilan 2050'!$S$23+'[1]Bilan 2050'!$S$29+SUM('[1]Bilan 2050'!$S$36:$S$40,'[1]Bilan 2050'!$S$44:$S$45)</f>
        <v>1.5795656120681323</v>
      </c>
      <c r="R89" s="235">
        <f>SUM(N89:Q89)</f>
        <v>5.4801745739829304</v>
      </c>
      <c r="S89" s="248"/>
      <c r="T89" s="217"/>
      <c r="U89" s="72">
        <f>'[6]Bilan 2050'!$E$51</f>
        <v>0.74476022441954859</v>
      </c>
      <c r="V89" s="72">
        <f>'[6]Bilan 2050'!$E$53</f>
        <v>3.1558487374952491</v>
      </c>
      <c r="W89" s="72">
        <v>0</v>
      </c>
      <c r="X89" s="72">
        <f>'[4]Bilan 2050'!$E$52</f>
        <v>0.28608823842971293</v>
      </c>
      <c r="Y89" s="54">
        <f>SUM(U89:X89)</f>
        <v>4.1866972003445104</v>
      </c>
      <c r="AA89" s="111" t="s">
        <v>335</v>
      </c>
      <c r="AB89" t="s">
        <v>336</v>
      </c>
      <c r="AC89" t="s">
        <v>337</v>
      </c>
      <c r="AD89" t="s">
        <v>338</v>
      </c>
      <c r="AE89" t="s">
        <v>339</v>
      </c>
      <c r="AF89" s="72">
        <v>0.20201800759999999</v>
      </c>
      <c r="AG89" s="72">
        <v>0.70246769870000003</v>
      </c>
      <c r="AH89" s="72">
        <v>0</v>
      </c>
      <c r="AI89" s="72">
        <v>1.049895764</v>
      </c>
      <c r="AJ89" s="54">
        <v>1.9543814703</v>
      </c>
    </row>
    <row r="90" spans="1:36" x14ac:dyDescent="0.3">
      <c r="A90" s="4"/>
      <c r="B90" s="4"/>
      <c r="C90" s="236" t="s">
        <v>27</v>
      </c>
      <c r="D90" s="226" t="s">
        <v>112</v>
      </c>
      <c r="E90" s="226" t="s">
        <v>113</v>
      </c>
      <c r="F90" s="226" t="s">
        <v>114</v>
      </c>
      <c r="G90" s="226" t="s">
        <v>115</v>
      </c>
      <c r="H90" s="31">
        <f>VLOOKUP(D90,result!$A$2:$AY$268,'primary energy'!W5,FALSE)</f>
        <v>0</v>
      </c>
      <c r="I90" s="31">
        <f>VLOOKUP(E90,result!$A$2:$AY$268,'primary energy'!W5,FALSE)</f>
        <v>0.84140034590000001</v>
      </c>
      <c r="J90" s="31">
        <f>VLOOKUP(F90,result!$A$2:$AY$268,'primary energy'!W5,FALSE)</f>
        <v>0.18409384170000001</v>
      </c>
      <c r="K90" s="31">
        <f>VLOOKUP(G90,result!$A$2:$AY$268,'primary energy'!W5,FALSE)</f>
        <v>0.15605686590000001</v>
      </c>
      <c r="L90" s="235">
        <f t="shared" si="54"/>
        <v>1.1815510535000002</v>
      </c>
      <c r="M90" s="4"/>
      <c r="N90" s="253">
        <f>'[1]Bilan 2050'!$S$46</f>
        <v>2.2137192704974398E-3</v>
      </c>
      <c r="O90" s="72">
        <f>'[1]Bilan 2050'!$S$41+'[1]Bilan 2050'!$S$42+'[1]Bilan 2050'!$S$43</f>
        <v>0</v>
      </c>
      <c r="P90" s="72">
        <f>'[1]Bilan 2050'!$S$13</f>
        <v>0.708817452060579</v>
      </c>
      <c r="Q90" s="72">
        <f>'[1]Bilan 2050'!$S$23+'[1]Bilan 2050'!$S$29+'[1]Bilan 2050'!$S$45</f>
        <v>0.70087820821898816</v>
      </c>
      <c r="R90" s="235">
        <f t="shared" ref="R90" si="58">SUM(N90:Q90)</f>
        <v>1.4119093795500646</v>
      </c>
      <c r="S90" s="248"/>
      <c r="T90" s="217"/>
      <c r="U90" s="72">
        <f>'[6]Bilan 2050'!$S$46</f>
        <v>2.2137192704974398E-3</v>
      </c>
      <c r="V90" s="72">
        <f>SUM('[6]Bilan 2050'!$S$41:$S$43)</f>
        <v>0</v>
      </c>
      <c r="W90" s="72">
        <f>'[6]Bilan 2050'!$S$13</f>
        <v>0.708817452060579</v>
      </c>
      <c r="X90" s="72">
        <f>'[4]Bilan 2050'!$S$23+'[4]Bilan 2050'!$S$29+'[4]Bilan 2050'!$S$45</f>
        <v>0.70087820821898816</v>
      </c>
      <c r="Y90" s="54">
        <f>SUM(U90:X90)</f>
        <v>1.4119093795500646</v>
      </c>
      <c r="AA90" s="111" t="s">
        <v>27</v>
      </c>
      <c r="AB90" t="s">
        <v>112</v>
      </c>
      <c r="AC90" t="s">
        <v>113</v>
      </c>
      <c r="AD90" t="s">
        <v>114</v>
      </c>
      <c r="AE90" t="s">
        <v>115</v>
      </c>
      <c r="AF90" s="72">
        <v>0</v>
      </c>
      <c r="AG90" s="72">
        <v>0.78471095749999997</v>
      </c>
      <c r="AH90" s="72">
        <v>0.1920143379</v>
      </c>
      <c r="AI90" s="72">
        <v>0.15227854190000001</v>
      </c>
      <c r="AJ90" s="54">
        <v>1.1290038373</v>
      </c>
    </row>
    <row r="91" spans="1:36" x14ac:dyDescent="0.3">
      <c r="A91" s="4"/>
      <c r="B91" s="4"/>
      <c r="C91" s="12" t="s">
        <v>28</v>
      </c>
      <c r="H91" s="12">
        <f>SUM(H82,H85:H87)</f>
        <v>1.0839649949000001</v>
      </c>
      <c r="I91" s="12">
        <f>SUM(I82,I85:I87)</f>
        <v>12.3039318803</v>
      </c>
      <c r="J91" s="12">
        <f>SUM(J82,J85:J87)</f>
        <v>45.267253346700002</v>
      </c>
      <c r="K91" s="12">
        <f>SUM(K82,K85:K87)</f>
        <v>27.567311742346902</v>
      </c>
      <c r="L91" s="55">
        <f>SUM(H91:K91)</f>
        <v>86.222461964246904</v>
      </c>
      <c r="M91" s="4"/>
      <c r="N91" s="89">
        <f>N82+N85+N86+N87</f>
        <v>0.74697394369004599</v>
      </c>
      <c r="O91" s="73">
        <f>O82+O85+O86+O87</f>
        <v>8.5167093653436083</v>
      </c>
      <c r="P91" s="73">
        <f>P82+P85+P86+P87</f>
        <v>45.637352436952433</v>
      </c>
      <c r="Q91" s="73">
        <f>Q82+Q85+Q86+Q87</f>
        <v>25.810433254565368</v>
      </c>
      <c r="R91" s="257">
        <f>SUM(N91:Q91)</f>
        <v>80.71146900055146</v>
      </c>
      <c r="S91" s="248"/>
      <c r="T91" s="217"/>
      <c r="U91" s="73">
        <f>U82+U85+U86+U87</f>
        <v>0.74697394369004599</v>
      </c>
      <c r="V91" s="73">
        <f>V82+V85+V86+V87</f>
        <v>8.5167093653436083</v>
      </c>
      <c r="W91" s="73">
        <f>W82+W85+W86+W87</f>
        <v>45.637352436952433</v>
      </c>
      <c r="X91" s="73">
        <f>X82+X85+X86+X87</f>
        <v>20.898199115846701</v>
      </c>
      <c r="Y91" s="75">
        <f>SUM(U91:X91)</f>
        <v>75.799234861832787</v>
      </c>
      <c r="AA91" s="12" t="s">
        <v>28</v>
      </c>
      <c r="AF91" s="214">
        <v>1.1884241458</v>
      </c>
      <c r="AG91" s="214">
        <v>11.771753482699999</v>
      </c>
      <c r="AH91" s="214">
        <v>46.117834804899999</v>
      </c>
      <c r="AI91" s="214">
        <v>25.577004613002501</v>
      </c>
      <c r="AJ91" s="55">
        <v>84.655017046402492</v>
      </c>
    </row>
    <row r="92" spans="1:3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243">
        <f>N91-'[1]Bilan 2050'!$G$46</f>
        <v>0</v>
      </c>
      <c r="O92" s="243">
        <f>O91-SUM('[1]Bilan 2050'!$S$41:$W$43,'[1]Bilan 2050'!$E$53)</f>
        <v>0</v>
      </c>
      <c r="P92" s="243">
        <f>P91-'[1]Bilan 2050'!$R$13</f>
        <v>0</v>
      </c>
      <c r="Q92" s="244">
        <f>Q91-SUM('[1]Bilan 2050'!$R$23,'[1]Bilan 2050'!$R$29,'[1]Bilan 2050'!$S$36:$W$40,'[1]Bilan 2050'!$S$45:$W$45)</f>
        <v>0.70087820821898461</v>
      </c>
      <c r="R92" s="140"/>
      <c r="S92" s="4"/>
    </row>
    <row r="93" spans="1:36" x14ac:dyDescent="0.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36" x14ac:dyDescent="0.3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</sheetData>
  <mergeCells count="1">
    <mergeCell ref="U3:Y3"/>
  </mergeCells>
  <pageMargins left="0.7" right="0.7" top="0.75" bottom="0.75" header="0.3" footer="0.3"/>
  <pageSetup paperSize="9" scale="9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="55" zoomScaleNormal="55" workbookViewId="0">
      <selection activeCell="O56" sqref="O56"/>
    </sheetView>
  </sheetViews>
  <sheetFormatPr baseColWidth="10" defaultRowHeight="14.4" x14ac:dyDescent="0.3"/>
  <cols>
    <col min="3" max="3" width="14.44140625" customWidth="1"/>
    <col min="4" max="7" width="14.44140625" hidden="1" customWidth="1"/>
    <col min="8" max="8" width="14.44140625" customWidth="1"/>
    <col min="9" max="9" width="14" customWidth="1"/>
    <col min="11" max="11" width="11.44140625" customWidth="1"/>
    <col min="14" max="17" width="11.44140625" style="59"/>
  </cols>
  <sheetData>
    <row r="1" spans="1:17" ht="23.4" x14ac:dyDescent="0.45">
      <c r="A1" s="1" t="s">
        <v>47</v>
      </c>
    </row>
    <row r="3" spans="1:17" ht="23.4" x14ac:dyDescent="0.45">
      <c r="B3" s="1" t="s">
        <v>164</v>
      </c>
      <c r="C3" s="17"/>
      <c r="D3" s="17"/>
      <c r="E3" s="17"/>
      <c r="F3" s="17"/>
      <c r="G3" s="17"/>
      <c r="H3" s="17"/>
      <c r="I3" s="17"/>
      <c r="J3" s="17"/>
      <c r="K3" s="17"/>
    </row>
    <row r="4" spans="1:17" x14ac:dyDescent="0.3">
      <c r="B4" s="17"/>
      <c r="H4" s="25"/>
      <c r="I4" s="25"/>
      <c r="J4" s="25"/>
      <c r="K4" s="25"/>
      <c r="N4" s="92"/>
      <c r="O4" s="92"/>
      <c r="P4" s="92"/>
    </row>
    <row r="5" spans="1:17" ht="30" x14ac:dyDescent="0.4">
      <c r="B5" s="17"/>
      <c r="C5" s="113">
        <v>2015</v>
      </c>
      <c r="H5" s="175" t="s">
        <v>43</v>
      </c>
      <c r="I5" s="175" t="s">
        <v>333</v>
      </c>
      <c r="J5" s="175" t="s">
        <v>45</v>
      </c>
      <c r="K5" s="175" t="s">
        <v>334</v>
      </c>
      <c r="L5" s="52" t="s">
        <v>2</v>
      </c>
      <c r="M5" s="51"/>
      <c r="N5" s="93"/>
      <c r="O5" s="93"/>
      <c r="P5" s="93"/>
      <c r="Q5" s="93"/>
    </row>
    <row r="6" spans="1:17" x14ac:dyDescent="0.3">
      <c r="C6" s="112" t="s">
        <v>20</v>
      </c>
      <c r="H6" s="10">
        <f>SUM(H7:H8)</f>
        <v>0</v>
      </c>
      <c r="I6" s="10">
        <f>SUM(I7:I8)</f>
        <v>44.861659469999999</v>
      </c>
      <c r="J6" s="10">
        <f>SUM(J7:J8)</f>
        <v>0.92197733739999999</v>
      </c>
      <c r="K6" s="10">
        <f>SUM(K7:K8)</f>
        <v>5.0846897374199999E-2</v>
      </c>
      <c r="L6" s="53">
        <f>SUM(H6:K6)</f>
        <v>45.8344837047742</v>
      </c>
      <c r="M6" s="49"/>
      <c r="N6" s="69"/>
      <c r="O6" s="69"/>
      <c r="P6" s="69"/>
      <c r="Q6" s="69"/>
    </row>
    <row r="7" spans="1:17" x14ac:dyDescent="0.3">
      <c r="C7" s="110" t="s">
        <v>21</v>
      </c>
      <c r="D7" t="s">
        <v>92</v>
      </c>
      <c r="E7" t="s">
        <v>93</v>
      </c>
      <c r="F7" t="s">
        <v>94</v>
      </c>
      <c r="G7" t="s">
        <v>95</v>
      </c>
      <c r="H7" s="31">
        <f>VLOOKUP(D7,result!$A$2:$AY$268,'primary energy'!F5,FALSE)</f>
        <v>0</v>
      </c>
      <c r="I7" s="31">
        <f>VLOOKUP(E7,result!$A$2:$AY$268,'primary energy'!F5,FALSE)</f>
        <v>25.19828721</v>
      </c>
      <c r="J7" s="31">
        <f>VLOOKUP(F7,result!$A$2:$AY$268,'primary energy'!F5,FALSE)</f>
        <v>1.0900117900000001E-2</v>
      </c>
      <c r="K7" s="31">
        <f>VLOOKUP(G7,result!$A$2:$AY$268,'primary energy'!F5,FALSE)</f>
        <v>2.53044742E-5</v>
      </c>
      <c r="L7" s="54">
        <f t="shared" ref="L7:L14" si="0">SUM(H7:K7)</f>
        <v>25.2092126323742</v>
      </c>
      <c r="M7" s="49"/>
      <c r="N7" s="91"/>
      <c r="O7" s="91"/>
      <c r="P7" s="91"/>
      <c r="Q7" s="91"/>
    </row>
    <row r="8" spans="1:17" x14ac:dyDescent="0.3">
      <c r="C8" s="111" t="s">
        <v>22</v>
      </c>
      <c r="D8" t="s">
        <v>96</v>
      </c>
      <c r="E8" t="s">
        <v>97</v>
      </c>
      <c r="F8" t="s">
        <v>98</v>
      </c>
      <c r="G8" t="s">
        <v>99</v>
      </c>
      <c r="H8" s="31">
        <f>VLOOKUP(D8,result!$A$2:$AY$268,'primary energy'!F5,FALSE)</f>
        <v>0</v>
      </c>
      <c r="I8" s="31">
        <f>VLOOKUP(E8,result!$A$2:$AY$268,'primary energy'!F5,FALSE)</f>
        <v>19.663372259999999</v>
      </c>
      <c r="J8" s="31">
        <f>VLOOKUP(F8,result!$A$2:$AY$268,'primary energy'!F5,FALSE)</f>
        <v>0.91107721949999998</v>
      </c>
      <c r="K8" s="31">
        <f>VLOOKUP(G8,result!$A$2:$AY$268,'primary energy'!F5,FALSE)</f>
        <v>5.0821592899999997E-2</v>
      </c>
      <c r="L8" s="54">
        <f t="shared" si="0"/>
        <v>20.6252710724</v>
      </c>
      <c r="M8" s="49"/>
      <c r="N8" s="91"/>
      <c r="O8" s="91"/>
      <c r="P8" s="91"/>
      <c r="Q8" s="91"/>
    </row>
    <row r="9" spans="1:17" x14ac:dyDescent="0.3">
      <c r="C9" s="112" t="s">
        <v>23</v>
      </c>
      <c r="D9" t="s">
        <v>100</v>
      </c>
      <c r="E9" t="s">
        <v>101</v>
      </c>
      <c r="F9" t="s">
        <v>102</v>
      </c>
      <c r="G9" t="s">
        <v>103</v>
      </c>
      <c r="H9" s="10">
        <f>VLOOKUP(D9,result!$A$2:$AY$268,'primary energy'!F5,FALSE)</f>
        <v>0.24098431770000001</v>
      </c>
      <c r="I9" s="10">
        <f>VLOOKUP(E9,result!$A$2:$AY$268,'primary energy'!F5,FALSE)</f>
        <v>6.8823172709999998</v>
      </c>
      <c r="J9" s="10">
        <f>VLOOKUP(F9,result!$A$2:$AY$268,'primary energy'!F5,FALSE)</f>
        <v>12.132876339999999</v>
      </c>
      <c r="K9" s="10">
        <f>VLOOKUP(G9,result!$A$2:$AY$268,'primary energy'!F5,FALSE)</f>
        <v>14.228449299999999</v>
      </c>
      <c r="L9" s="53">
        <f>SUM(H9:K9)</f>
        <v>33.484627228699999</v>
      </c>
      <c r="M9" s="49"/>
      <c r="N9" s="69"/>
      <c r="O9" s="69"/>
      <c r="P9" s="69"/>
      <c r="Q9" s="69"/>
    </row>
    <row r="10" spans="1:17" x14ac:dyDescent="0.3">
      <c r="C10" s="112" t="s">
        <v>24</v>
      </c>
      <c r="D10" t="s">
        <v>104</v>
      </c>
      <c r="E10" t="s">
        <v>105</v>
      </c>
      <c r="F10" t="s">
        <v>106</v>
      </c>
      <c r="G10" t="s">
        <v>107</v>
      </c>
      <c r="H10" s="10">
        <f>VLOOKUP(D10,result!$A$2:$AY$268,'primary energy'!F5,FALSE)</f>
        <v>0</v>
      </c>
      <c r="I10" s="10">
        <f>VLOOKUP(E10,result!$A$2:$AY$268,'primary energy'!F5,FALSE)</f>
        <v>4.0585769620000001</v>
      </c>
      <c r="J10" s="10">
        <f>VLOOKUP(F10,result!$A$2:$AY$268,'primary energy'!F5,FALSE)</f>
        <v>12.48882392</v>
      </c>
      <c r="K10" s="10">
        <f>VLOOKUP(G10,result!$A$2:$AY$268,'primary energy'!F5,FALSE)</f>
        <v>8.8917217659999999</v>
      </c>
      <c r="L10" s="53">
        <f t="shared" si="0"/>
        <v>25.439122647999998</v>
      </c>
      <c r="M10" s="49"/>
      <c r="N10" s="69"/>
      <c r="O10" s="69"/>
      <c r="P10" s="69"/>
      <c r="Q10" s="69"/>
    </row>
    <row r="11" spans="1:17" x14ac:dyDescent="0.3">
      <c r="C11" s="112" t="s">
        <v>25</v>
      </c>
      <c r="H11" s="10">
        <f>SUM(H12:H13)</f>
        <v>4.3669282540000003</v>
      </c>
      <c r="I11" s="10">
        <f>SUM(I12:I13)</f>
        <v>17.766706532000001</v>
      </c>
      <c r="J11" s="10">
        <f>SUM(J12:J13)</f>
        <v>10.932290262</v>
      </c>
      <c r="K11" s="10">
        <f>SUM(K12:K13)</f>
        <v>12.358695840999999</v>
      </c>
      <c r="L11" s="53">
        <f>SUM(H11:K11)</f>
        <v>45.424620889000003</v>
      </c>
      <c r="M11" s="49"/>
      <c r="N11" s="69"/>
      <c r="O11" s="69"/>
      <c r="P11" s="69"/>
      <c r="Q11" s="69"/>
    </row>
    <row r="12" spans="1:17" x14ac:dyDescent="0.3">
      <c r="C12" s="111" t="s">
        <v>26</v>
      </c>
      <c r="D12" t="s">
        <v>108</v>
      </c>
      <c r="E12" t="s">
        <v>109</v>
      </c>
      <c r="F12" t="s">
        <v>110</v>
      </c>
      <c r="G12" t="s">
        <v>111</v>
      </c>
      <c r="H12" s="31">
        <f>VLOOKUP(D12,result!$A$2:$AY$268,'primary energy'!F5,FALSE)</f>
        <v>4.3669282540000003</v>
      </c>
      <c r="I12" s="31">
        <f>VLOOKUP(E12,result!$A$2:$AY$268,'primary energy'!F5,FALSE)</f>
        <v>15.52701336</v>
      </c>
      <c r="J12" s="31">
        <f>VLOOKUP(F12,result!$A$2:$AY$268,'primary energy'!F5,FALSE)</f>
        <v>10.63464239</v>
      </c>
      <c r="K12" s="31">
        <f>VLOOKUP(G12,result!$A$2:$AY$268,'primary energy'!F5,FALSE)</f>
        <v>12.00802586</v>
      </c>
      <c r="L12" s="54">
        <f t="shared" si="0"/>
        <v>42.536609863999999</v>
      </c>
      <c r="M12" s="49"/>
      <c r="N12" s="91"/>
      <c r="O12" s="91"/>
      <c r="P12" s="91"/>
      <c r="Q12" s="91"/>
    </row>
    <row r="13" spans="1:17" x14ac:dyDescent="0.3">
      <c r="C13" s="111" t="s">
        <v>27</v>
      </c>
      <c r="D13" t="s">
        <v>112</v>
      </c>
      <c r="E13" t="s">
        <v>113</v>
      </c>
      <c r="F13" t="s">
        <v>114</v>
      </c>
      <c r="G13" t="s">
        <v>115</v>
      </c>
      <c r="H13" s="31">
        <f>VLOOKUP(D13,result!$A$2:$AY$268,'primary energy'!F5,FALSE)</f>
        <v>0</v>
      </c>
      <c r="I13" s="31">
        <f>VLOOKUP(E13,result!$A$2:$AY$268,'primary energy'!F5,FALSE)</f>
        <v>2.239693172</v>
      </c>
      <c r="J13" s="31">
        <f>VLOOKUP(F13,result!$A$2:$AY$268,'primary energy'!F5,FALSE)</f>
        <v>0.29764787199999998</v>
      </c>
      <c r="K13" s="31">
        <f>VLOOKUP(G13,result!$A$2:$AY$268,'primary energy'!F5,FALSE)</f>
        <v>0.35066998100000002</v>
      </c>
      <c r="L13" s="54">
        <f t="shared" si="0"/>
        <v>2.888011025</v>
      </c>
      <c r="M13" s="49"/>
      <c r="N13" s="91"/>
      <c r="O13" s="91"/>
      <c r="P13" s="91"/>
      <c r="Q13" s="91"/>
    </row>
    <row r="14" spans="1:17" x14ac:dyDescent="0.3">
      <c r="C14" s="12" t="s">
        <v>28</v>
      </c>
      <c r="H14" s="12">
        <f>SUM(H6,H9:H11)</f>
        <v>4.6079125717</v>
      </c>
      <c r="I14" s="12">
        <f>SUM(I6,I9:I11)</f>
        <v>73.569260235000002</v>
      </c>
      <c r="J14" s="12">
        <f>SUM(J6,J9:J11)</f>
        <v>36.475967859400001</v>
      </c>
      <c r="K14" s="12">
        <f>SUM(K6,K9:K11)</f>
        <v>35.529713804374197</v>
      </c>
      <c r="L14" s="55">
        <f t="shared" si="0"/>
        <v>150.18285447047418</v>
      </c>
      <c r="M14" s="49"/>
      <c r="N14" s="98"/>
      <c r="O14" s="98"/>
      <c r="P14" s="98"/>
      <c r="Q14" s="98"/>
    </row>
    <row r="15" spans="1:17" x14ac:dyDescent="0.3">
      <c r="B15" s="45" t="s">
        <v>116</v>
      </c>
      <c r="H15" s="49"/>
      <c r="I15" s="49"/>
      <c r="J15" s="49"/>
      <c r="K15" s="49"/>
      <c r="L15" s="49"/>
      <c r="M15" s="49"/>
      <c r="N15" s="97"/>
      <c r="O15" s="97"/>
      <c r="P15" s="97"/>
      <c r="Q15" s="97"/>
    </row>
    <row r="16" spans="1:17" x14ac:dyDescent="0.3">
      <c r="B16" s="44" t="s">
        <v>48</v>
      </c>
      <c r="C16" s="44"/>
      <c r="D16" s="44"/>
      <c r="E16" s="44"/>
      <c r="F16" s="44"/>
      <c r="G16" s="44"/>
      <c r="H16" s="50"/>
      <c r="I16" s="50"/>
      <c r="J16" s="50"/>
      <c r="K16" s="50"/>
      <c r="L16" s="50"/>
      <c r="M16" s="50"/>
      <c r="N16" s="100"/>
      <c r="O16" s="100"/>
      <c r="P16" s="100"/>
      <c r="Q16" s="100"/>
    </row>
    <row r="17" spans="3:17" x14ac:dyDescent="0.3">
      <c r="I17" s="49"/>
      <c r="J17" s="49"/>
      <c r="K17" s="49"/>
      <c r="N17" s="97"/>
      <c r="O17" s="97"/>
      <c r="P17" s="97"/>
    </row>
    <row r="18" spans="3:17" ht="30" x14ac:dyDescent="0.4">
      <c r="C18" s="113">
        <v>2020</v>
      </c>
      <c r="H18" s="175" t="s">
        <v>43</v>
      </c>
      <c r="I18" s="175" t="s">
        <v>333</v>
      </c>
      <c r="J18" s="175" t="s">
        <v>45</v>
      </c>
      <c r="K18" s="175" t="s">
        <v>334</v>
      </c>
      <c r="L18" s="52" t="s">
        <v>2</v>
      </c>
      <c r="N18" s="69"/>
      <c r="O18" s="69"/>
      <c r="P18" s="69"/>
      <c r="Q18" s="93"/>
    </row>
    <row r="19" spans="3:17" x14ac:dyDescent="0.3">
      <c r="C19" s="112" t="s">
        <v>20</v>
      </c>
      <c r="H19" s="10">
        <f>SUM(H20:H21)</f>
        <v>0</v>
      </c>
      <c r="I19" s="10">
        <f>SUM(I20:I21)</f>
        <v>40.823897329999994</v>
      </c>
      <c r="J19" s="10">
        <f>SUM(J20:J21)</f>
        <v>1.4218713547999999</v>
      </c>
      <c r="K19" s="10">
        <f>SUM(K20:K21)</f>
        <v>0.4139759431899</v>
      </c>
      <c r="L19" s="53">
        <f>SUM(H19:K19)</f>
        <v>42.659744627989888</v>
      </c>
      <c r="N19" s="69"/>
      <c r="O19" s="69"/>
      <c r="P19" s="69"/>
      <c r="Q19" s="69"/>
    </row>
    <row r="20" spans="3:17" x14ac:dyDescent="0.3">
      <c r="C20" s="110" t="s">
        <v>21</v>
      </c>
      <c r="D20" t="s">
        <v>92</v>
      </c>
      <c r="E20" t="s">
        <v>93</v>
      </c>
      <c r="F20" t="s">
        <v>94</v>
      </c>
      <c r="G20" t="s">
        <v>95</v>
      </c>
      <c r="H20" s="31">
        <f>VLOOKUP(D20,result!$A$2:$AY$268,'primary energy'!I5,FALSE)</f>
        <v>0</v>
      </c>
      <c r="I20" s="31">
        <f>VLOOKUP(E20,result!$A$2:$AY$268,'primary energy'!I5,FALSE)</f>
        <v>23.032529409999999</v>
      </c>
      <c r="J20" s="31">
        <f>VLOOKUP(F20,result!$A$2:$AY$268,'primary energy'!I5,FALSE)</f>
        <v>4.2677848800000001E-2</v>
      </c>
      <c r="K20" s="31">
        <f>VLOOKUP(G48,result!$A$2:$AY$268,'primary energy'!I5,FALSE)</f>
        <v>4.2454189899999999E-5</v>
      </c>
      <c r="L20" s="54">
        <f t="shared" ref="L20:L21" si="1">SUM(H20:K20)</f>
        <v>23.075249712989898</v>
      </c>
      <c r="N20" s="172"/>
      <c r="O20" s="91"/>
      <c r="P20" s="91"/>
      <c r="Q20" s="91"/>
    </row>
    <row r="21" spans="3:17" x14ac:dyDescent="0.3">
      <c r="C21" s="111" t="s">
        <v>22</v>
      </c>
      <c r="D21" t="s">
        <v>96</v>
      </c>
      <c r="E21" t="s">
        <v>97</v>
      </c>
      <c r="F21" t="s">
        <v>98</v>
      </c>
      <c r="G21" t="s">
        <v>99</v>
      </c>
      <c r="H21" s="31">
        <f>VLOOKUP(D21,result!$A$2:$AY$268,'primary energy'!I5,FALSE)</f>
        <v>0</v>
      </c>
      <c r="I21" s="31">
        <f>VLOOKUP(E21,result!$A$2:$AY$268,'primary energy'!I5,FALSE)</f>
        <v>17.791367919999999</v>
      </c>
      <c r="J21" s="31">
        <f>VLOOKUP(F21,result!$A$2:$AY$268,'primary energy'!I5,FALSE)</f>
        <v>1.379193506</v>
      </c>
      <c r="K21" s="31">
        <f>VLOOKUP(G21,result!$A$2:$AY$268,'primary energy'!I5,FALSE)</f>
        <v>0.41393348899999999</v>
      </c>
      <c r="L21" s="54">
        <f t="shared" si="1"/>
        <v>19.584494915000001</v>
      </c>
      <c r="N21" s="172"/>
      <c r="O21" s="91"/>
      <c r="P21" s="91"/>
      <c r="Q21" s="91"/>
    </row>
    <row r="22" spans="3:17" x14ac:dyDescent="0.3">
      <c r="C22" s="112" t="s">
        <v>23</v>
      </c>
      <c r="D22" t="s">
        <v>100</v>
      </c>
      <c r="E22" t="s">
        <v>101</v>
      </c>
      <c r="F22" t="s">
        <v>102</v>
      </c>
      <c r="G22" t="s">
        <v>103</v>
      </c>
      <c r="H22" s="10">
        <f>VLOOKUP(D22,result!$A$2:$AY$268,'primary energy'!I5,FALSE)</f>
        <v>0.1970706703</v>
      </c>
      <c r="I22" s="10">
        <f>VLOOKUP(E22,result!$A$2:$AY$268,'primary energy'!I5,FALSE)</f>
        <v>5.8043862070000003</v>
      </c>
      <c r="J22" s="10">
        <f>VLOOKUP(F22,result!$A$2:$AY$268,'primary energy'!I5,FALSE)</f>
        <v>11.965464799999999</v>
      </c>
      <c r="K22" s="10">
        <f>VLOOKUP(G22,result!$A$2:$AY$268,'primary energy'!I5,FALSE)</f>
        <v>13.939348819999999</v>
      </c>
      <c r="L22" s="53">
        <f>SUM(H22:K22)</f>
        <v>31.9062704973</v>
      </c>
      <c r="N22" s="69"/>
      <c r="O22" s="69"/>
      <c r="P22" s="69"/>
      <c r="Q22" s="69"/>
    </row>
    <row r="23" spans="3:17" x14ac:dyDescent="0.3">
      <c r="C23" s="112" t="s">
        <v>24</v>
      </c>
      <c r="D23" t="s">
        <v>104</v>
      </c>
      <c r="E23" t="s">
        <v>105</v>
      </c>
      <c r="F23" t="s">
        <v>106</v>
      </c>
      <c r="G23" t="s">
        <v>107</v>
      </c>
      <c r="H23" s="10">
        <f>VLOOKUP(D23,result!$A$2:$AY$268,'primary energy'!I5,FALSE)</f>
        <v>0</v>
      </c>
      <c r="I23" s="10">
        <f>VLOOKUP(E23,result!$A$2:$AY$268,'primary energy'!I5,FALSE)</f>
        <v>2.6651435480000001</v>
      </c>
      <c r="J23" s="10">
        <f>VLOOKUP(F23,result!$A$2:$AY$268,'primary energy'!I5,FALSE)</f>
        <v>13.100575510000001</v>
      </c>
      <c r="K23" s="10">
        <f>VLOOKUP(G23,result!$A$2:$AY$268,'primary energy'!I5,FALSE)</f>
        <v>7.5615797689999997</v>
      </c>
      <c r="L23" s="53">
        <f t="shared" ref="L23:L26" si="2">SUM(H23:K23)</f>
        <v>23.327298827</v>
      </c>
      <c r="N23" s="69"/>
      <c r="O23" s="69"/>
      <c r="P23" s="69"/>
      <c r="Q23" s="69"/>
    </row>
    <row r="24" spans="3:17" x14ac:dyDescent="0.3">
      <c r="C24" s="112" t="s">
        <v>25</v>
      </c>
      <c r="H24" s="10">
        <f>SUM(H25:H26)</f>
        <v>2.7706850109999999</v>
      </c>
      <c r="I24" s="10">
        <f>SUM(I25:I26)</f>
        <v>14.957504866999999</v>
      </c>
      <c r="J24" s="10">
        <f>SUM(J25:J26)</f>
        <v>11.2476175993</v>
      </c>
      <c r="K24" s="10">
        <f>SUM(K25:K26)</f>
        <v>13.3257725487</v>
      </c>
      <c r="L24" s="53">
        <f t="shared" si="2"/>
        <v>42.301580025999996</v>
      </c>
      <c r="N24" s="69"/>
      <c r="O24" s="69"/>
      <c r="P24" s="69"/>
      <c r="Q24" s="69"/>
    </row>
    <row r="25" spans="3:17" x14ac:dyDescent="0.3">
      <c r="C25" s="111" t="s">
        <v>26</v>
      </c>
      <c r="D25" t="s">
        <v>108</v>
      </c>
      <c r="E25" t="s">
        <v>109</v>
      </c>
      <c r="F25" t="s">
        <v>110</v>
      </c>
      <c r="G25" t="s">
        <v>111</v>
      </c>
      <c r="H25" s="31">
        <f>VLOOKUP(D25,result!$A$2:$AY$268,'primary energy'!I5,FALSE)</f>
        <v>2.7706850109999999</v>
      </c>
      <c r="I25" s="31">
        <f>VLOOKUP(E25,result!$A$2:$AY$268,'primary energy'!I5,FALSE)</f>
        <v>12.866121919999999</v>
      </c>
      <c r="J25" s="31">
        <f>VLOOKUP(F25,result!$A$2:$AY$268,'primary energy'!I5,FALSE)</f>
        <v>10.94063573</v>
      </c>
      <c r="K25" s="31">
        <f>VLOOKUP(G25,result!$A$2:$AY$268,'primary energy'!I5,FALSE)</f>
        <v>13.00523748</v>
      </c>
      <c r="L25" s="54">
        <f t="shared" si="2"/>
        <v>39.582680140999997</v>
      </c>
      <c r="N25" s="91"/>
      <c r="O25" s="91"/>
      <c r="P25" s="91"/>
      <c r="Q25" s="91"/>
    </row>
    <row r="26" spans="3:17" x14ac:dyDescent="0.3">
      <c r="C26" s="111" t="s">
        <v>27</v>
      </c>
      <c r="D26" t="s">
        <v>112</v>
      </c>
      <c r="E26" t="s">
        <v>113</v>
      </c>
      <c r="F26" t="s">
        <v>114</v>
      </c>
      <c r="G26" t="s">
        <v>115</v>
      </c>
      <c r="H26" s="31">
        <f>VLOOKUP(D26,result!$A$2:$AY$268,'primary energy'!I5,FALSE)</f>
        <v>0</v>
      </c>
      <c r="I26" s="31">
        <f>VLOOKUP(E26,result!$A$2:$AY$268,'primary energy'!I5,FALSE)</f>
        <v>2.091382947</v>
      </c>
      <c r="J26" s="31">
        <f>VLOOKUP(F26,result!$A$2:$AY$268,'primary energy'!I5,FALSE)</f>
        <v>0.30698186929999999</v>
      </c>
      <c r="K26" s="31">
        <f>VLOOKUP(G26,result!$A$2:$AY$268,'primary energy'!I5,FALSE)</f>
        <v>0.32053506869999998</v>
      </c>
      <c r="L26" s="54">
        <f t="shared" si="2"/>
        <v>2.7188998849999999</v>
      </c>
      <c r="N26" s="91"/>
      <c r="O26" s="91"/>
      <c r="P26" s="91"/>
      <c r="Q26" s="91"/>
    </row>
    <row r="27" spans="3:17" x14ac:dyDescent="0.3">
      <c r="C27" s="12" t="s">
        <v>28</v>
      </c>
      <c r="H27" s="12">
        <f>SUM(H19,H22:H24)</f>
        <v>2.9677556812999999</v>
      </c>
      <c r="I27" s="12">
        <f>SUM(I19,I22:I24)</f>
        <v>64.250931952000002</v>
      </c>
      <c r="J27" s="12">
        <f>SUM(J19,J22:J24)</f>
        <v>37.735529264100002</v>
      </c>
      <c r="K27" s="12">
        <f>SUM(K19,K22:K24)</f>
        <v>35.240677080889903</v>
      </c>
      <c r="L27" s="55">
        <f>SUM(H27:K27)</f>
        <v>140.19489397828991</v>
      </c>
      <c r="N27" s="98"/>
      <c r="O27" s="98"/>
      <c r="P27" s="98"/>
      <c r="Q27" s="98"/>
    </row>
    <row r="28" spans="3:17" x14ac:dyDescent="0.3">
      <c r="H28" s="49"/>
      <c r="I28" s="49"/>
      <c r="J28" s="49"/>
      <c r="K28" s="49"/>
      <c r="L28" s="49"/>
      <c r="M28" s="49"/>
      <c r="N28" s="97"/>
      <c r="O28" s="97"/>
      <c r="P28" s="97"/>
      <c r="Q28" s="97"/>
    </row>
    <row r="29" spans="3:17" x14ac:dyDescent="0.3">
      <c r="H29" s="49"/>
      <c r="I29" s="49"/>
      <c r="J29" s="49"/>
      <c r="K29" s="49"/>
      <c r="L29" s="49"/>
      <c r="M29" s="49"/>
      <c r="N29" s="97"/>
      <c r="O29" s="97"/>
      <c r="P29" s="97"/>
      <c r="Q29" s="97"/>
    </row>
    <row r="30" spans="3:17" x14ac:dyDescent="0.3">
      <c r="H30" s="49"/>
      <c r="I30" s="49"/>
      <c r="J30" s="49"/>
      <c r="K30" s="49"/>
      <c r="L30" s="49"/>
      <c r="M30" s="49"/>
      <c r="N30" s="97"/>
      <c r="O30" s="97"/>
      <c r="P30" s="97"/>
      <c r="Q30" s="97"/>
    </row>
    <row r="31" spans="3:17" ht="30" x14ac:dyDescent="0.4">
      <c r="C31" s="113">
        <v>2025</v>
      </c>
      <c r="H31" s="175" t="s">
        <v>43</v>
      </c>
      <c r="I31" s="175" t="s">
        <v>333</v>
      </c>
      <c r="J31" s="175" t="s">
        <v>45</v>
      </c>
      <c r="K31" s="175" t="s">
        <v>334</v>
      </c>
      <c r="L31" s="52" t="s">
        <v>2</v>
      </c>
      <c r="M31" s="49"/>
      <c r="N31" s="69"/>
      <c r="O31" s="69"/>
      <c r="P31" s="69"/>
      <c r="Q31" s="93"/>
    </row>
    <row r="32" spans="3:17" x14ac:dyDescent="0.3">
      <c r="C32" s="112" t="s">
        <v>20</v>
      </c>
      <c r="H32" s="10">
        <f>SUM(H33:H34)</f>
        <v>0</v>
      </c>
      <c r="I32" s="10">
        <f>SUM(I33:I34)</f>
        <v>37.211209590000003</v>
      </c>
      <c r="J32" s="10">
        <f>SUM(J33:J34)</f>
        <v>1.6608760311000001</v>
      </c>
      <c r="K32" s="10">
        <f>SUM(K33:K34)</f>
        <v>0.42730955730140002</v>
      </c>
      <c r="L32" s="53">
        <f>SUM(H32:K32)</f>
        <v>39.299395178401404</v>
      </c>
      <c r="M32" s="49"/>
      <c r="N32" s="69"/>
      <c r="O32" s="69"/>
      <c r="P32" s="69"/>
      <c r="Q32" s="69"/>
    </row>
    <row r="33" spans="2:17" x14ac:dyDescent="0.3">
      <c r="C33" s="110" t="s">
        <v>21</v>
      </c>
      <c r="D33" t="s">
        <v>92</v>
      </c>
      <c r="E33" t="s">
        <v>93</v>
      </c>
      <c r="F33" t="s">
        <v>94</v>
      </c>
      <c r="G33" t="s">
        <v>95</v>
      </c>
      <c r="H33" s="31">
        <f>VLOOKUP(D33,result!$A$2:$AY$268,'primary energy'!N5,FALSE)</f>
        <v>0</v>
      </c>
      <c r="I33" s="31">
        <f>VLOOKUP(E33,result!$A$2:$AY$268,'primary energy'!N5,FALSE)</f>
        <v>20.176124690000002</v>
      </c>
      <c r="J33" s="31">
        <f>VLOOKUP(F33,result!$A$2:$AY$268,'primary energy'!N5,FALSE)</f>
        <v>0.1688516601</v>
      </c>
      <c r="K33" s="31">
        <f>VLOOKUP(G48,result!$A$2:$AY$268,'primary energy'!N5,FALSE)</f>
        <v>6.2841401399999899E-5</v>
      </c>
      <c r="L33" s="54">
        <f t="shared" ref="L33:L34" si="3">SUM(H33:K33)</f>
        <v>20.345039191501403</v>
      </c>
      <c r="M33" s="49"/>
      <c r="N33" s="172"/>
      <c r="O33" s="91"/>
      <c r="P33" s="91"/>
      <c r="Q33" s="91"/>
    </row>
    <row r="34" spans="2:17" x14ac:dyDescent="0.3">
      <c r="C34" s="111" t="s">
        <v>22</v>
      </c>
      <c r="D34" t="s">
        <v>96</v>
      </c>
      <c r="E34" t="s">
        <v>97</v>
      </c>
      <c r="F34" t="s">
        <v>98</v>
      </c>
      <c r="G34" t="s">
        <v>99</v>
      </c>
      <c r="H34" s="31">
        <f>VLOOKUP(D34,result!$A$2:$AY$268,'primary energy'!N5,FALSE)</f>
        <v>0</v>
      </c>
      <c r="I34" s="31">
        <f>VLOOKUP(E34,result!$A$2:$AY$268,'primary energy'!N5,FALSE)</f>
        <v>17.035084900000001</v>
      </c>
      <c r="J34" s="31">
        <f>VLOOKUP(F34,result!$A$2:$AY$268,'primary energy'!N5,FALSE)</f>
        <v>1.4920243710000001</v>
      </c>
      <c r="K34" s="31">
        <f>VLOOKUP(G34,result!$A$2:$AY$268,'primary energy'!N5,FALSE)</f>
        <v>0.42724671590000002</v>
      </c>
      <c r="L34" s="54">
        <f t="shared" si="3"/>
        <v>18.954355986900001</v>
      </c>
      <c r="M34" s="49"/>
      <c r="N34" s="172"/>
      <c r="O34" s="91"/>
      <c r="P34" s="91"/>
      <c r="Q34" s="91"/>
    </row>
    <row r="35" spans="2:17" x14ac:dyDescent="0.3">
      <c r="C35" s="112" t="s">
        <v>23</v>
      </c>
      <c r="D35" t="s">
        <v>100</v>
      </c>
      <c r="E35" t="s">
        <v>101</v>
      </c>
      <c r="F35" t="s">
        <v>102</v>
      </c>
      <c r="G35" t="s">
        <v>103</v>
      </c>
      <c r="H35" s="10">
        <f>VLOOKUP(D35,result!$A$2:$AY$268,'primary energy'!N5,FALSE)</f>
        <v>0.15972557779999999</v>
      </c>
      <c r="I35" s="10">
        <f>VLOOKUP(E35,result!$A$2:$AY$268,'primary energy'!N5,FALSE)</f>
        <v>3.3580517219999999</v>
      </c>
      <c r="J35" s="10">
        <f>VLOOKUP(F35,result!$A$2:$AY$268,'primary energy'!N5,FALSE)</f>
        <v>12.982203609999999</v>
      </c>
      <c r="K35" s="10">
        <f>VLOOKUP(G35,result!$A$2:$AY$268,'primary energy'!N5,FALSE)</f>
        <v>12.856186320000001</v>
      </c>
      <c r="L35" s="53">
        <f>SUM(H35:K35)</f>
        <v>29.3561672298</v>
      </c>
      <c r="M35" s="49"/>
      <c r="N35" s="69"/>
      <c r="O35" s="69"/>
      <c r="P35" s="69"/>
      <c r="Q35" s="69"/>
    </row>
    <row r="36" spans="2:17" x14ac:dyDescent="0.3">
      <c r="C36" s="112" t="s">
        <v>24</v>
      </c>
      <c r="D36" t="s">
        <v>104</v>
      </c>
      <c r="E36" t="s">
        <v>105</v>
      </c>
      <c r="F36" t="s">
        <v>106</v>
      </c>
      <c r="G36" t="s">
        <v>107</v>
      </c>
      <c r="H36" s="10">
        <f>VLOOKUP(D36,result!$A$2:$AY$268,'primary energy'!N5,FALSE)</f>
        <v>0</v>
      </c>
      <c r="I36" s="10">
        <f>VLOOKUP(E36,result!$A$2:$AY$268,'primary energy'!N5,FALSE)</f>
        <v>1.474429049</v>
      </c>
      <c r="J36" s="10">
        <f>VLOOKUP(F36,result!$A$2:$AY$268,'primary energy'!N5,FALSE)</f>
        <v>11.640996639999999</v>
      </c>
      <c r="K36" s="10">
        <f>VLOOKUP(G36,result!$A$2:$AY$268,'primary energy'!N5,FALSE)</f>
        <v>9.1188489690000001</v>
      </c>
      <c r="L36" s="53">
        <f t="shared" ref="L36:L39" si="4">SUM(H36:K36)</f>
        <v>22.234274657999997</v>
      </c>
      <c r="M36" s="49"/>
      <c r="N36" s="69"/>
      <c r="O36" s="69"/>
      <c r="P36" s="69"/>
      <c r="Q36" s="69"/>
    </row>
    <row r="37" spans="2:17" x14ac:dyDescent="0.3">
      <c r="C37" s="112" t="s">
        <v>25</v>
      </c>
      <c r="H37" s="10">
        <f>SUM(H38:H39)</f>
        <v>2.481811558</v>
      </c>
      <c r="I37" s="10">
        <f>SUM(I38:I39)</f>
        <v>12.472590242999999</v>
      </c>
      <c r="J37" s="10">
        <f>SUM(J38:J39)</f>
        <v>10.9520495043</v>
      </c>
      <c r="K37" s="10">
        <f>SUM(K38:K39)</f>
        <v>13.833453478300001</v>
      </c>
      <c r="L37" s="53">
        <f t="shared" si="4"/>
        <v>39.739904783599997</v>
      </c>
      <c r="M37" s="49"/>
      <c r="N37" s="69"/>
      <c r="O37" s="69"/>
      <c r="P37" s="69"/>
      <c r="Q37" s="69"/>
    </row>
    <row r="38" spans="2:17" x14ac:dyDescent="0.3">
      <c r="C38" s="111" t="s">
        <v>26</v>
      </c>
      <c r="D38" t="s">
        <v>108</v>
      </c>
      <c r="E38" t="s">
        <v>109</v>
      </c>
      <c r="F38" t="s">
        <v>110</v>
      </c>
      <c r="G38" t="s">
        <v>111</v>
      </c>
      <c r="H38" s="31">
        <f>VLOOKUP(D38,result!$A$2:$AY$268,'primary energy'!N5,FALSE)</f>
        <v>2.481811558</v>
      </c>
      <c r="I38" s="31">
        <f>VLOOKUP(E38,result!$A$2:$AY$268,'primary energy'!N5,FALSE)</f>
        <v>10.509427219999999</v>
      </c>
      <c r="J38" s="31">
        <f>VLOOKUP(F38,result!$A$2:$AY$268,'primary energy'!N5,FALSE)</f>
        <v>10.63879996</v>
      </c>
      <c r="K38" s="31">
        <f>VLOOKUP(G38,result!$A$2:$AY$268,'primary energy'!N5,FALSE)</f>
        <v>13.52939815</v>
      </c>
      <c r="L38" s="54">
        <f t="shared" si="4"/>
        <v>37.159436888000002</v>
      </c>
      <c r="M38" s="49"/>
      <c r="N38" s="91"/>
      <c r="O38" s="91"/>
      <c r="P38" s="91"/>
      <c r="Q38" s="91"/>
    </row>
    <row r="39" spans="2:17" x14ac:dyDescent="0.3">
      <c r="C39" s="111" t="s">
        <v>27</v>
      </c>
      <c r="D39" t="s">
        <v>112</v>
      </c>
      <c r="E39" t="s">
        <v>113</v>
      </c>
      <c r="F39" t="s">
        <v>114</v>
      </c>
      <c r="G39" t="s">
        <v>115</v>
      </c>
      <c r="H39" s="31">
        <f>VLOOKUP(D39,result!$A$2:$AY$268,'primary energy'!N5,FALSE)</f>
        <v>0</v>
      </c>
      <c r="I39" s="31">
        <f>VLOOKUP(E39,result!$A$2:$AY$268,'primary energy'!N5,FALSE)</f>
        <v>1.9631630229999999</v>
      </c>
      <c r="J39" s="31">
        <f>VLOOKUP(F39,result!$A$2:$AY$268,'primary energy'!N5,FALSE)</f>
        <v>0.31324954430000002</v>
      </c>
      <c r="K39" s="31">
        <f>VLOOKUP(G39,result!$A$2:$AY$268,'primary energy'!N5,FALSE)</f>
        <v>0.30405532829999998</v>
      </c>
      <c r="L39" s="54">
        <f t="shared" si="4"/>
        <v>2.5804678956</v>
      </c>
      <c r="M39" s="49"/>
      <c r="N39" s="91"/>
      <c r="O39" s="91"/>
      <c r="P39" s="91"/>
      <c r="Q39" s="91"/>
    </row>
    <row r="40" spans="2:17" x14ac:dyDescent="0.3">
      <c r="C40" s="12" t="s">
        <v>28</v>
      </c>
      <c r="H40" s="12">
        <f>SUM(H32,H35:H37)</f>
        <v>2.6415371358000002</v>
      </c>
      <c r="I40" s="12">
        <f>SUM(I32,I35:I37)</f>
        <v>54.516280604000002</v>
      </c>
      <c r="J40" s="12">
        <f>SUM(J32,J35:J37)</f>
        <v>37.236125785399999</v>
      </c>
      <c r="K40" s="12">
        <f>SUM(K32,K35:K37)</f>
        <v>36.235798324601404</v>
      </c>
      <c r="L40" s="55">
        <f>SUM(H40:K40)</f>
        <v>130.62974184980141</v>
      </c>
      <c r="M40" s="49"/>
      <c r="N40" s="98"/>
      <c r="O40" s="98"/>
      <c r="P40" s="98"/>
      <c r="Q40" s="98"/>
    </row>
    <row r="41" spans="2:17" x14ac:dyDescent="0.3">
      <c r="H41" s="49"/>
      <c r="I41" s="49"/>
      <c r="J41" s="49"/>
      <c r="K41" s="49"/>
      <c r="L41" s="49"/>
      <c r="M41" s="49"/>
      <c r="N41" s="97"/>
      <c r="O41" s="97"/>
      <c r="P41" s="97"/>
      <c r="Q41" s="97"/>
    </row>
    <row r="42" spans="2:17" x14ac:dyDescent="0.3">
      <c r="H42" s="49"/>
      <c r="I42" s="49"/>
      <c r="J42" s="49"/>
      <c r="K42" s="49"/>
      <c r="L42" s="49"/>
      <c r="M42" s="49"/>
      <c r="N42" s="97"/>
      <c r="O42" s="97"/>
      <c r="P42" s="97"/>
      <c r="Q42" s="97"/>
    </row>
    <row r="43" spans="2:17" x14ac:dyDescent="0.3">
      <c r="B43" s="45" t="s">
        <v>116</v>
      </c>
      <c r="H43" s="49"/>
      <c r="I43" s="49"/>
      <c r="J43" s="49"/>
      <c r="K43" s="49"/>
      <c r="L43" s="49"/>
      <c r="M43" s="49"/>
      <c r="N43" s="97"/>
      <c r="O43" s="97"/>
      <c r="P43" s="97"/>
      <c r="Q43" s="97"/>
    </row>
    <row r="44" spans="2:17" x14ac:dyDescent="0.3">
      <c r="B44" s="44" t="s">
        <v>48</v>
      </c>
      <c r="C44" s="44"/>
      <c r="D44" s="44"/>
      <c r="E44" s="44"/>
      <c r="F44" s="44"/>
      <c r="G44" s="44"/>
      <c r="H44" s="50"/>
      <c r="I44" s="50"/>
      <c r="J44" s="50"/>
      <c r="K44" s="50"/>
      <c r="L44" s="50"/>
      <c r="M44" s="50"/>
      <c r="N44" s="100"/>
      <c r="O44" s="100"/>
      <c r="P44" s="100"/>
      <c r="Q44" s="100"/>
    </row>
    <row r="46" spans="2:17" ht="30" x14ac:dyDescent="0.4">
      <c r="C46" s="113">
        <v>2030</v>
      </c>
      <c r="H46" s="175" t="s">
        <v>43</v>
      </c>
      <c r="I46" s="175" t="s">
        <v>333</v>
      </c>
      <c r="J46" s="175" t="s">
        <v>45</v>
      </c>
      <c r="K46" s="175" t="s">
        <v>334</v>
      </c>
      <c r="L46" s="52" t="s">
        <v>2</v>
      </c>
      <c r="N46" s="93"/>
      <c r="O46" s="93"/>
      <c r="P46" s="93"/>
      <c r="Q46" s="93"/>
    </row>
    <row r="47" spans="2:17" x14ac:dyDescent="0.3">
      <c r="C47" s="112" t="s">
        <v>20</v>
      </c>
      <c r="H47" s="10">
        <f>SUM(H48:H49)</f>
        <v>0</v>
      </c>
      <c r="I47" s="10">
        <f>SUM(I48:I49)</f>
        <v>35.057169540000004</v>
      </c>
      <c r="J47" s="10">
        <f>SUM(J48:J49)</f>
        <v>2.0771436494</v>
      </c>
      <c r="K47" s="10">
        <f>SUM(K48:K49)</f>
        <v>0.53504665551739994</v>
      </c>
      <c r="L47" s="53">
        <f>SUM(H47:K47)</f>
        <v>37.669359844917402</v>
      </c>
      <c r="N47" s="69"/>
      <c r="O47" s="69"/>
      <c r="P47" s="69"/>
      <c r="Q47" s="173"/>
    </row>
    <row r="48" spans="2:17" x14ac:dyDescent="0.3">
      <c r="C48" s="110" t="s">
        <v>21</v>
      </c>
      <c r="D48" t="s">
        <v>92</v>
      </c>
      <c r="E48" t="s">
        <v>93</v>
      </c>
      <c r="F48" t="s">
        <v>94</v>
      </c>
      <c r="G48" t="s">
        <v>95</v>
      </c>
      <c r="H48" s="31">
        <f>VLOOKUP(D48,result!$A$2:$AY$268,'primary energy'!S5,FALSE)</f>
        <v>0</v>
      </c>
      <c r="I48" s="31">
        <f>VLOOKUP(E48,result!$A$2:$AY$268,'primary energy'!S5,FALSE)</f>
        <v>17.517755690000001</v>
      </c>
      <c r="J48" s="31">
        <f>VLOOKUP(F48,result!$A$2:$AY$268,'primary energy'!S5,FALSE)</f>
        <v>0.47669425040000002</v>
      </c>
      <c r="K48" s="31">
        <f>VLOOKUP(G48,result!$A$2:$AY$268,'primary energy'!S5,FALSE)</f>
        <v>7.9208917400000006E-5</v>
      </c>
      <c r="L48" s="54">
        <f t="shared" ref="L48:L54" si="5">SUM(H48:K48)</f>
        <v>17.994529149317401</v>
      </c>
      <c r="N48" s="91"/>
      <c r="O48" s="65"/>
      <c r="P48" s="91"/>
      <c r="Q48" s="91"/>
    </row>
    <row r="49" spans="2:17" x14ac:dyDescent="0.3">
      <c r="C49" s="111" t="s">
        <v>22</v>
      </c>
      <c r="D49" t="s">
        <v>96</v>
      </c>
      <c r="E49" t="s">
        <v>97</v>
      </c>
      <c r="F49" t="s">
        <v>98</v>
      </c>
      <c r="G49" t="s">
        <v>99</v>
      </c>
      <c r="H49" s="31">
        <f>VLOOKUP(D49,result!$A$2:$AY$268,'primary energy'!S5,FALSE)</f>
        <v>0</v>
      </c>
      <c r="I49" s="31">
        <f>VLOOKUP(E49,result!$A$2:$AY$268,'primary energy'!S5,FALSE)</f>
        <v>17.539413849999999</v>
      </c>
      <c r="J49" s="31">
        <f>VLOOKUP(F49,result!$A$2:$AY$268,'primary energy'!S5,FALSE)</f>
        <v>1.6004493989999999</v>
      </c>
      <c r="K49" s="31">
        <f>VLOOKUP(G49,result!$A$2:$AY$268,'primary energy'!S5,FALSE)</f>
        <v>0.53496744659999995</v>
      </c>
      <c r="L49" s="54">
        <f t="shared" si="5"/>
        <v>19.674830695599997</v>
      </c>
      <c r="N49" s="91"/>
      <c r="O49" s="91"/>
      <c r="P49" s="91"/>
      <c r="Q49" s="91"/>
    </row>
    <row r="50" spans="2:17" x14ac:dyDescent="0.3">
      <c r="C50" s="112" t="s">
        <v>23</v>
      </c>
      <c r="D50" t="s">
        <v>100</v>
      </c>
      <c r="E50" t="s">
        <v>101</v>
      </c>
      <c r="F50" t="s">
        <v>102</v>
      </c>
      <c r="G50" t="s">
        <v>103</v>
      </c>
      <c r="H50" s="10">
        <f>VLOOKUP(D50,result!$A$2:$AY$268,'primary energy'!S5,FALSE)</f>
        <v>0.12996102709999999</v>
      </c>
      <c r="I50" s="10">
        <f>VLOOKUP(E50,result!$A$2:$AY$268,'primary energy'!S5,FALSE)</f>
        <v>2.218946147</v>
      </c>
      <c r="J50" s="10">
        <f>VLOOKUP(F50,result!$A$2:$AY$268,'primary energy'!S5,FALSE)</f>
        <v>11.54870083</v>
      </c>
      <c r="K50" s="10">
        <f>VLOOKUP(G50,result!$A$2:$AY$268,'primary energy'!S5,FALSE)</f>
        <v>16.865475889999999</v>
      </c>
      <c r="L50" s="53">
        <f>SUM(H50:K50)</f>
        <v>30.763083894099999</v>
      </c>
      <c r="N50" s="69"/>
      <c r="O50" s="69"/>
      <c r="P50" s="69"/>
      <c r="Q50" s="69"/>
    </row>
    <row r="51" spans="2:17" x14ac:dyDescent="0.3">
      <c r="C51" s="112" t="s">
        <v>24</v>
      </c>
      <c r="D51" t="s">
        <v>104</v>
      </c>
      <c r="E51" t="s">
        <v>105</v>
      </c>
      <c r="F51" t="s">
        <v>106</v>
      </c>
      <c r="G51" t="s">
        <v>107</v>
      </c>
      <c r="H51" s="10">
        <f>VLOOKUP(D51,result!$A$2:$AY$268,'primary energy'!S5,FALSE)</f>
        <v>0</v>
      </c>
      <c r="I51" s="10">
        <f>VLOOKUP(E51,result!$A$2:$AY$268,'primary energy'!S5,FALSE)</f>
        <v>1.085834</v>
      </c>
      <c r="J51" s="10">
        <f>VLOOKUP(F51,result!$A$2:$AY$268,'primary energy'!S5,FALSE)</f>
        <v>11.073790499999999</v>
      </c>
      <c r="K51" s="10">
        <f>VLOOKUP(G51,result!$A$2:$AY$268,'primary energy'!S5,FALSE)</f>
        <v>9.0120646820000001</v>
      </c>
      <c r="L51" s="53">
        <f t="shared" si="5"/>
        <v>21.171689182000001</v>
      </c>
      <c r="N51" s="69"/>
      <c r="O51" s="69"/>
      <c r="P51" s="69"/>
      <c r="Q51" s="69"/>
    </row>
    <row r="52" spans="2:17" x14ac:dyDescent="0.3">
      <c r="C52" s="112" t="s">
        <v>25</v>
      </c>
      <c r="H52" s="10">
        <f>SUM(H53:H54)</f>
        <v>2.1940503059999998</v>
      </c>
      <c r="I52" s="10">
        <f>SUM(I53:I54)</f>
        <v>10.719913204000001</v>
      </c>
      <c r="J52" s="10">
        <f>SUM(J53:J54)</f>
        <v>10.105953271900001</v>
      </c>
      <c r="K52" s="10">
        <f>SUM(K53:K54)</f>
        <v>14.492167919</v>
      </c>
      <c r="L52" s="53">
        <f t="shared" si="5"/>
        <v>37.512084700900004</v>
      </c>
      <c r="N52" s="69"/>
      <c r="O52" s="69"/>
      <c r="P52" s="69"/>
      <c r="Q52" s="69"/>
    </row>
    <row r="53" spans="2:17" x14ac:dyDescent="0.3">
      <c r="C53" s="111" t="s">
        <v>26</v>
      </c>
      <c r="D53" t="s">
        <v>108</v>
      </c>
      <c r="E53" t="s">
        <v>109</v>
      </c>
      <c r="F53" t="s">
        <v>110</v>
      </c>
      <c r="G53" t="s">
        <v>111</v>
      </c>
      <c r="H53" s="31">
        <f>VLOOKUP(D53,result!$A$2:$AY$268,'primary energy'!S5,FALSE)</f>
        <v>2.1940503059999998</v>
      </c>
      <c r="I53" s="31">
        <f>VLOOKUP(E53,result!$A$2:$AY$268,'primary energy'!S5,FALSE)</f>
        <v>8.7128978400000001</v>
      </c>
      <c r="J53" s="31">
        <f>VLOOKUP(F53,result!$A$2:$AY$268,'primary energy'!S5,FALSE)</f>
        <v>9.7639200810000002</v>
      </c>
      <c r="K53" s="31">
        <f>VLOOKUP(G53,result!$A$2:$AY$268,'primary energy'!S5,FALSE)</f>
        <v>14.17124643</v>
      </c>
      <c r="L53" s="54">
        <f t="shared" si="5"/>
        <v>34.842114656999996</v>
      </c>
      <c r="N53" s="91"/>
      <c r="O53" s="91"/>
      <c r="P53" s="91"/>
      <c r="Q53" s="91"/>
    </row>
    <row r="54" spans="2:17" x14ac:dyDescent="0.3">
      <c r="C54" s="111" t="s">
        <v>27</v>
      </c>
      <c r="D54" t="s">
        <v>112</v>
      </c>
      <c r="E54" t="s">
        <v>113</v>
      </c>
      <c r="F54" t="s">
        <v>114</v>
      </c>
      <c r="G54" t="s">
        <v>115</v>
      </c>
      <c r="H54" s="31">
        <f>VLOOKUP(D54,result!$A$2:$AY$268,'primary energy'!S5,FALSE)</f>
        <v>0</v>
      </c>
      <c r="I54" s="31">
        <f>VLOOKUP(E54,result!$A$2:$AY$268,'primary energy'!S5,FALSE)</f>
        <v>2.0070153639999999</v>
      </c>
      <c r="J54" s="31">
        <f>VLOOKUP(F54,result!$A$2:$AY$268,'primary energy'!S5,FALSE)</f>
        <v>0.34203319090000001</v>
      </c>
      <c r="K54" s="31">
        <f>VLOOKUP(G54,result!$A$2:$AY$268,'primary energy'!S5,FALSE)</f>
        <v>0.320921489</v>
      </c>
      <c r="L54" s="54">
        <f t="shared" si="5"/>
        <v>2.6699700438999998</v>
      </c>
      <c r="N54" s="91"/>
      <c r="O54" s="91"/>
      <c r="P54" s="91"/>
      <c r="Q54" s="91"/>
    </row>
    <row r="55" spans="2:17" x14ac:dyDescent="0.3">
      <c r="C55" s="12" t="s">
        <v>28</v>
      </c>
      <c r="H55" s="12">
        <f>SUM(H47,H50:H52)</f>
        <v>2.3240113330999996</v>
      </c>
      <c r="I55" s="12">
        <f>SUM(I47,I50:I52)</f>
        <v>49.081862891</v>
      </c>
      <c r="J55" s="12">
        <f>SUM(J47,J50:J52)</f>
        <v>34.805588251300001</v>
      </c>
      <c r="K55" s="12">
        <f>SUM(K47,K50:K52)</f>
        <v>40.904755146517402</v>
      </c>
      <c r="L55" s="55">
        <f>SUM(H55:K55)</f>
        <v>127.1162176219174</v>
      </c>
      <c r="N55" s="98"/>
      <c r="O55" s="98"/>
      <c r="P55" s="98"/>
      <c r="Q55" s="98"/>
    </row>
    <row r="57" spans="2:17" x14ac:dyDescent="0.3">
      <c r="B57" s="45" t="s">
        <v>116</v>
      </c>
      <c r="K57" s="88"/>
      <c r="P57" s="174"/>
    </row>
    <row r="58" spans="2:17" x14ac:dyDescent="0.3">
      <c r="B58" s="44" t="s">
        <v>48</v>
      </c>
    </row>
    <row r="61" spans="2:17" ht="30" x14ac:dyDescent="0.4">
      <c r="C61" s="113">
        <v>2035</v>
      </c>
      <c r="H61" s="175" t="s">
        <v>43</v>
      </c>
      <c r="I61" s="175" t="s">
        <v>333</v>
      </c>
      <c r="J61" s="175" t="s">
        <v>45</v>
      </c>
      <c r="K61" s="175" t="s">
        <v>334</v>
      </c>
      <c r="L61" s="52" t="s">
        <v>2</v>
      </c>
      <c r="N61" s="93"/>
      <c r="O61" s="93"/>
      <c r="P61" s="93"/>
      <c r="Q61" s="93"/>
    </row>
    <row r="62" spans="2:17" x14ac:dyDescent="0.3">
      <c r="C62" s="112" t="s">
        <v>20</v>
      </c>
      <c r="H62" s="10">
        <f>SUM(H63:H64)</f>
        <v>0</v>
      </c>
      <c r="I62" s="10">
        <f>SUM(I63:I64)</f>
        <v>24.635245390000001</v>
      </c>
      <c r="J62" s="10">
        <f>SUM(J63:J64)</f>
        <v>4.2348934467000001</v>
      </c>
      <c r="K62" s="10">
        <f>SUM(K63:K64)</f>
        <v>1.5760289557131</v>
      </c>
      <c r="L62" s="53">
        <f>SUM(H62:K62)</f>
        <v>30.4461677924131</v>
      </c>
      <c r="N62" s="69"/>
      <c r="O62" s="69"/>
      <c r="P62" s="69"/>
      <c r="Q62" s="69"/>
    </row>
    <row r="63" spans="2:17" x14ac:dyDescent="0.3">
      <c r="C63" s="110" t="s">
        <v>21</v>
      </c>
      <c r="D63" t="s">
        <v>92</v>
      </c>
      <c r="E63" t="s">
        <v>93</v>
      </c>
      <c r="F63" t="s">
        <v>94</v>
      </c>
      <c r="G63" t="s">
        <v>95</v>
      </c>
      <c r="H63" s="31">
        <f>VLOOKUP(D63,result!$A$2:$AY$268,'primary energy'!T5,FALSE)</f>
        <v>0</v>
      </c>
      <c r="I63" s="31">
        <f>VLOOKUP(E63,result!$A$2:$AY$268,'primary energy'!T5,FALSE)</f>
        <v>12.29131643</v>
      </c>
      <c r="J63" s="127">
        <f>VLOOKUP(F63,result!$A$2:$AY$268,'primary energy'!T5,FALSE)</f>
        <v>0.97371305870000002</v>
      </c>
      <c r="K63" s="31">
        <f>VLOOKUP(G63,result!$A$2:$AY$268,'primary energy'!T5,FALSE)</f>
        <v>7.0072713100000005E-5</v>
      </c>
      <c r="L63" s="54">
        <f>SUM(H63:K63)</f>
        <v>13.2650995614131</v>
      </c>
      <c r="N63" s="91"/>
      <c r="O63" s="91"/>
      <c r="P63" s="91"/>
      <c r="Q63" s="91"/>
    </row>
    <row r="64" spans="2:17" x14ac:dyDescent="0.3">
      <c r="C64" s="111" t="s">
        <v>22</v>
      </c>
      <c r="D64" t="s">
        <v>96</v>
      </c>
      <c r="E64" t="s">
        <v>97</v>
      </c>
      <c r="F64" t="s">
        <v>98</v>
      </c>
      <c r="G64" t="s">
        <v>99</v>
      </c>
      <c r="H64" s="31">
        <f>VLOOKUP(D64,result!$A$2:$AY$268,'primary energy'!T5,FALSE)</f>
        <v>0</v>
      </c>
      <c r="I64" s="31">
        <f>VLOOKUP(E64,result!$A$2:$AY$268,'primary energy'!T5,FALSE)</f>
        <v>12.34392896</v>
      </c>
      <c r="J64" s="31">
        <f>VLOOKUP(F64,result!$A$2:$AY$268,'primary energy'!T5,FALSE)</f>
        <v>3.2611803880000001</v>
      </c>
      <c r="K64" s="31">
        <f>VLOOKUP(G64,result!$A$2:$AY$268,'primary energy'!T5,FALSE)</f>
        <v>1.575958883</v>
      </c>
      <c r="L64" s="54">
        <f t="shared" ref="L64" si="6">SUM(H64:K64)</f>
        <v>17.181068230999998</v>
      </c>
      <c r="N64" s="91"/>
      <c r="O64" s="91"/>
      <c r="P64" s="91"/>
      <c r="Q64" s="91"/>
    </row>
    <row r="65" spans="3:17" x14ac:dyDescent="0.3">
      <c r="C65" s="112" t="s">
        <v>23</v>
      </c>
      <c r="D65" t="s">
        <v>100</v>
      </c>
      <c r="E65" t="s">
        <v>101</v>
      </c>
      <c r="F65" t="s">
        <v>102</v>
      </c>
      <c r="G65" t="s">
        <v>103</v>
      </c>
      <c r="H65" s="10">
        <f>VLOOKUP(D65,result!$A$2:$AY$268,'primary energy'!T5,FALSE)</f>
        <v>0.1081904252</v>
      </c>
      <c r="I65" s="10">
        <f>VLOOKUP(E65,result!$A$2:$AY$268,'primary energy'!T5,FALSE)</f>
        <v>1.3236639990000001</v>
      </c>
      <c r="J65" s="10">
        <f>VLOOKUP(F65,result!$A$2:$AY$268,'primary energy'!T5,FALSE)</f>
        <v>11.465003490000001</v>
      </c>
      <c r="K65" s="10">
        <f>VLOOKUP(G65,result!$A$2:$AY$268,'primary energy'!T5,FALSE)</f>
        <v>15.437908780000001</v>
      </c>
      <c r="L65" s="53">
        <f>SUM(H65:K65)</f>
        <v>28.334766694200002</v>
      </c>
      <c r="N65" s="69"/>
      <c r="O65" s="69"/>
      <c r="P65" s="69"/>
      <c r="Q65" s="69"/>
    </row>
    <row r="66" spans="3:17" x14ac:dyDescent="0.3">
      <c r="C66" s="112" t="s">
        <v>24</v>
      </c>
      <c r="D66" t="s">
        <v>104</v>
      </c>
      <c r="E66" t="s">
        <v>105</v>
      </c>
      <c r="F66" t="s">
        <v>106</v>
      </c>
      <c r="G66" t="s">
        <v>107</v>
      </c>
      <c r="H66" s="10">
        <f>VLOOKUP(D66,result!$A$2:$AY$268,'primary energy'!T5,FALSE)</f>
        <v>0</v>
      </c>
      <c r="I66" s="10">
        <f>VLOOKUP(E66,result!$A$2:$AY$268,'primary energy'!T5,FALSE)</f>
        <v>0.64434437010000001</v>
      </c>
      <c r="J66" s="10">
        <f>VLOOKUP(F66,result!$A$2:$AY$268,'primary energy'!T5,FALSE)</f>
        <v>10.019734339999999</v>
      </c>
      <c r="K66" s="10">
        <f>VLOOKUP(G66,result!$A$2:$AY$268,'primary energy'!T5,FALSE)</f>
        <v>7.6974014799999999</v>
      </c>
      <c r="L66" s="53">
        <f t="shared" ref="L66:L69" si="7">SUM(H66:K66)</f>
        <v>18.3614801901</v>
      </c>
      <c r="N66" s="69"/>
      <c r="O66" s="69"/>
      <c r="P66" s="69"/>
      <c r="Q66" s="69"/>
    </row>
    <row r="67" spans="3:17" x14ac:dyDescent="0.3">
      <c r="C67" s="112" t="s">
        <v>25</v>
      </c>
      <c r="H67" s="10">
        <f>SUM(H68:H69)</f>
        <v>1.460441093</v>
      </c>
      <c r="I67" s="10">
        <f>SUM(I68:I69)</f>
        <v>5.5018253719999999</v>
      </c>
      <c r="J67" s="10">
        <f>SUM(J68:J69)</f>
        <v>13.927400994200001</v>
      </c>
      <c r="K67" s="10">
        <f>SUM(K68:K69)</f>
        <v>11.7240490513</v>
      </c>
      <c r="L67" s="53">
        <f t="shared" si="7"/>
        <v>32.613716510499998</v>
      </c>
      <c r="N67" s="69"/>
      <c r="O67" s="69"/>
      <c r="P67" s="69"/>
      <c r="Q67" s="69"/>
    </row>
    <row r="68" spans="3:17" x14ac:dyDescent="0.3">
      <c r="C68" s="111" t="s">
        <v>26</v>
      </c>
      <c r="D68" t="s">
        <v>108</v>
      </c>
      <c r="E68" t="s">
        <v>109</v>
      </c>
      <c r="F68" t="s">
        <v>110</v>
      </c>
      <c r="G68" t="s">
        <v>111</v>
      </c>
      <c r="H68" s="31">
        <f>VLOOKUP(D68,result!$A$2:$AY$268,'primary energy'!T5,FALSE)</f>
        <v>1.460441093</v>
      </c>
      <c r="I68" s="31">
        <f>VLOOKUP(E68,result!$A$2:$AY$268,'primary energy'!T5,FALSE)</f>
        <v>4.0271009370000002</v>
      </c>
      <c r="J68" s="31">
        <f>VLOOKUP(F68,result!$A$2:$AY$268,'primary energy'!T5,FALSE)</f>
        <v>13.663199840000001</v>
      </c>
      <c r="K68" s="31">
        <f>VLOOKUP(G68,result!$A$2:$AY$268,'primary energy'!T5,FALSE)</f>
        <v>11.473341789999999</v>
      </c>
      <c r="L68" s="54">
        <f t="shared" si="7"/>
        <v>30.62408366</v>
      </c>
      <c r="N68" s="91"/>
      <c r="O68" s="91"/>
      <c r="P68" s="91"/>
      <c r="Q68" s="91"/>
    </row>
    <row r="69" spans="3:17" x14ac:dyDescent="0.3">
      <c r="C69" s="111" t="s">
        <v>27</v>
      </c>
      <c r="D69" t="s">
        <v>112</v>
      </c>
      <c r="E69" t="s">
        <v>113</v>
      </c>
      <c r="F69" t="s">
        <v>114</v>
      </c>
      <c r="G69" t="s">
        <v>115</v>
      </c>
      <c r="H69" s="31">
        <f>VLOOKUP(D69,result!$A$2:$AY$268,'primary energy'!T5,FALSE)</f>
        <v>0</v>
      </c>
      <c r="I69" s="31">
        <f>VLOOKUP(E69,result!$A$2:$AY$268,'primary energy'!T5,FALSE)</f>
        <v>1.4747244349999999</v>
      </c>
      <c r="J69" s="31">
        <f>VLOOKUP(F69,result!$A$2:$AY$268,'primary energy'!T5,FALSE)</f>
        <v>0.26420115420000001</v>
      </c>
      <c r="K69" s="31">
        <f>VLOOKUP(G69,result!$A$2:$AY$268,'primary energy'!T5,FALSE)</f>
        <v>0.25070726129999998</v>
      </c>
      <c r="L69" s="54">
        <f t="shared" si="7"/>
        <v>1.9896328505</v>
      </c>
      <c r="N69" s="91"/>
      <c r="O69" s="91"/>
      <c r="P69" s="91"/>
      <c r="Q69" s="91"/>
    </row>
    <row r="70" spans="3:17" x14ac:dyDescent="0.3">
      <c r="C70" s="12" t="s">
        <v>28</v>
      </c>
      <c r="H70" s="12">
        <f>SUM(H62,H65:H67)</f>
        <v>1.5686315182000001</v>
      </c>
      <c r="I70" s="12">
        <f>SUM(I62,I65:I67)</f>
        <v>32.105079131100005</v>
      </c>
      <c r="J70" s="12">
        <f>SUM(J62,J65:J67)</f>
        <v>39.647032270899999</v>
      </c>
      <c r="K70" s="12">
        <f>SUM(K62,K65:K67)</f>
        <v>36.435388267013096</v>
      </c>
      <c r="L70" s="55">
        <f>SUM(H70:K70)</f>
        <v>109.7561311872131</v>
      </c>
      <c r="N70" s="98"/>
      <c r="O70" s="98"/>
      <c r="P70" s="98"/>
      <c r="Q70" s="98"/>
    </row>
    <row r="76" spans="3:17" ht="30" x14ac:dyDescent="0.4">
      <c r="C76" s="113">
        <v>2050</v>
      </c>
      <c r="H76" s="175" t="s">
        <v>43</v>
      </c>
      <c r="I76" s="175" t="s">
        <v>333</v>
      </c>
      <c r="J76" s="175" t="s">
        <v>45</v>
      </c>
      <c r="K76" s="175" t="s">
        <v>334</v>
      </c>
      <c r="L76" s="52" t="s">
        <v>2</v>
      </c>
      <c r="N76" s="93"/>
      <c r="O76" s="93"/>
      <c r="P76" s="93"/>
      <c r="Q76" s="93"/>
    </row>
    <row r="77" spans="3:17" x14ac:dyDescent="0.3">
      <c r="C77" s="112" t="s">
        <v>20</v>
      </c>
      <c r="H77" s="10">
        <f>SUM(H78:H79)</f>
        <v>0</v>
      </c>
      <c r="I77" s="10">
        <f>SUM(I78:I79)</f>
        <v>8.1205035399999996</v>
      </c>
      <c r="J77" s="10">
        <f>SUM(J78:J79)</f>
        <v>6.2000989949999994</v>
      </c>
      <c r="K77" s="10">
        <f>SUM(K78:K79)</f>
        <v>3.4088835185469</v>
      </c>
      <c r="L77" s="53">
        <f>SUM(H77:K77)</f>
        <v>17.7294860535469</v>
      </c>
      <c r="N77" s="69"/>
      <c r="O77" s="69"/>
      <c r="P77" s="69"/>
      <c r="Q77" s="69"/>
    </row>
    <row r="78" spans="3:17" x14ac:dyDescent="0.3">
      <c r="C78" s="110" t="s">
        <v>21</v>
      </c>
      <c r="D78" t="s">
        <v>92</v>
      </c>
      <c r="E78" t="s">
        <v>93</v>
      </c>
      <c r="F78" t="s">
        <v>94</v>
      </c>
      <c r="G78" t="s">
        <v>95</v>
      </c>
      <c r="H78" s="31">
        <f>VLOOKUP(D78,result!$A$2:$AY$268,'primary energy'!W5,FALSE)</f>
        <v>0</v>
      </c>
      <c r="I78" s="31">
        <f>VLOOKUP(E78,result!$A$2:$AY$268,'primary energy'!W5,FALSE)</f>
        <v>3.2763588970000002</v>
      </c>
      <c r="J78" s="127">
        <f>VLOOKUP(F78,result!$A$2:$AY$268,'primary energy'!W5,FALSE)</f>
        <v>2.6110646869999998</v>
      </c>
      <c r="K78" s="31">
        <f>VLOOKUP(G78,result!$A$2:$AY$268,'primary energy'!W5,FALSE)</f>
        <v>2.6875546900000001E-5</v>
      </c>
      <c r="L78" s="54">
        <f>SUM(H78:K78)</f>
        <v>5.8874504595469004</v>
      </c>
      <c r="N78" s="91"/>
      <c r="O78" s="91"/>
      <c r="P78" s="91"/>
      <c r="Q78" s="91"/>
    </row>
    <row r="79" spans="3:17" x14ac:dyDescent="0.3">
      <c r="C79" s="111" t="s">
        <v>22</v>
      </c>
      <c r="D79" t="s">
        <v>96</v>
      </c>
      <c r="E79" t="s">
        <v>97</v>
      </c>
      <c r="F79" t="s">
        <v>98</v>
      </c>
      <c r="G79" t="s">
        <v>99</v>
      </c>
      <c r="H79" s="31">
        <f>VLOOKUP(D79,result!$A$2:$AY$268,'primary energy'!W5,FALSE)</f>
        <v>0</v>
      </c>
      <c r="I79" s="31">
        <f>VLOOKUP(E79,result!$A$2:$AY$268,'primary energy'!W5,FALSE)</f>
        <v>4.8441446429999999</v>
      </c>
      <c r="J79" s="31">
        <f>VLOOKUP(F79,result!$A$2:$AY$268,'primary energy'!W5,FALSE)</f>
        <v>3.589034308</v>
      </c>
      <c r="K79" s="31">
        <f>VLOOKUP(G79,result!$A$2:$AY$268,'primary energy'!W5,FALSE)</f>
        <v>3.408856643</v>
      </c>
      <c r="L79" s="54">
        <f t="shared" ref="L79" si="8">SUM(H79:K79)</f>
        <v>11.842035594</v>
      </c>
      <c r="N79" s="91"/>
      <c r="O79" s="91"/>
      <c r="P79" s="91"/>
      <c r="Q79" s="91"/>
    </row>
    <row r="80" spans="3:17" x14ac:dyDescent="0.3">
      <c r="C80" s="112" t="s">
        <v>23</v>
      </c>
      <c r="D80" t="s">
        <v>100</v>
      </c>
      <c r="E80" t="s">
        <v>101</v>
      </c>
      <c r="F80" t="s">
        <v>102</v>
      </c>
      <c r="G80" t="s">
        <v>103</v>
      </c>
      <c r="H80" s="10">
        <f>VLOOKUP(D80,result!$A$2:$AY$268,'primary energy'!W5,FALSE)</f>
        <v>8.6982306600000003E-2</v>
      </c>
      <c r="I80" s="10">
        <f>VLOOKUP(E80,result!$A$2:$AY$268,'primary energy'!W5,FALSE)</f>
        <v>0.81619484239999995</v>
      </c>
      <c r="J80" s="10">
        <f>VLOOKUP(F80,result!$A$2:$AY$268,'primary energy'!W5,FALSE)</f>
        <v>12.081643189999999</v>
      </c>
      <c r="K80" s="10">
        <f>VLOOKUP(G80,result!$A$2:$AY$268,'primary energy'!W5,FALSE)</f>
        <v>12.44840378</v>
      </c>
      <c r="L80" s="53">
        <f>SUM(H80:K80)</f>
        <v>25.433224118999998</v>
      </c>
      <c r="N80" s="69"/>
      <c r="O80" s="69"/>
      <c r="P80" s="69"/>
      <c r="Q80" s="69"/>
    </row>
    <row r="81" spans="3:17" x14ac:dyDescent="0.3">
      <c r="C81" s="112" t="s">
        <v>24</v>
      </c>
      <c r="D81" t="s">
        <v>104</v>
      </c>
      <c r="E81" t="s">
        <v>105</v>
      </c>
      <c r="F81" t="s">
        <v>106</v>
      </c>
      <c r="G81" t="s">
        <v>107</v>
      </c>
      <c r="H81" s="10">
        <f>VLOOKUP(D81,result!$A$2:$AY$268,'primary energy'!W5,FALSE)</f>
        <v>0</v>
      </c>
      <c r="I81" s="10">
        <f>VLOOKUP(E81,result!$A$2:$AY$268,'primary energy'!W5,FALSE)</f>
        <v>0.18837480940000001</v>
      </c>
      <c r="J81" s="10">
        <f>VLOOKUP(F81,result!$A$2:$AY$268,'primary energy'!W5,FALSE)</f>
        <v>10.88976725</v>
      </c>
      <c r="K81" s="10">
        <f>VLOOKUP(G81,result!$A$2:$AY$268,'primary energy'!W5,FALSE)</f>
        <v>3.9864683990000001</v>
      </c>
      <c r="L81" s="53">
        <f t="shared" ref="L81:L84" si="9">SUM(H81:K81)</f>
        <v>15.064610458400001</v>
      </c>
      <c r="N81" s="69"/>
      <c r="O81" s="69"/>
      <c r="P81" s="69"/>
      <c r="Q81" s="69"/>
    </row>
    <row r="82" spans="3:17" x14ac:dyDescent="0.3">
      <c r="C82" s="112" t="s">
        <v>25</v>
      </c>
      <c r="H82" s="10">
        <f>SUM(H83:H84)</f>
        <v>0.82039317160000003</v>
      </c>
      <c r="I82" s="10">
        <f>SUM(I83:I84)</f>
        <v>2.6331107188999998</v>
      </c>
      <c r="J82" s="10">
        <f>SUM(J83:J84)</f>
        <v>16.095743911700001</v>
      </c>
      <c r="K82" s="10">
        <f>SUM(K83:K84)</f>
        <v>6.8602847309000001</v>
      </c>
      <c r="L82" s="53">
        <f t="shared" si="9"/>
        <v>26.409532533099998</v>
      </c>
      <c r="N82" s="69"/>
      <c r="O82" s="69"/>
      <c r="P82" s="69"/>
      <c r="Q82" s="69"/>
    </row>
    <row r="83" spans="3:17" x14ac:dyDescent="0.3">
      <c r="C83" s="111" t="s">
        <v>26</v>
      </c>
      <c r="D83" t="s">
        <v>108</v>
      </c>
      <c r="E83" t="s">
        <v>109</v>
      </c>
      <c r="F83" t="s">
        <v>110</v>
      </c>
      <c r="G83" t="s">
        <v>111</v>
      </c>
      <c r="H83" s="31">
        <f>VLOOKUP(D83,result!$A$2:$AY$268,'primary energy'!W5,FALSE)</f>
        <v>0.82039317160000003</v>
      </c>
      <c r="I83" s="31">
        <f>VLOOKUP(E83,result!$A$2:$AY$268,'primary energy'!W5,FALSE)</f>
        <v>1.7917103729999999</v>
      </c>
      <c r="J83" s="31">
        <f>VLOOKUP(F83,result!$A$2:$AY$268,'primary energy'!W5,FALSE)</f>
        <v>15.91165007</v>
      </c>
      <c r="K83" s="31">
        <f>VLOOKUP(G83,result!$A$2:$AY$268,'primary energy'!W5,FALSE)</f>
        <v>6.704227865</v>
      </c>
      <c r="L83" s="54">
        <f t="shared" si="9"/>
        <v>25.2279814796</v>
      </c>
      <c r="N83" s="91"/>
      <c r="O83" s="91"/>
      <c r="P83" s="91"/>
      <c r="Q83" s="91"/>
    </row>
    <row r="84" spans="3:17" x14ac:dyDescent="0.3">
      <c r="C84" s="111" t="s">
        <v>27</v>
      </c>
      <c r="D84" t="s">
        <v>112</v>
      </c>
      <c r="E84" t="s">
        <v>113</v>
      </c>
      <c r="F84" t="s">
        <v>114</v>
      </c>
      <c r="G84" t="s">
        <v>115</v>
      </c>
      <c r="H84" s="31">
        <f>VLOOKUP(D84,result!$A$2:$AY$268,'primary energy'!W5,FALSE)</f>
        <v>0</v>
      </c>
      <c r="I84" s="31">
        <f>VLOOKUP(E84,result!$A$2:$AY$268,'primary energy'!W5,FALSE)</f>
        <v>0.84140034590000001</v>
      </c>
      <c r="J84" s="31">
        <f>VLOOKUP(F84,result!$A$2:$AY$268,'primary energy'!W5,FALSE)</f>
        <v>0.18409384170000001</v>
      </c>
      <c r="K84" s="31">
        <f>VLOOKUP(G84,result!$A$2:$AY$268,'primary energy'!W5,FALSE)</f>
        <v>0.15605686590000001</v>
      </c>
      <c r="L84" s="54">
        <f t="shared" si="9"/>
        <v>1.1815510535000002</v>
      </c>
      <c r="N84" s="91"/>
      <c r="O84" s="91"/>
      <c r="P84" s="91"/>
      <c r="Q84" s="91"/>
    </row>
    <row r="85" spans="3:17" x14ac:dyDescent="0.3">
      <c r="C85" s="12" t="s">
        <v>28</v>
      </c>
      <c r="H85" s="12">
        <f>SUM(H77,H80:H82)</f>
        <v>0.90737547820000009</v>
      </c>
      <c r="I85" s="12">
        <f>SUM(I77,I80:I82)</f>
        <v>11.7581839107</v>
      </c>
      <c r="J85" s="12">
        <f>SUM(J77,J80:J82)</f>
        <v>45.267253346700002</v>
      </c>
      <c r="K85" s="12">
        <f>SUM(K77,K80:K82)</f>
        <v>26.704040428446902</v>
      </c>
      <c r="L85" s="55">
        <f>SUM(H85:K85)</f>
        <v>84.636853164046897</v>
      </c>
      <c r="N85" s="98"/>
      <c r="O85" s="98"/>
      <c r="P85" s="98"/>
      <c r="Q85" s="98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workbookViewId="0">
      <selection activeCell="AW8" sqref="AW8"/>
    </sheetView>
  </sheetViews>
  <sheetFormatPr baseColWidth="10" defaultRowHeight="14.4" x14ac:dyDescent="0.3"/>
  <cols>
    <col min="2" max="2" width="28" customWidth="1"/>
    <col min="3" max="3" width="4.33203125" customWidth="1"/>
    <col min="4" max="4" width="0" hidden="1" customWidth="1"/>
    <col min="5" max="5" width="11.44140625" hidden="1" customWidth="1"/>
    <col min="6" max="6" width="15.88671875" hidden="1" customWidth="1"/>
    <col min="7" max="13" width="0" hidden="1" customWidth="1"/>
    <col min="14" max="14" width="11.44140625" hidden="1" customWidth="1"/>
    <col min="15" max="15" width="11.44140625" customWidth="1"/>
    <col min="16" max="17" width="11.44140625" hidden="1" customWidth="1"/>
    <col min="19" max="22" width="11.44140625" hidden="1" customWidth="1"/>
    <col min="23" max="23" width="11.5546875" customWidth="1"/>
    <col min="24" max="27" width="0" hidden="1" customWidth="1"/>
    <col min="29" max="32" width="0" hidden="1" customWidth="1"/>
    <col min="34" max="37" width="11.44140625" hidden="1" customWidth="1"/>
    <col min="38" max="38" width="11.44140625" customWidth="1"/>
    <col min="39" max="47" width="11.44140625" hidden="1" customWidth="1"/>
    <col min="48" max="48" width="11.44140625" customWidth="1"/>
  </cols>
  <sheetData>
    <row r="1" spans="1:49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s="2" customFormat="1" x14ac:dyDescent="0.3">
      <c r="A2" s="8"/>
      <c r="B2" s="82"/>
      <c r="C2" s="82"/>
      <c r="D2" s="82">
        <v>2006</v>
      </c>
      <c r="E2" s="82">
        <v>2007</v>
      </c>
      <c r="F2" s="82">
        <v>2008</v>
      </c>
      <c r="G2" s="82">
        <v>2009</v>
      </c>
      <c r="H2" s="82">
        <v>2010</v>
      </c>
      <c r="I2" s="82">
        <v>2011</v>
      </c>
      <c r="J2" s="82">
        <v>2012</v>
      </c>
      <c r="K2" s="82">
        <v>2013</v>
      </c>
      <c r="L2" s="82">
        <v>2014</v>
      </c>
      <c r="M2" s="82">
        <v>2015</v>
      </c>
      <c r="N2" s="82">
        <v>2016</v>
      </c>
      <c r="O2" s="82">
        <v>2017</v>
      </c>
      <c r="P2" s="82">
        <v>2018</v>
      </c>
      <c r="Q2" s="82">
        <v>2019</v>
      </c>
      <c r="R2" s="82">
        <v>2020</v>
      </c>
      <c r="S2" s="82">
        <v>2021</v>
      </c>
      <c r="T2" s="82">
        <v>2022</v>
      </c>
      <c r="U2" s="82">
        <v>2023</v>
      </c>
      <c r="V2" s="82">
        <v>2024</v>
      </c>
      <c r="W2" s="82">
        <v>2025</v>
      </c>
      <c r="X2" s="82">
        <v>2026</v>
      </c>
      <c r="Y2" s="82">
        <v>2027</v>
      </c>
      <c r="Z2" s="82">
        <v>2028</v>
      </c>
      <c r="AA2" s="82">
        <v>2029</v>
      </c>
      <c r="AB2" s="82">
        <v>2030</v>
      </c>
      <c r="AC2" s="82">
        <v>2031</v>
      </c>
      <c r="AD2" s="82">
        <v>2032</v>
      </c>
      <c r="AE2" s="82">
        <v>2033</v>
      </c>
      <c r="AF2" s="82">
        <v>2034</v>
      </c>
      <c r="AG2" s="82">
        <v>2035</v>
      </c>
      <c r="AH2" s="82">
        <v>2036</v>
      </c>
      <c r="AI2" s="82">
        <v>2037</v>
      </c>
      <c r="AJ2" s="82">
        <v>2038</v>
      </c>
      <c r="AK2" s="82">
        <v>2039</v>
      </c>
      <c r="AL2" s="82">
        <v>2040</v>
      </c>
      <c r="AM2" s="82">
        <v>2041</v>
      </c>
      <c r="AN2" s="82">
        <v>2042</v>
      </c>
      <c r="AO2" s="82">
        <v>2043</v>
      </c>
      <c r="AP2" s="82">
        <v>2044</v>
      </c>
      <c r="AQ2" s="82">
        <v>2045</v>
      </c>
      <c r="AR2" s="82">
        <v>2046</v>
      </c>
      <c r="AS2" s="82">
        <v>2047</v>
      </c>
      <c r="AT2" s="82">
        <v>2048</v>
      </c>
      <c r="AU2" s="82">
        <v>2049</v>
      </c>
      <c r="AV2" s="82">
        <v>2050</v>
      </c>
      <c r="AW2" s="8"/>
    </row>
    <row r="3" spans="1:49" s="2" customFormat="1" x14ac:dyDescent="0.3">
      <c r="A3" s="8"/>
      <c r="B3" s="82" t="s">
        <v>187</v>
      </c>
      <c r="C3" s="82" t="s">
        <v>179</v>
      </c>
      <c r="D3" s="83">
        <f>result!D102</f>
        <v>0</v>
      </c>
      <c r="E3" s="83">
        <f>result!E102</f>
        <v>0</v>
      </c>
      <c r="F3" s="83">
        <f>result!F102</f>
        <v>0</v>
      </c>
      <c r="G3" s="83">
        <f>result!G102</f>
        <v>0</v>
      </c>
      <c r="H3" s="83">
        <f>result!H102</f>
        <v>0</v>
      </c>
      <c r="I3" s="83">
        <f>result!I102</f>
        <v>0</v>
      </c>
      <c r="J3" s="83">
        <f>result!J102</f>
        <v>0</v>
      </c>
      <c r="K3" s="83">
        <f>result!K102</f>
        <v>0</v>
      </c>
      <c r="L3" s="83">
        <f>result!L102</f>
        <v>0</v>
      </c>
      <c r="M3" s="84">
        <f>result!M102</f>
        <v>0</v>
      </c>
      <c r="N3" s="84">
        <f>result!N102</f>
        <v>0.100824342669736</v>
      </c>
      <c r="O3" s="84">
        <f>result!M102</f>
        <v>0</v>
      </c>
      <c r="P3" s="84">
        <f>result!P102</f>
        <v>0.55284125656858096</v>
      </c>
      <c r="Q3" s="84">
        <f>result!Q102</f>
        <v>0.77485414545870301</v>
      </c>
      <c r="R3" s="84">
        <f>result!P102</f>
        <v>0.55284125656858096</v>
      </c>
      <c r="S3" s="84">
        <f>result!S102</f>
        <v>1.1184445764317299</v>
      </c>
      <c r="T3" s="84">
        <f>result!T102</f>
        <v>1.25759251059538</v>
      </c>
      <c r="U3" s="84">
        <f>result!U102</f>
        <v>1.3744784268208099</v>
      </c>
      <c r="V3" s="84">
        <f>result!V102</f>
        <v>1.3330991252898901</v>
      </c>
      <c r="W3" s="84">
        <f>result!U102</f>
        <v>1.3744784268208099</v>
      </c>
      <c r="X3" s="84">
        <f>result!X102</f>
        <v>1.59461855138909</v>
      </c>
      <c r="Y3" s="84">
        <f>result!Y102</f>
        <v>1.68656818379719</v>
      </c>
      <c r="Z3" s="84">
        <f>result!Z102</f>
        <v>2.0911355405591001</v>
      </c>
      <c r="AA3" s="84">
        <f>result!AA102</f>
        <v>2.1773095723969602</v>
      </c>
      <c r="AB3" s="84">
        <f>result!Z102</f>
        <v>2.0911355405591001</v>
      </c>
      <c r="AC3" s="84">
        <f>result!AC102</f>
        <v>2.5345968985256402</v>
      </c>
      <c r="AD3" s="84">
        <f>result!AD102</f>
        <v>2.6886215605925901</v>
      </c>
      <c r="AE3" s="84">
        <f>result!AE102</f>
        <v>2.83458176059656</v>
      </c>
      <c r="AF3" s="84">
        <f>result!AF102</f>
        <v>2.9870258804578</v>
      </c>
      <c r="AG3" s="84">
        <f>result!AE102</f>
        <v>2.83458176059656</v>
      </c>
      <c r="AH3" s="84">
        <f>result!AH102</f>
        <v>3.286113577739</v>
      </c>
      <c r="AI3" s="84">
        <f>result!AI102</f>
        <v>3.4248282640503498</v>
      </c>
      <c r="AJ3" s="84">
        <f>result!AJ102</f>
        <v>3.5690607053985501</v>
      </c>
      <c r="AK3" s="84">
        <f>result!AK102</f>
        <v>3.65324400938762</v>
      </c>
      <c r="AL3" s="84">
        <f>result!AN102</f>
        <v>3.72826733180105</v>
      </c>
      <c r="AM3" s="84">
        <f>result!AM102</f>
        <v>3.73198151071922</v>
      </c>
      <c r="AN3" s="84">
        <f>result!AN102</f>
        <v>3.72826733180105</v>
      </c>
      <c r="AO3" s="84">
        <f>result!AO102</f>
        <v>3.70044030355354</v>
      </c>
      <c r="AP3" s="84">
        <f>result!AP102</f>
        <v>3.6530109499283601</v>
      </c>
      <c r="AQ3" s="84">
        <f>result!AQ102</f>
        <v>3.6314482159563499</v>
      </c>
      <c r="AR3" s="84">
        <f>result!AR102</f>
        <v>3.6087946404371301</v>
      </c>
      <c r="AS3" s="84">
        <f>result!AS102</f>
        <v>3.5829865842303299</v>
      </c>
      <c r="AT3" s="84">
        <f>result!AT102</f>
        <v>3.55733394607336</v>
      </c>
      <c r="AU3" s="84">
        <f>result!AU102</f>
        <v>0</v>
      </c>
      <c r="AV3" s="84">
        <f>result!AT102</f>
        <v>3.55733394607336</v>
      </c>
      <c r="AW3" s="8"/>
    </row>
    <row r="4" spans="1:49" s="2" customFormat="1" x14ac:dyDescent="0.3">
      <c r="A4" s="8"/>
      <c r="B4" s="82" t="s">
        <v>188</v>
      </c>
      <c r="C4" s="82" t="s">
        <v>179</v>
      </c>
      <c r="D4" s="83">
        <f>result!D103</f>
        <v>0</v>
      </c>
      <c r="E4" s="83">
        <f>result!E103</f>
        <v>0</v>
      </c>
      <c r="F4" s="83">
        <f>result!F103</f>
        <v>0</v>
      </c>
      <c r="G4" s="83">
        <f>result!G103</f>
        <v>0</v>
      </c>
      <c r="H4" s="83">
        <f>result!H103</f>
        <v>0</v>
      </c>
      <c r="I4" s="83">
        <f>result!I103</f>
        <v>0</v>
      </c>
      <c r="J4" s="83">
        <f>result!J103</f>
        <v>0</v>
      </c>
      <c r="K4" s="83">
        <f>result!K103</f>
        <v>0</v>
      </c>
      <c r="L4" s="83">
        <f>result!L103</f>
        <v>0</v>
      </c>
      <c r="M4" s="84">
        <f>result!M103</f>
        <v>0</v>
      </c>
      <c r="N4" s="84">
        <f>result!N103</f>
        <v>-4.0207311134965399E-3</v>
      </c>
      <c r="O4" s="84">
        <f>result!M103</f>
        <v>0</v>
      </c>
      <c r="P4" s="84">
        <f>result!P103</f>
        <v>0.121696518375369</v>
      </c>
      <c r="Q4" s="84">
        <f>result!Q103</f>
        <v>0.29494641861373899</v>
      </c>
      <c r="R4" s="84">
        <f>result!P103</f>
        <v>0.121696518375369</v>
      </c>
      <c r="S4" s="84">
        <f>result!S103</f>
        <v>0.76930167061177701</v>
      </c>
      <c r="T4" s="84">
        <f>result!T103</f>
        <v>1.03765623679692</v>
      </c>
      <c r="U4" s="84">
        <f>result!U103</f>
        <v>1.3026681142540999</v>
      </c>
      <c r="V4" s="84">
        <f>result!V103</f>
        <v>1.5343857445609499</v>
      </c>
      <c r="W4" s="84">
        <f>result!U103</f>
        <v>1.3026681142540999</v>
      </c>
      <c r="X4" s="84">
        <f>result!X103</f>
        <v>2.0298342771015498</v>
      </c>
      <c r="Y4" s="84">
        <f>result!Y103</f>
        <v>2.2993598454680901</v>
      </c>
      <c r="Z4" s="84">
        <f>result!Z103</f>
        <v>2.6974579570683201</v>
      </c>
      <c r="AA4" s="84">
        <f>result!AA103</f>
        <v>3.0636886426946099</v>
      </c>
      <c r="AB4" s="84">
        <f>result!Z103</f>
        <v>2.6974579570683201</v>
      </c>
      <c r="AC4" s="84">
        <f>result!AC103</f>
        <v>3.7012982025932399</v>
      </c>
      <c r="AD4" s="84">
        <f>result!AD103</f>
        <v>3.991680899736</v>
      </c>
      <c r="AE4" s="84">
        <f>result!AE103</f>
        <v>4.2644091350076003</v>
      </c>
      <c r="AF4" s="84">
        <f>result!AF103</f>
        <v>4.5552659832497104</v>
      </c>
      <c r="AG4" s="84">
        <f>result!AE103</f>
        <v>4.2644091350076003</v>
      </c>
      <c r="AH4" s="84">
        <f>result!AH103</f>
        <v>5.0930121106825998</v>
      </c>
      <c r="AI4" s="84">
        <f>result!AI103</f>
        <v>5.3333316804505602</v>
      </c>
      <c r="AJ4" s="84">
        <f>result!AJ103</f>
        <v>5.5875433330566597</v>
      </c>
      <c r="AK4" s="84">
        <f>result!AK103</f>
        <v>5.6765105770511601</v>
      </c>
      <c r="AL4" s="84">
        <f>result!AN103</f>
        <v>5.5610686007330203</v>
      </c>
      <c r="AM4" s="84">
        <f>result!AM103</f>
        <v>5.6604111753391297</v>
      </c>
      <c r="AN4" s="84">
        <f>result!AN103</f>
        <v>5.5610686007330203</v>
      </c>
      <c r="AO4" s="84">
        <f>result!AO103</f>
        <v>5.4110487277964303</v>
      </c>
      <c r="AP4" s="84">
        <f>result!AP103</f>
        <v>5.2174059673397002</v>
      </c>
      <c r="AQ4" s="84">
        <f>result!AQ103</f>
        <v>5.1062652896078902</v>
      </c>
      <c r="AR4" s="84">
        <f>result!AR103</f>
        <v>4.9818382271179003</v>
      </c>
      <c r="AS4" s="84">
        <f>result!AS103</f>
        <v>4.8467530960911498</v>
      </c>
      <c r="AT4" s="84">
        <f>result!AT103</f>
        <v>4.7015384530320903</v>
      </c>
      <c r="AU4" s="84">
        <f>result!AU103</f>
        <v>0</v>
      </c>
      <c r="AV4" s="84">
        <f>result!AT103</f>
        <v>4.7015384530320903</v>
      </c>
      <c r="AW4" s="8"/>
    </row>
    <row r="5" spans="1:49" s="2" customFormat="1" x14ac:dyDescent="0.3">
      <c r="A5" s="8"/>
      <c r="B5" s="82" t="s">
        <v>189</v>
      </c>
      <c r="C5" s="82" t="s">
        <v>179</v>
      </c>
      <c r="D5" s="83">
        <f>result!D104</f>
        <v>0</v>
      </c>
      <c r="E5" s="83">
        <f>result!E104</f>
        <v>0</v>
      </c>
      <c r="F5" s="83">
        <f>result!F104</f>
        <v>0</v>
      </c>
      <c r="G5" s="83">
        <f>result!G104</f>
        <v>0</v>
      </c>
      <c r="H5" s="83">
        <f>result!H104</f>
        <v>0</v>
      </c>
      <c r="I5" s="83">
        <f>result!I104</f>
        <v>0</v>
      </c>
      <c r="J5" s="83">
        <f>result!J104</f>
        <v>0</v>
      </c>
      <c r="K5" s="83">
        <f>result!K104</f>
        <v>0</v>
      </c>
      <c r="L5" s="83">
        <f>result!L104</f>
        <v>0</v>
      </c>
      <c r="M5" s="84">
        <f>result!M104</f>
        <v>0</v>
      </c>
      <c r="N5" s="84">
        <f>result!N104</f>
        <v>0.66068221351336298</v>
      </c>
      <c r="O5" s="84">
        <f>result!M104</f>
        <v>0</v>
      </c>
      <c r="P5" s="84">
        <f>result!P104</f>
        <v>2.5961862902447801</v>
      </c>
      <c r="Q5" s="84">
        <f>result!Q104</f>
        <v>3.7150510027986701</v>
      </c>
      <c r="R5" s="84">
        <f>result!P104</f>
        <v>2.5961862902447801</v>
      </c>
      <c r="S5" s="84">
        <f>result!S104</f>
        <v>5.22213896499568</v>
      </c>
      <c r="T5" s="84">
        <f>result!T104</f>
        <v>5.8317204994607899</v>
      </c>
      <c r="U5" s="84">
        <f>result!U104</f>
        <v>6.3727009453778303</v>
      </c>
      <c r="V5" s="84">
        <f>result!V104</f>
        <v>5.5963542566487696</v>
      </c>
      <c r="W5" s="84">
        <f>result!U104</f>
        <v>6.3727009453778303</v>
      </c>
      <c r="X5" s="84">
        <f>result!X104</f>
        <v>7.3763831820155001</v>
      </c>
      <c r="Y5" s="84">
        <f>result!Y104</f>
        <v>7.8805747893114102</v>
      </c>
      <c r="Z5" s="84">
        <f>result!Z104</f>
        <v>11.1911060708431</v>
      </c>
      <c r="AA5" s="84">
        <f>result!AA104</f>
        <v>10.4303148727032</v>
      </c>
      <c r="AB5" s="84">
        <f>result!Z104</f>
        <v>11.1911060708431</v>
      </c>
      <c r="AC5" s="84">
        <f>result!AC104</f>
        <v>11.6313944800385</v>
      </c>
      <c r="AD5" s="84">
        <f>result!AD104</f>
        <v>12.253152336978101</v>
      </c>
      <c r="AE5" s="84">
        <f>result!AE104</f>
        <v>12.9194700333528</v>
      </c>
      <c r="AF5" s="84">
        <f>result!AF104</f>
        <v>13.5419030314032</v>
      </c>
      <c r="AG5" s="84">
        <f>result!AE104</f>
        <v>12.9194700333528</v>
      </c>
      <c r="AH5" s="84">
        <f>result!AH104</f>
        <v>14.9831575024679</v>
      </c>
      <c r="AI5" s="84">
        <f>result!AI104</f>
        <v>15.6985839571076</v>
      </c>
      <c r="AJ5" s="84">
        <f>result!AJ104</f>
        <v>16.415059250361001</v>
      </c>
      <c r="AK5" s="84">
        <f>result!AK104</f>
        <v>17.049917217649998</v>
      </c>
      <c r="AL5" s="84">
        <f>result!AN104</f>
        <v>18.7608842883024</v>
      </c>
      <c r="AM5" s="84">
        <f>result!AM104</f>
        <v>18.2328918741878</v>
      </c>
      <c r="AN5" s="84">
        <f>result!AN104</f>
        <v>18.7608842883024</v>
      </c>
      <c r="AO5" s="84">
        <f>result!AO104</f>
        <v>19.247410030383499</v>
      </c>
      <c r="AP5" s="84">
        <f>result!AP104</f>
        <v>19.703835491107501</v>
      </c>
      <c r="AQ5" s="84">
        <f>result!AQ104</f>
        <v>20.157883441344701</v>
      </c>
      <c r="AR5" s="84">
        <f>result!AR104</f>
        <v>20.599947617325501</v>
      </c>
      <c r="AS5" s="84">
        <f>result!AS104</f>
        <v>20.9909151652815</v>
      </c>
      <c r="AT5" s="84">
        <f>result!AT104</f>
        <v>21.369397770956201</v>
      </c>
      <c r="AU5" s="84">
        <f>result!AU104</f>
        <v>0</v>
      </c>
      <c r="AV5" s="84">
        <f>result!AT104</f>
        <v>21.369397770956201</v>
      </c>
      <c r="AW5" s="8"/>
    </row>
    <row r="6" spans="1:49" s="2" customFormat="1" x14ac:dyDescent="0.3">
      <c r="A6" s="8"/>
      <c r="B6" s="82" t="s">
        <v>178</v>
      </c>
      <c r="C6" s="82" t="s">
        <v>179</v>
      </c>
      <c r="D6" s="83">
        <f>result!D105</f>
        <v>0</v>
      </c>
      <c r="E6" s="83">
        <f>result!E105</f>
        <v>0</v>
      </c>
      <c r="F6" s="83">
        <f>result!F105</f>
        <v>0</v>
      </c>
      <c r="G6" s="83">
        <f>result!G105</f>
        <v>0</v>
      </c>
      <c r="H6" s="83">
        <f>result!H105</f>
        <v>0</v>
      </c>
      <c r="I6" s="83">
        <f>result!I105</f>
        <v>0</v>
      </c>
      <c r="J6" s="83">
        <f>result!J105</f>
        <v>0</v>
      </c>
      <c r="K6" s="83">
        <f>result!K105</f>
        <v>0</v>
      </c>
      <c r="L6" s="83">
        <f>result!L105</f>
        <v>0</v>
      </c>
      <c r="M6" s="84">
        <f>result!M105</f>
        <v>0</v>
      </c>
      <c r="N6" s="84">
        <f>result!N105</f>
        <v>3.7244072661479701E-4</v>
      </c>
      <c r="O6" s="84">
        <f>result!M105</f>
        <v>0</v>
      </c>
      <c r="P6" s="84">
        <f>result!P105</f>
        <v>9.0970671920187401E-2</v>
      </c>
      <c r="Q6" s="84">
        <f>result!Q105</f>
        <v>3.5771244597304602E-2</v>
      </c>
      <c r="R6" s="84">
        <f>result!P105</f>
        <v>9.0970671920187401E-2</v>
      </c>
      <c r="S6" s="84">
        <f>result!S105</f>
        <v>-0.156083959364272</v>
      </c>
      <c r="T6" s="84">
        <f>result!T105</f>
        <v>-0.28263303164758302</v>
      </c>
      <c r="U6" s="84">
        <f>result!U105</f>
        <v>-0.42660909310878697</v>
      </c>
      <c r="V6" s="84">
        <f>result!V105</f>
        <v>-0.57581667493013999</v>
      </c>
      <c r="W6" s="84">
        <f>result!U105</f>
        <v>-0.42660909310878697</v>
      </c>
      <c r="X6" s="84">
        <f>result!X105</f>
        <v>-0.91296830715577004</v>
      </c>
      <c r="Y6" s="84">
        <f>result!Y105</f>
        <v>-1.09879818248079</v>
      </c>
      <c r="Z6" s="84">
        <f>result!Z105</f>
        <v>-1.3090479804811299</v>
      </c>
      <c r="AA6" s="84">
        <f>result!AA105</f>
        <v>-1.5012515459418501</v>
      </c>
      <c r="AB6" s="84">
        <f>result!Z105</f>
        <v>-1.3090479804811299</v>
      </c>
      <c r="AC6" s="84">
        <f>result!AC105</f>
        <v>-1.9242111997412701</v>
      </c>
      <c r="AD6" s="84">
        <f>result!AD105</f>
        <v>-2.1539637057749501</v>
      </c>
      <c r="AE6" s="84">
        <f>result!AE105</f>
        <v>-2.38591544512553</v>
      </c>
      <c r="AF6" s="84">
        <f>result!AF105</f>
        <v>-2.6147483146867101</v>
      </c>
      <c r="AG6" s="84">
        <f>result!AE105</f>
        <v>-2.38591544512553</v>
      </c>
      <c r="AH6" s="84">
        <f>result!AH105</f>
        <v>-3.0491501423429801</v>
      </c>
      <c r="AI6" s="84">
        <f>result!AI105</f>
        <v>-3.24976548118096</v>
      </c>
      <c r="AJ6" s="84">
        <f>result!AJ105</f>
        <v>-3.4384944405690101</v>
      </c>
      <c r="AK6" s="84">
        <f>result!AK105</f>
        <v>-3.6167266015075401</v>
      </c>
      <c r="AL6" s="84">
        <f>result!AN105</f>
        <v>-4.0755292858901102</v>
      </c>
      <c r="AM6" s="84">
        <f>result!AM105</f>
        <v>-3.9348235694887399</v>
      </c>
      <c r="AN6" s="84">
        <f>result!AN105</f>
        <v>-4.0755292858901102</v>
      </c>
      <c r="AO6" s="84">
        <f>result!AO105</f>
        <v>-4.2047269187212404</v>
      </c>
      <c r="AP6" s="84">
        <f>result!AP105</f>
        <v>-4.3223900833756996</v>
      </c>
      <c r="AQ6" s="84">
        <f>result!AQ105</f>
        <v>-4.4283218571695899</v>
      </c>
      <c r="AR6" s="84">
        <f>result!AR105</f>
        <v>-4.52290170862371</v>
      </c>
      <c r="AS6" s="84">
        <f>result!AS105</f>
        <v>-4.6053522492671499</v>
      </c>
      <c r="AT6" s="84">
        <f>result!AT105</f>
        <v>-4.6749035983769396</v>
      </c>
      <c r="AU6" s="84">
        <f>result!AU105</f>
        <v>0</v>
      </c>
      <c r="AV6" s="84">
        <f>result!AT105</f>
        <v>-4.6749035983769396</v>
      </c>
      <c r="AW6" s="8"/>
    </row>
    <row r="7" spans="1:49" s="2" customFormat="1" x14ac:dyDescent="0.3">
      <c r="A7" s="8"/>
      <c r="B7" s="82" t="s">
        <v>177</v>
      </c>
      <c r="C7" s="82" t="s">
        <v>179</v>
      </c>
      <c r="D7" s="83">
        <f>result!D106</f>
        <v>0</v>
      </c>
      <c r="E7" s="83">
        <f>result!E106</f>
        <v>0</v>
      </c>
      <c r="F7" s="83">
        <f>result!F106</f>
        <v>0</v>
      </c>
      <c r="G7" s="83">
        <f>result!G106</f>
        <v>0</v>
      </c>
      <c r="H7" s="83">
        <f>result!H106</f>
        <v>0</v>
      </c>
      <c r="I7" s="83">
        <f>result!I106</f>
        <v>0</v>
      </c>
      <c r="J7" s="83">
        <f>result!J106</f>
        <v>0</v>
      </c>
      <c r="K7" s="83">
        <f>result!K106</f>
        <v>0</v>
      </c>
      <c r="L7" s="83">
        <f>result!L106</f>
        <v>0</v>
      </c>
      <c r="M7" s="84">
        <f>result!M106</f>
        <v>0</v>
      </c>
      <c r="N7" s="84">
        <f>result!N106</f>
        <v>-2.07589173340849E-2</v>
      </c>
      <c r="O7" s="84">
        <f>result!M106</f>
        <v>0</v>
      </c>
      <c r="P7" s="84">
        <f>result!P106</f>
        <v>-0.22019048995381901</v>
      </c>
      <c r="Q7" s="84">
        <f>result!Q106</f>
        <v>-0.109818355202584</v>
      </c>
      <c r="R7" s="84">
        <f>result!P106</f>
        <v>-0.22019048995381901</v>
      </c>
      <c r="S7" s="84">
        <f>result!S106</f>
        <v>0.26775355294388298</v>
      </c>
      <c r="T7" s="84">
        <f>result!T106</f>
        <v>0.52595542846374199</v>
      </c>
      <c r="U7" s="84">
        <f>result!U106</f>
        <v>0.794325836966014</v>
      </c>
      <c r="V7" s="84">
        <f>result!V106</f>
        <v>0.87030084693346899</v>
      </c>
      <c r="W7" s="84">
        <f>result!U106</f>
        <v>0.794325836966014</v>
      </c>
      <c r="X7" s="84">
        <f>result!X106</f>
        <v>1.5462698496731599</v>
      </c>
      <c r="Y7" s="84">
        <f>result!Y106</f>
        <v>1.85304759743505</v>
      </c>
      <c r="Z7" s="84">
        <f>result!Z106</f>
        <v>2.7318411103304201</v>
      </c>
      <c r="AA7" s="84">
        <f>result!AA106</f>
        <v>2.6537520251782101</v>
      </c>
      <c r="AB7" s="84">
        <f>result!Z106</f>
        <v>2.7318411103304201</v>
      </c>
      <c r="AC7" s="84">
        <f>result!AC106</f>
        <v>2.9759573112677802</v>
      </c>
      <c r="AD7" s="84">
        <f>result!AD106</f>
        <v>3.1553523819146201</v>
      </c>
      <c r="AE7" s="84">
        <f>result!AE106</f>
        <v>3.3461444395328899</v>
      </c>
      <c r="AF7" s="84">
        <f>result!AF106</f>
        <v>3.5429346142945501</v>
      </c>
      <c r="AG7" s="84">
        <f>result!AE106</f>
        <v>3.3461444395328899</v>
      </c>
      <c r="AH7" s="84">
        <f>result!AH106</f>
        <v>3.9678706765858598</v>
      </c>
      <c r="AI7" s="84">
        <f>result!AI106</f>
        <v>4.1725343634206604</v>
      </c>
      <c r="AJ7" s="84">
        <f>result!AJ106</f>
        <v>4.3986538114357598</v>
      </c>
      <c r="AK7" s="84">
        <f>result!AK106</f>
        <v>4.4729722346327199</v>
      </c>
      <c r="AL7" s="84">
        <f>result!AN106</f>
        <v>4.4759889170421499</v>
      </c>
      <c r="AM7" s="84">
        <f>result!AM106</f>
        <v>4.5104635162613196</v>
      </c>
      <c r="AN7" s="84">
        <f>result!AN106</f>
        <v>4.4759889170421499</v>
      </c>
      <c r="AO7" s="84">
        <f>result!AO106</f>
        <v>4.4106479297602696</v>
      </c>
      <c r="AP7" s="84">
        <f>result!AP106</f>
        <v>4.3195210800610102</v>
      </c>
      <c r="AQ7" s="84">
        <f>result!AQ106</f>
        <v>4.3174897002595802</v>
      </c>
      <c r="AR7" s="84">
        <f>result!AR106</f>
        <v>4.2993511141017997</v>
      </c>
      <c r="AS7" s="84">
        <f>result!AS106</f>
        <v>4.26015384285905</v>
      </c>
      <c r="AT7" s="84">
        <f>result!AT106</f>
        <v>4.20730581053932</v>
      </c>
      <c r="AU7" s="84">
        <f>result!AU106</f>
        <v>0</v>
      </c>
      <c r="AV7" s="84">
        <f>result!AT106</f>
        <v>4.20730581053932</v>
      </c>
      <c r="AW7" s="8"/>
    </row>
    <row r="8" spans="1:49" s="2" customFormat="1" x14ac:dyDescent="0.3">
      <c r="A8" s="8"/>
      <c r="B8" s="82" t="s">
        <v>199</v>
      </c>
      <c r="C8" s="82" t="s">
        <v>179</v>
      </c>
      <c r="D8" s="83">
        <f>-result!D107</f>
        <v>0</v>
      </c>
      <c r="E8" s="83">
        <f>-result!E107</f>
        <v>0</v>
      </c>
      <c r="F8" s="83">
        <f>-result!F107</f>
        <v>0</v>
      </c>
      <c r="G8" s="83">
        <f>-result!G107</f>
        <v>0</v>
      </c>
      <c r="H8" s="83">
        <f>-result!H107</f>
        <v>0</v>
      </c>
      <c r="I8" s="83">
        <f>-result!I107</f>
        <v>-4.8301536381689596E-10</v>
      </c>
      <c r="J8" s="83">
        <f>-result!J107</f>
        <v>0</v>
      </c>
      <c r="K8" s="83">
        <f>-result!K107</f>
        <v>0</v>
      </c>
      <c r="L8" s="83">
        <f>-result!L107</f>
        <v>0</v>
      </c>
      <c r="M8" s="84">
        <f>-result!M107</f>
        <v>0</v>
      </c>
      <c r="N8" s="84">
        <f>-result!N107</f>
        <v>-2.3472171377303699E-2</v>
      </c>
      <c r="O8" s="84">
        <f>-result!M107</f>
        <v>0</v>
      </c>
      <c r="P8" s="84">
        <f>-result!P107</f>
        <v>-0.20579335248931899</v>
      </c>
      <c r="Q8" s="84">
        <f>-result!Q107</f>
        <v>-0.21939516575885701</v>
      </c>
      <c r="R8" s="84">
        <f>-result!P107</f>
        <v>-0.20579335248931899</v>
      </c>
      <c r="S8" s="84">
        <f>-result!S107</f>
        <v>-0.19988205641349499</v>
      </c>
      <c r="T8" s="84">
        <f>-result!T107</f>
        <v>-0.16745242513165401</v>
      </c>
      <c r="U8" s="84">
        <f>-result!U107</f>
        <v>-0.13380482872447499</v>
      </c>
      <c r="V8" s="84">
        <f>-result!V107</f>
        <v>-0.12710755721758399</v>
      </c>
      <c r="W8" s="84">
        <f>-result!U107</f>
        <v>-0.13380482872447499</v>
      </c>
      <c r="X8" s="84">
        <f>-result!X107</f>
        <v>3.40145339138842E-3</v>
      </c>
      <c r="Y8" s="84">
        <f>-result!Y107</f>
        <v>5.6605877211613601E-2</v>
      </c>
      <c r="Z8" s="84">
        <f>-result!Z107</f>
        <v>0.263724042629712</v>
      </c>
      <c r="AA8" s="84">
        <f>-result!AA107</f>
        <v>0.16105675295771099</v>
      </c>
      <c r="AB8" s="84">
        <f>-result!Z107</f>
        <v>0.263724042629712</v>
      </c>
      <c r="AC8" s="84">
        <f>-result!AC107</f>
        <v>8.6171237611551404E-2</v>
      </c>
      <c r="AD8" s="84">
        <f>-result!AD107</f>
        <v>5.5448614056288703E-2</v>
      </c>
      <c r="AE8" s="84">
        <f>-result!AE107</f>
        <v>3.0352875499962201E-2</v>
      </c>
      <c r="AF8" s="84">
        <f>-result!AF107</f>
        <v>9.0028875286564305E-3</v>
      </c>
      <c r="AG8" s="84">
        <f>-result!AE107</f>
        <v>3.0352875499962201E-2</v>
      </c>
      <c r="AH8" s="84">
        <f>-result!AH107</f>
        <v>-1.31384099454658E-2</v>
      </c>
      <c r="AI8" s="84">
        <f>-result!AI107</f>
        <v>-2.0776354298177001E-2</v>
      </c>
      <c r="AJ8" s="84">
        <f>-result!AJ107</f>
        <v>-1.8294620622520599E-2</v>
      </c>
      <c r="AK8" s="84">
        <f>-result!AK107</f>
        <v>-5.7787598544449502E-2</v>
      </c>
      <c r="AL8" s="84">
        <f>-result!AN107</f>
        <v>-0.20839198374808399</v>
      </c>
      <c r="AM8" s="84">
        <f>-result!AM107</f>
        <v>-0.15285256344218501</v>
      </c>
      <c r="AN8" s="84">
        <f>-result!AN107</f>
        <v>-0.20839198374808399</v>
      </c>
      <c r="AO8" s="84">
        <f>-result!AO107</f>
        <v>-0.26828028426176198</v>
      </c>
      <c r="AP8" s="84">
        <f>-result!AP107</f>
        <v>-0.33169050902428199</v>
      </c>
      <c r="AQ8" s="84">
        <f>-result!AQ107</f>
        <v>-0.36445645975764601</v>
      </c>
      <c r="AR8" s="84">
        <f>-result!AR107</f>
        <v>-0.39923521216962599</v>
      </c>
      <c r="AS8" s="84">
        <f>-result!AS107</f>
        <v>-0.43748577600399002</v>
      </c>
      <c r="AT8" s="84">
        <f>-result!AT107</f>
        <v>-0.47693887780646599</v>
      </c>
      <c r="AU8" s="84">
        <f>-result!AU107</f>
        <v>0</v>
      </c>
      <c r="AV8" s="84">
        <f>-result!AT107</f>
        <v>-0.47693887780646599</v>
      </c>
      <c r="AW8" s="8"/>
    </row>
    <row r="9" spans="1:49" s="2" customFormat="1" x14ac:dyDescent="0.3">
      <c r="A9" s="8"/>
      <c r="B9" s="82" t="s">
        <v>198</v>
      </c>
      <c r="C9" s="82" t="s">
        <v>179</v>
      </c>
      <c r="D9" s="83">
        <f>result!D108</f>
        <v>0</v>
      </c>
      <c r="E9" s="83">
        <f>result!E108</f>
        <v>0</v>
      </c>
      <c r="F9" s="83">
        <f>result!F108</f>
        <v>0</v>
      </c>
      <c r="G9" s="83">
        <f>result!G108</f>
        <v>0</v>
      </c>
      <c r="H9" s="83">
        <f>result!H108</f>
        <v>0</v>
      </c>
      <c r="I9" s="83">
        <f>result!I108</f>
        <v>0</v>
      </c>
      <c r="J9" s="83">
        <f>result!J108</f>
        <v>0</v>
      </c>
      <c r="K9" s="83">
        <f>result!K108</f>
        <v>0</v>
      </c>
      <c r="L9" s="83">
        <f>result!L108</f>
        <v>0</v>
      </c>
      <c r="M9" s="84">
        <f>result!M108</f>
        <v>0</v>
      </c>
      <c r="N9" s="84">
        <f>result!N108</f>
        <v>-1.63718800000003E-2</v>
      </c>
      <c r="O9" s="84">
        <f>result!M108</f>
        <v>0</v>
      </c>
      <c r="P9" s="84">
        <f>result!P108</f>
        <v>-0.17839111999999999</v>
      </c>
      <c r="Q9" s="84">
        <f>result!Q108</f>
        <v>-0.29763835999999899</v>
      </c>
      <c r="R9" s="84">
        <f>result!P108</f>
        <v>-0.17839111999999999</v>
      </c>
      <c r="S9" s="84">
        <f>result!S108</f>
        <v>-0.545892609999999</v>
      </c>
      <c r="T9" s="84">
        <f>result!T108</f>
        <v>-0.65864928999999905</v>
      </c>
      <c r="U9" s="84">
        <f>result!U108</f>
        <v>-0.75856920999999899</v>
      </c>
      <c r="V9" s="84">
        <f>result!V108</f>
        <v>-0.80189621999999905</v>
      </c>
      <c r="W9" s="84">
        <f>result!U108</f>
        <v>-0.75856920999999899</v>
      </c>
      <c r="X9" s="84">
        <f>result!X108</f>
        <v>-0.93319958999999997</v>
      </c>
      <c r="Y9" s="84">
        <f>result!Y108</f>
        <v>-0.98992579999999997</v>
      </c>
      <c r="Z9" s="84">
        <f>result!Z108</f>
        <v>-1.1303535199999999</v>
      </c>
      <c r="AA9" s="84">
        <f>result!AA108</f>
        <v>-1.23678446</v>
      </c>
      <c r="AB9" s="84">
        <f>result!Z108</f>
        <v>-1.1303535199999999</v>
      </c>
      <c r="AC9" s="84">
        <f>result!AC108</f>
        <v>-1.4471669899999999</v>
      </c>
      <c r="AD9" s="84">
        <f>result!AD108</f>
        <v>-1.54041249</v>
      </c>
      <c r="AE9" s="84">
        <f>result!AE108</f>
        <v>-1.6258010000000001</v>
      </c>
      <c r="AF9" s="84">
        <f>result!AF108</f>
        <v>-1.70899676</v>
      </c>
      <c r="AG9" s="84">
        <f>result!AE108</f>
        <v>-1.6258010000000001</v>
      </c>
      <c r="AH9" s="84">
        <f>result!AH108</f>
        <v>-1.8742079599999999</v>
      </c>
      <c r="AI9" s="84">
        <f>result!AI108</f>
        <v>-1.95471312999999</v>
      </c>
      <c r="AJ9" s="84">
        <f>result!AJ108</f>
        <v>-2.03599681999999</v>
      </c>
      <c r="AK9" s="84">
        <f>result!AK108</f>
        <v>-2.1048933700000001</v>
      </c>
      <c r="AL9" s="84">
        <f>result!AN108</f>
        <v>-2.2117513600000001</v>
      </c>
      <c r="AM9" s="84">
        <f>result!AM108</f>
        <v>-2.1939007300000002</v>
      </c>
      <c r="AN9" s="84">
        <f>result!AN108</f>
        <v>-2.2117513600000001</v>
      </c>
      <c r="AO9" s="84">
        <f>result!AO108</f>
        <v>-2.2127622900000001</v>
      </c>
      <c r="AP9" s="84">
        <f>result!AP108</f>
        <v>-2.1989664599999998</v>
      </c>
      <c r="AQ9" s="84">
        <f>result!AQ108</f>
        <v>-2.1820017699999998</v>
      </c>
      <c r="AR9" s="84">
        <f>result!AR108</f>
        <v>-2.1644679199999999</v>
      </c>
      <c r="AS9" s="84">
        <f>result!AS108</f>
        <v>-2.1466371199999998</v>
      </c>
      <c r="AT9" s="84">
        <f>result!AT108</f>
        <v>-2.1295230799999998</v>
      </c>
      <c r="AU9" s="84">
        <f>result!AU108</f>
        <v>0</v>
      </c>
      <c r="AV9" s="84">
        <f>result!AT108</f>
        <v>-2.1295230799999998</v>
      </c>
      <c r="AW9" s="8"/>
    </row>
    <row r="10" spans="1:49" s="2" customFormat="1" x14ac:dyDescent="0.3">
      <c r="A10" s="8"/>
      <c r="B10" s="82" t="s">
        <v>190</v>
      </c>
      <c r="C10" s="82" t="s">
        <v>179</v>
      </c>
      <c r="D10" s="83">
        <f>result!D109</f>
        <v>0</v>
      </c>
      <c r="E10" s="83">
        <f>result!E109</f>
        <v>0</v>
      </c>
      <c r="F10" s="83">
        <f>result!F109</f>
        <v>0</v>
      </c>
      <c r="G10" s="83">
        <f>result!G109</f>
        <v>0</v>
      </c>
      <c r="H10" s="83">
        <f>result!H109</f>
        <v>0</v>
      </c>
      <c r="I10" s="83">
        <f>result!I109</f>
        <v>0</v>
      </c>
      <c r="J10" s="83">
        <f>result!J109</f>
        <v>0</v>
      </c>
      <c r="K10" s="83">
        <f>result!K109</f>
        <v>0</v>
      </c>
      <c r="L10" s="83">
        <f>result!L109</f>
        <v>0</v>
      </c>
      <c r="M10" s="84">
        <f>result!M109</f>
        <v>0</v>
      </c>
      <c r="N10" s="84">
        <f>result!N109</f>
        <v>2.5746627229983301E-2</v>
      </c>
      <c r="O10" s="84">
        <f>result!M109</f>
        <v>0</v>
      </c>
      <c r="P10" s="84">
        <f>result!P109</f>
        <v>0.27102075655098801</v>
      </c>
      <c r="Q10" s="84">
        <f>result!Q109</f>
        <v>0.44565745849101102</v>
      </c>
      <c r="R10" s="84">
        <f>result!P109</f>
        <v>0.27102075655098801</v>
      </c>
      <c r="S10" s="84">
        <f>result!S109</f>
        <v>0.79926433822041698</v>
      </c>
      <c r="T10" s="84">
        <f>result!T109</f>
        <v>0.95687192973408197</v>
      </c>
      <c r="U10" s="84">
        <f>result!U109</f>
        <v>1.09551774196183</v>
      </c>
      <c r="V10" s="84">
        <f>result!V109</f>
        <v>1.14716386676736</v>
      </c>
      <c r="W10" s="84">
        <f>result!U109</f>
        <v>1.09551774196183</v>
      </c>
      <c r="X10" s="84">
        <f>result!X109</f>
        <v>1.33200018363943</v>
      </c>
      <c r="Y10" s="84">
        <f>result!Y109</f>
        <v>1.41195838189569</v>
      </c>
      <c r="Z10" s="84">
        <f>result!Z109</f>
        <v>1.62512543836701</v>
      </c>
      <c r="AA10" s="84">
        <f>result!AA109</f>
        <v>1.7786815832812</v>
      </c>
      <c r="AB10" s="84">
        <f>result!Z109</f>
        <v>1.62512543836701</v>
      </c>
      <c r="AC10" s="84">
        <f>result!AC109</f>
        <v>2.0754573022870599</v>
      </c>
      <c r="AD10" s="84">
        <f>result!AD109</f>
        <v>2.2029119740993401</v>
      </c>
      <c r="AE10" s="84">
        <f>result!AE109</f>
        <v>2.3177631110262502</v>
      </c>
      <c r="AF10" s="84">
        <f>result!AF109</f>
        <v>2.42950353064594</v>
      </c>
      <c r="AG10" s="84">
        <f>result!AE109</f>
        <v>2.3177631110262502</v>
      </c>
      <c r="AH10" s="84">
        <f>result!AH109</f>
        <v>2.6528743465669802</v>
      </c>
      <c r="AI10" s="84">
        <f>result!AI109</f>
        <v>2.7620525293703801</v>
      </c>
      <c r="AJ10" s="84">
        <f>result!AJ109</f>
        <v>2.8730645727774</v>
      </c>
      <c r="AK10" s="84">
        <f>result!AK109</f>
        <v>2.9648573750066598</v>
      </c>
      <c r="AL10" s="84">
        <f>result!AN109</f>
        <v>3.0931898477289201</v>
      </c>
      <c r="AM10" s="84">
        <f>result!AM109</f>
        <v>3.0759848000564398</v>
      </c>
      <c r="AN10" s="84">
        <f>result!AN109</f>
        <v>3.0931898477289201</v>
      </c>
      <c r="AO10" s="84">
        <f>result!AO109</f>
        <v>3.0869415842898298</v>
      </c>
      <c r="AP10" s="84">
        <f>result!AP109</f>
        <v>3.0603716964035601</v>
      </c>
      <c r="AQ10" s="84">
        <f>result!AQ109</f>
        <v>3.03168787862242</v>
      </c>
      <c r="AR10" s="84">
        <f>result!AR109</f>
        <v>3.00405967464352</v>
      </c>
      <c r="AS10" s="84">
        <f>result!AS109</f>
        <v>2.9770665454738001</v>
      </c>
      <c r="AT10" s="84">
        <f>result!AT109</f>
        <v>2.95176569478636</v>
      </c>
      <c r="AU10" s="84">
        <f>result!AU109</f>
        <v>0</v>
      </c>
      <c r="AV10" s="84">
        <f>result!AT109</f>
        <v>2.95176569478636</v>
      </c>
      <c r="AW10" s="8"/>
    </row>
    <row r="11" spans="1:49" s="2" customFormat="1" x14ac:dyDescent="0.3">
      <c r="A11" s="8"/>
      <c r="B11" s="82" t="s">
        <v>191</v>
      </c>
      <c r="C11" s="82" t="s">
        <v>179</v>
      </c>
      <c r="D11" s="83">
        <f>result!D110</f>
        <v>0</v>
      </c>
      <c r="E11" s="83">
        <f>result!E110</f>
        <v>0</v>
      </c>
      <c r="F11" s="83">
        <f>result!F110</f>
        <v>0</v>
      </c>
      <c r="G11" s="83">
        <f>result!G110</f>
        <v>0</v>
      </c>
      <c r="H11" s="83">
        <f>result!H110</f>
        <v>0</v>
      </c>
      <c r="I11" s="83">
        <f>result!I110</f>
        <v>0</v>
      </c>
      <c r="J11" s="83">
        <f>result!J110</f>
        <v>0</v>
      </c>
      <c r="K11" s="83">
        <f>result!K110</f>
        <v>0</v>
      </c>
      <c r="L11" s="83">
        <f>result!L110</f>
        <v>0</v>
      </c>
      <c r="M11" s="84">
        <f>result!M110</f>
        <v>0</v>
      </c>
      <c r="N11" s="84">
        <f>result!N110</f>
        <v>-7.9208101865424402E-2</v>
      </c>
      <c r="O11" s="84">
        <f>result!M110</f>
        <v>0</v>
      </c>
      <c r="P11" s="84">
        <f>result!P110</f>
        <v>-0.39668497431337701</v>
      </c>
      <c r="Q11" s="84">
        <f>result!Q110</f>
        <v>-0.44481946280624501</v>
      </c>
      <c r="R11" s="84">
        <f>result!P110</f>
        <v>-0.39668497431337701</v>
      </c>
      <c r="S11" s="84">
        <f>result!S110</f>
        <v>-0.32617936515725299</v>
      </c>
      <c r="T11" s="84">
        <f>result!T110</f>
        <v>-0.139464685813528</v>
      </c>
      <c r="U11" s="84">
        <f>result!U110</f>
        <v>8.8875439495339395E-2</v>
      </c>
      <c r="V11" s="84">
        <f>result!V110</f>
        <v>0.27536815099773398</v>
      </c>
      <c r="W11" s="84">
        <f>result!U110</f>
        <v>8.8875439495339395E-2</v>
      </c>
      <c r="X11" s="84">
        <f>result!X110</f>
        <v>0.712697844818999</v>
      </c>
      <c r="Y11" s="84">
        <f>result!Y110</f>
        <v>0.948929221586158</v>
      </c>
      <c r="Z11" s="84">
        <f>result!Z110</f>
        <v>1.20367238337815</v>
      </c>
      <c r="AA11" s="84">
        <f>result!AA110</f>
        <v>1.5180043236858201</v>
      </c>
      <c r="AB11" s="84">
        <f>result!Z110</f>
        <v>1.20367238337815</v>
      </c>
      <c r="AC11" s="84">
        <f>result!AC110</f>
        <v>2.1332508039094402</v>
      </c>
      <c r="AD11" s="84">
        <f>result!AD110</f>
        <v>2.41894653177008</v>
      </c>
      <c r="AE11" s="84">
        <f>result!AE110</f>
        <v>2.6856871606483801</v>
      </c>
      <c r="AF11" s="84">
        <f>result!AF110</f>
        <v>2.9268829532981901</v>
      </c>
      <c r="AG11" s="84">
        <f>result!AE110</f>
        <v>2.6856871606483801</v>
      </c>
      <c r="AH11" s="84">
        <f>result!AH110</f>
        <v>3.3573142841246901</v>
      </c>
      <c r="AI11" s="84">
        <f>result!AI110</f>
        <v>3.5525968900714102</v>
      </c>
      <c r="AJ11" s="84">
        <f>result!AJ110</f>
        <v>3.7317192260617702</v>
      </c>
      <c r="AK11" s="84">
        <f>result!AK110</f>
        <v>3.9143427026959698</v>
      </c>
      <c r="AL11" s="84">
        <f>result!AN110</f>
        <v>4.3658297688317704</v>
      </c>
      <c r="AM11" s="84">
        <f>result!AM110</f>
        <v>4.2369911733946601</v>
      </c>
      <c r="AN11" s="84">
        <f>result!AN110</f>
        <v>4.3658297688317704</v>
      </c>
      <c r="AO11" s="84">
        <f>result!AO110</f>
        <v>4.4688045128804701</v>
      </c>
      <c r="AP11" s="84">
        <f>result!AP110</f>
        <v>4.5444053186041602</v>
      </c>
      <c r="AQ11" s="84">
        <f>result!AQ110</f>
        <v>4.5821522439082498</v>
      </c>
      <c r="AR11" s="84">
        <f>result!AR110</f>
        <v>4.5963530454179198</v>
      </c>
      <c r="AS11" s="84">
        <f>result!AS110</f>
        <v>4.5936073636747299</v>
      </c>
      <c r="AT11" s="84">
        <f>result!AT110</f>
        <v>4.5758045858365497</v>
      </c>
      <c r="AU11" s="84">
        <f>result!AU110</f>
        <v>0</v>
      </c>
      <c r="AV11" s="84">
        <f>result!AT110</f>
        <v>4.5758045858365497</v>
      </c>
      <c r="AW11" s="8"/>
    </row>
    <row r="12" spans="1:49" s="2" customFormat="1" x14ac:dyDescent="0.3">
      <c r="A12" s="8"/>
      <c r="B12" s="82" t="s">
        <v>192</v>
      </c>
      <c r="C12" s="82" t="s">
        <v>179</v>
      </c>
      <c r="D12" s="83">
        <f>result!D111</f>
        <v>0</v>
      </c>
      <c r="E12" s="83">
        <f>result!E111</f>
        <v>0</v>
      </c>
      <c r="F12" s="83">
        <f>result!F111</f>
        <v>0</v>
      </c>
      <c r="G12" s="83">
        <f>result!G111</f>
        <v>0</v>
      </c>
      <c r="H12" s="83">
        <f>result!H111</f>
        <v>0</v>
      </c>
      <c r="I12" s="83">
        <f>result!I111</f>
        <v>0</v>
      </c>
      <c r="J12" s="83">
        <f>result!J111</f>
        <v>0</v>
      </c>
      <c r="K12" s="83">
        <f>result!K111</f>
        <v>0</v>
      </c>
      <c r="L12" s="83">
        <f>result!L111</f>
        <v>0</v>
      </c>
      <c r="M12" s="84">
        <f>result!M111</f>
        <v>0</v>
      </c>
      <c r="N12" s="84">
        <f>result!N111</f>
        <v>7.8981899999999998E-4</v>
      </c>
      <c r="O12" s="84">
        <f>result!M111</f>
        <v>0</v>
      </c>
      <c r="P12" s="84">
        <f>result!P111</f>
        <v>2.9327809999999902E-3</v>
      </c>
      <c r="Q12" s="84">
        <f>result!Q111</f>
        <v>3.3450296999999901E-3</v>
      </c>
      <c r="R12" s="84">
        <f>result!P111</f>
        <v>2.9327809999999902E-3</v>
      </c>
      <c r="S12" s="84">
        <f>result!S111</f>
        <v>4.4566259000000004E-3</v>
      </c>
      <c r="T12" s="84">
        <f>result!T111</f>
        <v>4.9684743999999998E-3</v>
      </c>
      <c r="U12" s="84">
        <f>result!U111</f>
        <v>5.3151871999999904E-3</v>
      </c>
      <c r="V12" s="84">
        <f>result!V111</f>
        <v>6.1770288999999897E-3</v>
      </c>
      <c r="W12" s="84">
        <f>result!U111</f>
        <v>5.3151871999999904E-3</v>
      </c>
      <c r="X12" s="84">
        <f>result!X111</f>
        <v>6.0039680999999998E-3</v>
      </c>
      <c r="Y12" s="84">
        <f>result!Y111</f>
        <v>5.9048112999999999E-3</v>
      </c>
      <c r="Z12" s="84">
        <f>result!Z111</f>
        <v>5.5695307000000003E-3</v>
      </c>
      <c r="AA12" s="84">
        <f>result!AA111</f>
        <v>5.3325328999999999E-3</v>
      </c>
      <c r="AB12" s="84">
        <f>result!Z111</f>
        <v>5.5695307000000003E-3</v>
      </c>
      <c r="AC12" s="84">
        <f>result!AC111</f>
        <v>5.1316824999999896E-3</v>
      </c>
      <c r="AD12" s="84">
        <f>result!AD111</f>
        <v>5.0003120999999899E-3</v>
      </c>
      <c r="AE12" s="84">
        <f>result!AE111</f>
        <v>4.8354223000000003E-3</v>
      </c>
      <c r="AF12" s="84">
        <f>result!AF111</f>
        <v>4.6793868000000001E-3</v>
      </c>
      <c r="AG12" s="84">
        <f>result!AE111</f>
        <v>4.8354223000000003E-3</v>
      </c>
      <c r="AH12" s="84">
        <f>result!AH111</f>
        <v>4.2773508000000003E-3</v>
      </c>
      <c r="AI12" s="84">
        <f>result!AI111</f>
        <v>4.091959E-3</v>
      </c>
      <c r="AJ12" s="84">
        <f>result!AJ111</f>
        <v>3.9503563E-3</v>
      </c>
      <c r="AK12" s="84">
        <f>result!AK111</f>
        <v>3.6661019E-3</v>
      </c>
      <c r="AL12" s="84">
        <f>result!AN111</f>
        <v>2.9020511000000001E-3</v>
      </c>
      <c r="AM12" s="84">
        <f>result!AM111</f>
        <v>3.1910802999999999E-3</v>
      </c>
      <c r="AN12" s="84">
        <f>result!AN111</f>
        <v>2.9020511000000001E-3</v>
      </c>
      <c r="AO12" s="84">
        <f>result!AO111</f>
        <v>2.5639475999999898E-3</v>
      </c>
      <c r="AP12" s="84">
        <f>result!AP111</f>
        <v>2.1820773999999899E-3</v>
      </c>
      <c r="AQ12" s="84">
        <f>result!AQ111</f>
        <v>1.862881E-3</v>
      </c>
      <c r="AR12" s="84">
        <f>result!AR111</f>
        <v>1.4814672999999899E-3</v>
      </c>
      <c r="AS12" s="84">
        <f>result!AS111</f>
        <v>1.1087337E-3</v>
      </c>
      <c r="AT12" s="84">
        <f>result!AT111</f>
        <v>7.7553769999999804E-4</v>
      </c>
      <c r="AU12" s="84">
        <f>result!AU111</f>
        <v>0</v>
      </c>
      <c r="AV12" s="84">
        <f>result!AT111</f>
        <v>7.7553769999999804E-4</v>
      </c>
      <c r="AW12" s="8"/>
    </row>
    <row r="13" spans="1:49" s="2" customFormat="1" x14ac:dyDescent="0.3">
      <c r="A13" s="8"/>
      <c r="B13" s="82" t="s">
        <v>193</v>
      </c>
      <c r="C13" s="82" t="s">
        <v>179</v>
      </c>
      <c r="D13" s="83">
        <f>result!D112</f>
        <v>0</v>
      </c>
      <c r="E13" s="83">
        <f>result!E112</f>
        <v>0</v>
      </c>
      <c r="F13" s="83">
        <f>result!F112</f>
        <v>0</v>
      </c>
      <c r="G13" s="83">
        <f>result!G112</f>
        <v>0</v>
      </c>
      <c r="H13" s="83">
        <f>result!H112</f>
        <v>0</v>
      </c>
      <c r="I13" s="83">
        <f>result!I112</f>
        <v>0</v>
      </c>
      <c r="J13" s="83">
        <f>result!J112</f>
        <v>0</v>
      </c>
      <c r="K13" s="83">
        <f>result!K112</f>
        <v>0</v>
      </c>
      <c r="L13" s="83">
        <f>result!L112</f>
        <v>0</v>
      </c>
      <c r="M13" s="84">
        <f>result!M112</f>
        <v>0</v>
      </c>
      <c r="N13" s="84">
        <f>result!N112</f>
        <v>4.14655100000001E-4</v>
      </c>
      <c r="O13" s="84">
        <f>result!M112</f>
        <v>0</v>
      </c>
      <c r="P13" s="84">
        <f>result!P112</f>
        <v>2.2051779999999999E-3</v>
      </c>
      <c r="Q13" s="84">
        <f>result!Q112</f>
        <v>2.8962159E-3</v>
      </c>
      <c r="R13" s="84">
        <f>result!P112</f>
        <v>2.2051779999999999E-3</v>
      </c>
      <c r="S13" s="84">
        <f>result!S112</f>
        <v>4.3109754E-3</v>
      </c>
      <c r="T13" s="84">
        <f>result!T112</f>
        <v>4.8102780999999999E-3</v>
      </c>
      <c r="U13" s="84">
        <f>result!U112</f>
        <v>5.2373806999999901E-3</v>
      </c>
      <c r="V13" s="84">
        <f>result!V112</f>
        <v>5.8966117999999998E-3</v>
      </c>
      <c r="W13" s="84">
        <f>result!U112</f>
        <v>5.2373806999999901E-3</v>
      </c>
      <c r="X13" s="84">
        <f>result!X112</f>
        <v>6.2343808999999898E-3</v>
      </c>
      <c r="Y13" s="84">
        <f>result!Y112</f>
        <v>6.22294959999999E-3</v>
      </c>
      <c r="Z13" s="84">
        <f>result!Z112</f>
        <v>6.0255906999999997E-3</v>
      </c>
      <c r="AA13" s="84">
        <f>result!AA112</f>
        <v>5.7846182000000001E-3</v>
      </c>
      <c r="AB13" s="84">
        <f>result!Z112</f>
        <v>6.0255906999999997E-3</v>
      </c>
      <c r="AC13" s="84">
        <f>result!AC112</f>
        <v>5.4254639E-3</v>
      </c>
      <c r="AD13" s="84">
        <f>result!AD112</f>
        <v>5.2689860999999899E-3</v>
      </c>
      <c r="AE13" s="84">
        <f>result!AE112</f>
        <v>5.0946584000000003E-3</v>
      </c>
      <c r="AF13" s="84">
        <f>result!AF112</f>
        <v>4.9169723E-3</v>
      </c>
      <c r="AG13" s="84">
        <f>result!AE112</f>
        <v>5.0946584000000003E-3</v>
      </c>
      <c r="AH13" s="84">
        <f>result!AH112</f>
        <v>4.5053226000000002E-3</v>
      </c>
      <c r="AI13" s="84">
        <f>result!AI112</f>
        <v>4.2938166E-3</v>
      </c>
      <c r="AJ13" s="84">
        <f>result!AJ112</f>
        <v>4.1089168999999997E-3</v>
      </c>
      <c r="AK13" s="84">
        <f>result!AK112</f>
        <v>3.863928E-3</v>
      </c>
      <c r="AL13" s="84">
        <f>result!AN112</f>
        <v>3.0814299E-3</v>
      </c>
      <c r="AM13" s="84">
        <f>result!AM112</f>
        <v>3.3637272E-3</v>
      </c>
      <c r="AN13" s="84">
        <f>result!AN112</f>
        <v>3.0814299E-3</v>
      </c>
      <c r="AO13" s="84">
        <f>result!AO112</f>
        <v>2.7608653E-3</v>
      </c>
      <c r="AP13" s="84">
        <f>result!AP112</f>
        <v>2.3982694999999899E-3</v>
      </c>
      <c r="AQ13" s="84">
        <f>result!AQ112</f>
        <v>2.0476486999999998E-3</v>
      </c>
      <c r="AR13" s="84">
        <f>result!AR112</f>
        <v>1.6716232E-3</v>
      </c>
      <c r="AS13" s="84">
        <f>result!AS112</f>
        <v>1.2878181999999899E-3</v>
      </c>
      <c r="AT13" s="84">
        <f>result!AT112</f>
        <v>9.21628800000001E-4</v>
      </c>
      <c r="AU13" s="84">
        <f>result!AU112</f>
        <v>0</v>
      </c>
      <c r="AV13" s="84">
        <f>result!AT112</f>
        <v>9.21628800000001E-4</v>
      </c>
      <c r="AW13" s="8"/>
    </row>
    <row r="14" spans="1:49" s="2" customFormat="1" x14ac:dyDescent="0.3">
      <c r="A14" s="8"/>
      <c r="B14" s="82" t="s">
        <v>194</v>
      </c>
      <c r="C14" s="82" t="s">
        <v>179</v>
      </c>
      <c r="D14" s="85">
        <f>result!D113</f>
        <v>0</v>
      </c>
      <c r="E14" s="85">
        <f>result!E113</f>
        <v>0</v>
      </c>
      <c r="F14" s="85">
        <f>result!F113</f>
        <v>0</v>
      </c>
      <c r="G14" s="85">
        <f>result!G113</f>
        <v>0</v>
      </c>
      <c r="H14" s="85">
        <f>result!H113</f>
        <v>0</v>
      </c>
      <c r="I14" s="85">
        <f>result!I113</f>
        <v>0</v>
      </c>
      <c r="J14" s="85">
        <f>result!J113</f>
        <v>0</v>
      </c>
      <c r="K14" s="85">
        <f>result!K113</f>
        <v>0</v>
      </c>
      <c r="L14" s="85">
        <f>result!L113</f>
        <v>0</v>
      </c>
      <c r="M14" s="86">
        <f>result!M113</f>
        <v>0</v>
      </c>
      <c r="N14" s="86">
        <f>result!N113</f>
        <v>-0.18306984120672801</v>
      </c>
      <c r="O14" s="86">
        <f>result!M113</f>
        <v>0</v>
      </c>
      <c r="P14" s="86">
        <f>result!P113</f>
        <v>-1.18296421129699</v>
      </c>
      <c r="Q14" s="86">
        <f>result!Q113</f>
        <v>-1.8465748234031201</v>
      </c>
      <c r="R14" s="86">
        <f>result!P113</f>
        <v>-1.18296421129699</v>
      </c>
      <c r="S14" s="86">
        <f>result!S113</f>
        <v>-3.5086464267203898</v>
      </c>
      <c r="T14" s="86">
        <f>result!T113</f>
        <v>-4.4428527992513098</v>
      </c>
      <c r="U14" s="86">
        <f>result!U113</f>
        <v>-5.4452138643841197</v>
      </c>
      <c r="V14" s="86">
        <f>result!V113</f>
        <v>-6.3885585796130702</v>
      </c>
      <c r="W14" s="86">
        <f>result!U113</f>
        <v>-5.4452138643841197</v>
      </c>
      <c r="X14" s="86">
        <f>result!X113</f>
        <v>-8.5685441147230197</v>
      </c>
      <c r="Y14" s="86">
        <f>result!Y113</f>
        <v>-9.6933010214586304</v>
      </c>
      <c r="Z14" s="86">
        <f>result!Z113</f>
        <v>-11.1553107996156</v>
      </c>
      <c r="AA14" s="86">
        <f>result!AA113</f>
        <v>-12.4809983774892</v>
      </c>
      <c r="AB14" s="86">
        <f>result!Z113</f>
        <v>-11.1553107996156</v>
      </c>
      <c r="AC14" s="86">
        <f>result!AC113</f>
        <v>-15.430907893432099</v>
      </c>
      <c r="AD14" s="86">
        <f>result!AD113</f>
        <v>-16.9715753648407</v>
      </c>
      <c r="AE14" s="86">
        <f>result!AE113</f>
        <v>-18.552984866425099</v>
      </c>
      <c r="AF14" s="86">
        <f>result!AF113</f>
        <v>-20.183853566008999</v>
      </c>
      <c r="AG14" s="86">
        <f>result!AE113</f>
        <v>-18.552984866425099</v>
      </c>
      <c r="AH14" s="86">
        <f>result!AH113</f>
        <v>-23.564090587774999</v>
      </c>
      <c r="AI14" s="86">
        <f>result!AI113</f>
        <v>-25.3062878271638</v>
      </c>
      <c r="AJ14" s="86">
        <f>result!AJ113</f>
        <v>-27.0992846143896</v>
      </c>
      <c r="AK14" s="86">
        <f>result!AK113</f>
        <v>-28.9109104135105</v>
      </c>
      <c r="AL14" s="86">
        <f>result!AN113</f>
        <v>-34.465582046405601</v>
      </c>
      <c r="AM14" s="86">
        <f>result!AM113</f>
        <v>-32.611548580318903</v>
      </c>
      <c r="AN14" s="86">
        <f>result!AN113</f>
        <v>-34.465582046405601</v>
      </c>
      <c r="AO14" s="86">
        <f>result!AO113</f>
        <v>-36.305298869195397</v>
      </c>
      <c r="AP14" s="86">
        <f>result!AP113</f>
        <v>-38.112709833516199</v>
      </c>
      <c r="AQ14" s="86">
        <f>result!AQ113</f>
        <v>-39.894357342308702</v>
      </c>
      <c r="AR14" s="86">
        <f>result!AR113</f>
        <v>-41.637016270730399</v>
      </c>
      <c r="AS14" s="86">
        <f>result!AS113</f>
        <v>-43.341036944794602</v>
      </c>
      <c r="AT14" s="86">
        <f>result!AT113</f>
        <v>-45.011858325526902</v>
      </c>
      <c r="AU14" s="86">
        <f>result!AU113</f>
        <v>0</v>
      </c>
      <c r="AV14" s="86">
        <f>result!AT113</f>
        <v>-45.011858325526902</v>
      </c>
      <c r="AW14" s="8"/>
    </row>
    <row r="15" spans="1:49" s="2" customFormat="1" x14ac:dyDescent="0.3">
      <c r="A15" s="8"/>
      <c r="B15" s="82" t="s">
        <v>195</v>
      </c>
      <c r="C15" s="82" t="s">
        <v>179</v>
      </c>
      <c r="D15" s="85">
        <f>-result!D114</f>
        <v>0</v>
      </c>
      <c r="E15" s="85">
        <f>-result!E114</f>
        <v>0</v>
      </c>
      <c r="F15" s="85">
        <f>-result!F114</f>
        <v>0</v>
      </c>
      <c r="G15" s="85">
        <f>-result!G114</f>
        <v>0</v>
      </c>
      <c r="H15" s="85">
        <f>-result!H114</f>
        <v>0</v>
      </c>
      <c r="I15" s="85">
        <f>-result!I114</f>
        <v>0</v>
      </c>
      <c r="J15" s="85">
        <f>-result!J114</f>
        <v>0</v>
      </c>
      <c r="K15" s="85">
        <f>-result!K114</f>
        <v>0</v>
      </c>
      <c r="L15" s="85">
        <f>-result!L114</f>
        <v>0</v>
      </c>
      <c r="M15" s="86">
        <f>result!M114</f>
        <v>0</v>
      </c>
      <c r="N15" s="86">
        <f>result!N114</f>
        <v>-4.926643E-2</v>
      </c>
      <c r="O15" s="86">
        <f>result!M114</f>
        <v>0</v>
      </c>
      <c r="P15" s="86">
        <f>result!P114</f>
        <v>-0.20875851000000001</v>
      </c>
      <c r="Q15" s="86">
        <f>result!Q114</f>
        <v>-0.29508369000000001</v>
      </c>
      <c r="R15" s="86">
        <f>result!P114</f>
        <v>-0.20875851000000001</v>
      </c>
      <c r="S15" s="86">
        <f>result!S114</f>
        <v>-0.50398105999999998</v>
      </c>
      <c r="T15" s="86">
        <f>result!T114</f>
        <v>-0.60434405000000002</v>
      </c>
      <c r="U15" s="86">
        <f>result!U114</f>
        <v>-0.69379654999999996</v>
      </c>
      <c r="V15" s="86">
        <f>result!V114</f>
        <v>-0.74946723000000004</v>
      </c>
      <c r="W15" s="86">
        <f>result!U114</f>
        <v>-0.69379654999999996</v>
      </c>
      <c r="X15" s="86">
        <f>result!X114</f>
        <v>-0.84875469000000003</v>
      </c>
      <c r="Y15" s="86">
        <f>result!Y114</f>
        <v>-0.91986598999999902</v>
      </c>
      <c r="Z15" s="86">
        <f>result!Z114</f>
        <v>-1.0814356199999999</v>
      </c>
      <c r="AA15" s="86">
        <f>result!AA114</f>
        <v>-1.20599981</v>
      </c>
      <c r="AB15" s="86">
        <f>result!Z114</f>
        <v>-1.0814356199999999</v>
      </c>
      <c r="AC15" s="86">
        <f>result!AC114</f>
        <v>-1.4224806400000001</v>
      </c>
      <c r="AD15" s="86">
        <f>result!AD114</f>
        <v>-1.53350984</v>
      </c>
      <c r="AE15" s="86">
        <f>result!AE114</f>
        <v>-1.6477470000000001</v>
      </c>
      <c r="AF15" s="86">
        <f>result!AF114</f>
        <v>-1.77021509</v>
      </c>
      <c r="AG15" s="86">
        <f>result!AE114</f>
        <v>-1.6477470000000001</v>
      </c>
      <c r="AH15" s="86">
        <f>result!AF114</f>
        <v>-1.77021509</v>
      </c>
      <c r="AI15" s="86">
        <f>result!AG114</f>
        <v>-1.90203546</v>
      </c>
      <c r="AJ15" s="86">
        <f>result!AH114</f>
        <v>-2.00751423</v>
      </c>
      <c r="AK15" s="86">
        <f>result!AI114</f>
        <v>-2.1410692600000001</v>
      </c>
      <c r="AL15" s="86">
        <f>result!AJ114</f>
        <v>-2.2722828100000001</v>
      </c>
      <c r="AM15" s="86">
        <f>result!AK114</f>
        <v>-2.4191766499999998</v>
      </c>
      <c r="AN15" s="86">
        <f>result!AL114</f>
        <v>-2.5569444099999998</v>
      </c>
      <c r="AO15" s="86">
        <f>result!AM114</f>
        <v>-2.67962648</v>
      </c>
      <c r="AP15" s="86">
        <f>result!AN114</f>
        <v>-2.7877279399999901</v>
      </c>
      <c r="AQ15" s="86">
        <f>result!AO114</f>
        <v>-2.8824873900000001</v>
      </c>
      <c r="AR15" s="86">
        <f>result!AP114</f>
        <v>-2.96611096</v>
      </c>
      <c r="AS15" s="86">
        <f>result!AQ114</f>
        <v>-3.02741931</v>
      </c>
      <c r="AT15" s="86">
        <f>result!AR114</f>
        <v>-3.0876974800000001</v>
      </c>
      <c r="AU15" s="86">
        <f>result!AS114</f>
        <v>-3.1476412599999999</v>
      </c>
      <c r="AV15" s="86">
        <f>result!AT114</f>
        <v>-3.2061518200000001</v>
      </c>
      <c r="AW15" s="8"/>
    </row>
    <row r="16" spans="1:49" s="2" customFormat="1" x14ac:dyDescent="0.3">
      <c r="A16" s="8"/>
      <c r="B16" s="82" t="s">
        <v>196</v>
      </c>
      <c r="C16" s="82" t="s">
        <v>180</v>
      </c>
      <c r="D16" s="87">
        <f>result!D115</f>
        <v>107.000658482278</v>
      </c>
      <c r="E16" s="87">
        <f>result!E115</f>
        <v>100.839593817988</v>
      </c>
      <c r="F16" s="87">
        <f>result!F115</f>
        <v>101.249575610486</v>
      </c>
      <c r="G16" s="87">
        <f>result!G115</f>
        <v>98.750459924165796</v>
      </c>
      <c r="H16" s="87">
        <f>result!H115</f>
        <v>94.683807848396199</v>
      </c>
      <c r="I16" s="87">
        <f>result!I115</f>
        <v>91.6068400463827</v>
      </c>
      <c r="J16" s="87">
        <f>result!J115</f>
        <v>90.608546545744105</v>
      </c>
      <c r="K16" s="87">
        <f>result!K115</f>
        <v>90.689001094843803</v>
      </c>
      <c r="L16" s="87">
        <f>result!L115</f>
        <v>88.686204415212302</v>
      </c>
      <c r="M16" s="87">
        <f>result!M115</f>
        <v>88.2024975153154</v>
      </c>
      <c r="N16" s="87">
        <f>result!N115</f>
        <v>86.739875154670301</v>
      </c>
      <c r="O16" s="87">
        <f>result!M115</f>
        <v>88.2024975153154</v>
      </c>
      <c r="P16" s="87">
        <f>result!P115</f>
        <v>79.672294391943495</v>
      </c>
      <c r="Q16" s="87">
        <f>result!Q115</f>
        <v>76.447917748827194</v>
      </c>
      <c r="R16" s="87">
        <f>result!P115</f>
        <v>79.672294391943495</v>
      </c>
      <c r="S16" s="87">
        <f>result!S115</f>
        <v>71.656050393425701</v>
      </c>
      <c r="T16" s="87">
        <f>result!T115</f>
        <v>69.928835798395596</v>
      </c>
      <c r="U16" s="87">
        <f>result!U115</f>
        <v>68.400612196468103</v>
      </c>
      <c r="V16" s="87">
        <f>result!V115</f>
        <v>68.630383029816102</v>
      </c>
      <c r="W16" s="87">
        <f>result!U115</f>
        <v>68.400612196468103</v>
      </c>
      <c r="X16" s="87">
        <f>result!X115</f>
        <v>66.104018134131096</v>
      </c>
      <c r="Y16" s="87">
        <f>result!Y115</f>
        <v>64.992330557356098</v>
      </c>
      <c r="Z16" s="87">
        <f>result!Z115</f>
        <v>62.190027949517201</v>
      </c>
      <c r="AA16" s="87">
        <f>result!AA115</f>
        <v>56.970019524102199</v>
      </c>
      <c r="AB16" s="87">
        <f>result!Z115</f>
        <v>62.190027949517201</v>
      </c>
      <c r="AC16" s="87">
        <f>result!AC115</f>
        <v>46.990273312276202</v>
      </c>
      <c r="AD16" s="87">
        <f>result!AD115</f>
        <v>42.4834560745457</v>
      </c>
      <c r="AE16" s="87">
        <f>result!AE115</f>
        <v>38.3156820554305</v>
      </c>
      <c r="AF16" s="87">
        <f>result!AF115</f>
        <v>34.546873201459803</v>
      </c>
      <c r="AG16" s="87">
        <f>result!AE115</f>
        <v>38.3156820554305</v>
      </c>
      <c r="AH16" s="87">
        <f>result!AH115</f>
        <v>28.004204821739201</v>
      </c>
      <c r="AI16" s="87">
        <f>result!AI115</f>
        <v>25.195211880912499</v>
      </c>
      <c r="AJ16" s="87">
        <f>result!AJ115</f>
        <v>22.679747388734899</v>
      </c>
      <c r="AK16" s="87">
        <f>result!AK115</f>
        <v>20.440094479338399</v>
      </c>
      <c r="AL16" s="87">
        <f>result!AN115</f>
        <v>15.220099528057601</v>
      </c>
      <c r="AM16" s="87">
        <f>result!AM115</f>
        <v>16.7263566721548</v>
      </c>
      <c r="AN16" s="87">
        <f>result!AN115</f>
        <v>15.220099528057601</v>
      </c>
      <c r="AO16" s="87">
        <f>result!AO115</f>
        <v>13.922914445492999</v>
      </c>
      <c r="AP16" s="87">
        <f>result!AP115</f>
        <v>12.816177958740401</v>
      </c>
      <c r="AQ16" s="87">
        <f>result!AQ115</f>
        <v>11.8833138425142</v>
      </c>
      <c r="AR16" s="87">
        <f>result!AR115</f>
        <v>11.103208450515099</v>
      </c>
      <c r="AS16" s="87">
        <f>result!AS115</f>
        <v>10.456246478296899</v>
      </c>
      <c r="AT16" s="87">
        <f>result!AT115</f>
        <v>9.9244514928996601</v>
      </c>
      <c r="AU16" s="87">
        <f>result!AU115</f>
        <v>0</v>
      </c>
      <c r="AV16" s="87">
        <f>result!AT115</f>
        <v>9.9244514928996601</v>
      </c>
      <c r="AW16" s="8"/>
    </row>
    <row r="17" spans="1:49" s="2" customFormat="1" hidden="1" x14ac:dyDescent="0.3">
      <c r="A17" s="8"/>
      <c r="B17" s="82" t="s">
        <v>197</v>
      </c>
      <c r="C17" s="82" t="s">
        <v>181</v>
      </c>
      <c r="D17" s="87" t="e">
        <f>#REF!</f>
        <v>#REF!</v>
      </c>
      <c r="E17" s="87" t="e">
        <f>#REF!</f>
        <v>#REF!</v>
      </c>
      <c r="F17" s="87" t="e">
        <f>#REF!</f>
        <v>#REF!</v>
      </c>
      <c r="G17" s="87" t="e">
        <f>#REF!</f>
        <v>#REF!</v>
      </c>
      <c r="H17" s="87" t="e">
        <f>#REF!</f>
        <v>#REF!</v>
      </c>
      <c r="I17" s="87" t="e">
        <f>#REF!</f>
        <v>#REF!</v>
      </c>
      <c r="J17" s="87" t="e">
        <f>#REF!</f>
        <v>#REF!</v>
      </c>
      <c r="K17" s="87" t="e">
        <f>#REF!</f>
        <v>#REF!</v>
      </c>
      <c r="L17" s="87" t="e">
        <f>#REF!</f>
        <v>#REF!</v>
      </c>
      <c r="M17" s="87" t="e">
        <f>#REF!</f>
        <v>#REF!</v>
      </c>
      <c r="N17" s="87" t="e">
        <f>#REF!</f>
        <v>#REF!</v>
      </c>
      <c r="O17" s="87" t="e">
        <f>#REF!</f>
        <v>#REF!</v>
      </c>
      <c r="P17" s="87" t="e">
        <f>#REF!</f>
        <v>#REF!</v>
      </c>
      <c r="Q17" s="87" t="e">
        <f>#REF!</f>
        <v>#REF!</v>
      </c>
      <c r="R17" s="87" t="e">
        <f>#REF!</f>
        <v>#REF!</v>
      </c>
      <c r="S17" s="87" t="e">
        <f>#REF!</f>
        <v>#REF!</v>
      </c>
      <c r="T17" s="87" t="e">
        <f>#REF!</f>
        <v>#REF!</v>
      </c>
      <c r="U17" s="87" t="e">
        <f>#REF!</f>
        <v>#REF!</v>
      </c>
      <c r="V17" s="87" t="e">
        <f>#REF!</f>
        <v>#REF!</v>
      </c>
      <c r="W17" s="87" t="e">
        <f>#REF!</f>
        <v>#REF!</v>
      </c>
      <c r="X17" s="87" t="e">
        <f>#REF!</f>
        <v>#REF!</v>
      </c>
      <c r="Y17" s="87" t="e">
        <f>#REF!</f>
        <v>#REF!</v>
      </c>
      <c r="Z17" s="87" t="e">
        <f>#REF!</f>
        <v>#REF!</v>
      </c>
      <c r="AA17" s="87" t="e">
        <f>#REF!</f>
        <v>#REF!</v>
      </c>
      <c r="AB17" s="87" t="e">
        <f>#REF!</f>
        <v>#REF!</v>
      </c>
      <c r="AC17" s="87" t="e">
        <f>#REF!</f>
        <v>#REF!</v>
      </c>
      <c r="AD17" s="87" t="e">
        <f>#REF!</f>
        <v>#REF!</v>
      </c>
      <c r="AE17" s="87" t="e">
        <f>#REF!</f>
        <v>#REF!</v>
      </c>
      <c r="AF17" s="87" t="e">
        <f>#REF!</f>
        <v>#REF!</v>
      </c>
      <c r="AG17" s="87" t="e">
        <f>#REF!</f>
        <v>#REF!</v>
      </c>
      <c r="AH17" s="87" t="e">
        <f>#REF!</f>
        <v>#REF!</v>
      </c>
      <c r="AI17" s="87" t="e">
        <f>#REF!</f>
        <v>#REF!</v>
      </c>
      <c r="AJ17" s="87" t="e">
        <f>#REF!</f>
        <v>#REF!</v>
      </c>
      <c r="AK17" s="87" t="e">
        <f>#REF!</f>
        <v>#REF!</v>
      </c>
      <c r="AL17" s="87" t="e">
        <f>#REF!</f>
        <v>#REF!</v>
      </c>
      <c r="AM17" s="87" t="e">
        <f>#REF!</f>
        <v>#REF!</v>
      </c>
      <c r="AN17" s="87" t="e">
        <f>#REF!</f>
        <v>#REF!</v>
      </c>
      <c r="AO17" s="87" t="e">
        <f>#REF!</f>
        <v>#REF!</v>
      </c>
      <c r="AP17" s="87" t="e">
        <f>#REF!</f>
        <v>#REF!</v>
      </c>
      <c r="AQ17" s="87" t="e">
        <f>#REF!</f>
        <v>#REF!</v>
      </c>
      <c r="AR17" s="87" t="e">
        <f>#REF!</f>
        <v>#REF!</v>
      </c>
      <c r="AS17" s="87" t="e">
        <f>#REF!</f>
        <v>#REF!</v>
      </c>
      <c r="AT17" s="87" t="e">
        <f>#REF!</f>
        <v>#REF!</v>
      </c>
      <c r="AU17" s="87" t="e">
        <f>#REF!</f>
        <v>#REF!</v>
      </c>
      <c r="AV17" s="87" t="e">
        <f>#REF!</f>
        <v>#REF!</v>
      </c>
      <c r="AW17" s="8"/>
    </row>
    <row r="18" spans="1:49" s="2" customFormat="1" x14ac:dyDescent="0.3">
      <c r="A18" s="8"/>
      <c r="B18" s="8"/>
      <c r="C18" s="8"/>
      <c r="D18" s="78"/>
      <c r="E18" s="79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"/>
    </row>
    <row r="19" spans="1:49" s="2" customFormat="1" x14ac:dyDescent="0.3">
      <c r="A19" s="8"/>
      <c r="B19" s="81"/>
      <c r="C19" s="81" t="s">
        <v>201</v>
      </c>
      <c r="D19" s="78"/>
      <c r="E19" s="79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"/>
    </row>
    <row r="20" spans="1:49" s="2" customFormat="1" x14ac:dyDescent="0.3">
      <c r="A20" s="8"/>
      <c r="B20" s="81"/>
      <c r="C20" s="81" t="s">
        <v>200</v>
      </c>
      <c r="D20" s="78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"/>
    </row>
    <row r="21" spans="1:49" s="2" customFormat="1" x14ac:dyDescent="0.3">
      <c r="A21" s="8"/>
      <c r="B21" s="81"/>
      <c r="C21" s="81"/>
      <c r="D21" s="78"/>
      <c r="E21" s="79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"/>
    </row>
    <row r="22" spans="1:49" s="2" customFormat="1" x14ac:dyDescent="0.3">
      <c r="B22" s="64"/>
      <c r="C22" s="64"/>
      <c r="D22" s="46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</row>
    <row r="23" spans="1:49" s="2" customFormat="1" x14ac:dyDescent="0.3">
      <c r="B23" s="64"/>
      <c r="C23" s="64"/>
      <c r="D23" s="46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</row>
    <row r="24" spans="1:49" s="2" customFormat="1" x14ac:dyDescent="0.3">
      <c r="B24" s="64"/>
      <c r="C24" s="64"/>
      <c r="D24" s="46"/>
      <c r="E24" s="4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49" s="2" customFormat="1" x14ac:dyDescent="0.3">
      <c r="B25" s="64"/>
      <c r="C25" s="64"/>
      <c r="D25" s="46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49" s="2" customFormat="1" x14ac:dyDescent="0.3"/>
    <row r="27" spans="1:49" s="2" customFormat="1" x14ac:dyDescent="0.3"/>
    <row r="28" spans="1:49" s="2" customFormat="1" x14ac:dyDescent="0.3"/>
    <row r="29" spans="1:49" s="2" customFormat="1" x14ac:dyDescent="0.3">
      <c r="M29" s="65"/>
      <c r="O29" s="66"/>
    </row>
    <row r="30" spans="1:49" s="2" customFormat="1" x14ac:dyDescent="0.3"/>
    <row r="31" spans="1:49" s="2" customFormat="1" x14ac:dyDescent="0.3"/>
    <row r="32" spans="1:49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opLeftCell="A52" workbookViewId="0">
      <selection activeCell="D47" sqref="D47"/>
    </sheetView>
  </sheetViews>
  <sheetFormatPr baseColWidth="10" defaultRowHeight="14.4" x14ac:dyDescent="0.3"/>
  <cols>
    <col min="1" max="1" width="29.88671875" customWidth="1"/>
    <col min="3" max="3" width="12" bestFit="1" customWidth="1"/>
    <col min="5" max="6" width="11.44140625" customWidth="1"/>
    <col min="9" max="9" width="13.109375" style="59" customWidth="1"/>
    <col min="10" max="12" width="11.44140625" style="59"/>
    <col min="13" max="13" width="11.44140625" style="59" customWidth="1"/>
    <col min="14" max="15" width="11.44140625" style="59"/>
    <col min="16" max="16" width="13.44140625" style="59" customWidth="1"/>
    <col min="17" max="19" width="11.44140625" style="59"/>
    <col min="20" max="20" width="11.44140625" style="59" customWidth="1"/>
    <col min="21" max="28" width="11.44140625" style="59"/>
  </cols>
  <sheetData>
    <row r="1" spans="1:28" ht="23.4" x14ac:dyDescent="0.45">
      <c r="H1" s="1"/>
    </row>
    <row r="2" spans="1:28" x14ac:dyDescent="0.3">
      <c r="E2" s="49"/>
      <c r="F2" s="49"/>
    </row>
    <row r="3" spans="1:28" ht="23.4" x14ac:dyDescent="0.45">
      <c r="A3" s="16" t="s">
        <v>203</v>
      </c>
      <c r="B3" s="16" t="s">
        <v>202</v>
      </c>
      <c r="C3" s="17"/>
      <c r="D3" s="17"/>
      <c r="E3" s="17"/>
      <c r="F3" s="17"/>
      <c r="I3" s="106"/>
      <c r="J3" s="16"/>
      <c r="K3" s="17"/>
      <c r="L3" s="17"/>
      <c r="M3" s="17"/>
      <c r="O3" s="105"/>
      <c r="P3" s="17"/>
      <c r="Q3" s="104"/>
      <c r="R3" s="17"/>
      <c r="S3" s="17"/>
      <c r="T3" s="17"/>
    </row>
    <row r="4" spans="1:28" x14ac:dyDescent="0.3">
      <c r="B4" s="25"/>
      <c r="C4" s="25"/>
      <c r="D4" s="25"/>
      <c r="E4" s="25"/>
      <c r="F4" s="92"/>
      <c r="J4" s="92"/>
      <c r="K4" s="92"/>
      <c r="L4" s="92"/>
      <c r="M4" s="92"/>
      <c r="O4" s="17"/>
      <c r="Q4" s="92"/>
      <c r="R4" s="92"/>
      <c r="S4" s="92"/>
      <c r="T4" s="92"/>
      <c r="X4" s="92"/>
      <c r="Y4" s="92"/>
      <c r="Z4" s="92"/>
      <c r="AA4" s="92"/>
    </row>
    <row r="5" spans="1:28" ht="21" x14ac:dyDescent="0.4">
      <c r="A5" s="113">
        <v>2015</v>
      </c>
      <c r="B5" s="5" t="s">
        <v>43</v>
      </c>
      <c r="C5" s="5" t="s">
        <v>44</v>
      </c>
      <c r="D5" s="5" t="s">
        <v>45</v>
      </c>
      <c r="E5" s="5" t="s">
        <v>46</v>
      </c>
      <c r="F5" s="5" t="s">
        <v>205</v>
      </c>
      <c r="G5" s="52" t="s">
        <v>2</v>
      </c>
      <c r="I5" s="198" t="s">
        <v>491</v>
      </c>
      <c r="J5" s="93"/>
      <c r="K5" s="93"/>
      <c r="L5" s="204"/>
      <c r="M5" s="205"/>
      <c r="N5" s="204"/>
      <c r="O5" s="204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</row>
    <row r="6" spans="1:28" x14ac:dyDescent="0.3">
      <c r="A6" s="114" t="s">
        <v>20</v>
      </c>
      <c r="B6" s="115">
        <f>B7+B8</f>
        <v>0</v>
      </c>
      <c r="C6" s="115">
        <f t="shared" ref="C6:F6" si="0">C7+C8</f>
        <v>133.48199155901199</v>
      </c>
      <c r="D6" s="115">
        <f t="shared" si="0"/>
        <v>0.45776923826523191</v>
      </c>
      <c r="E6" s="129">
        <f t="shared" si="0"/>
        <v>0.10438224304825131</v>
      </c>
      <c r="F6" s="115">
        <f t="shared" si="0"/>
        <v>0</v>
      </c>
      <c r="G6" s="116">
        <f>SUM(B6:F6)</f>
        <v>134.04414304032548</v>
      </c>
      <c r="I6" s="196">
        <v>127</v>
      </c>
      <c r="J6" s="101"/>
      <c r="K6" s="101"/>
      <c r="L6" s="205"/>
      <c r="M6" s="205"/>
      <c r="N6" s="206"/>
      <c r="O6" s="206"/>
      <c r="P6" s="108"/>
      <c r="Q6" s="108"/>
      <c r="R6" s="108"/>
      <c r="S6" s="108"/>
      <c r="T6" s="95"/>
      <c r="U6" s="107"/>
      <c r="V6" s="97"/>
      <c r="W6" s="94"/>
      <c r="X6" s="103"/>
      <c r="Y6" s="103"/>
      <c r="Z6" s="103"/>
      <c r="AA6" s="103"/>
      <c r="AB6" s="103"/>
    </row>
    <row r="7" spans="1:28" x14ac:dyDescent="0.3">
      <c r="A7" s="110" t="s">
        <v>21</v>
      </c>
      <c r="B7" s="31">
        <v>0</v>
      </c>
      <c r="C7" s="31">
        <f>'final energy by uses AMS2'!I7*3.2*result!K283</f>
        <v>76.548070969712001</v>
      </c>
      <c r="D7" s="31">
        <f>'final energy by uses AMS2'!J7/'final energy by uses AMS2'!J$14*(result!K$192+result!K$193+result!K$194)/1000000</f>
        <v>5.41199709111659E-3</v>
      </c>
      <c r="E7" s="109">
        <f>'final energy by uses AMS2'!K7*2.394*result!K284</f>
        <v>5.1817079251297503E-5</v>
      </c>
      <c r="F7" s="31">
        <v>0</v>
      </c>
      <c r="G7" s="54">
        <f>SUM(B7:F7)</f>
        <v>76.55353478388237</v>
      </c>
      <c r="I7" s="199"/>
      <c r="J7" s="101"/>
      <c r="K7" s="101"/>
      <c r="L7" s="205"/>
      <c r="M7" s="205"/>
      <c r="N7" s="206"/>
      <c r="O7" s="206"/>
      <c r="P7" s="108"/>
      <c r="Q7" s="108"/>
      <c r="R7" s="108"/>
      <c r="S7" s="108"/>
      <c r="T7" s="95"/>
      <c r="U7" s="107"/>
      <c r="V7" s="97"/>
      <c r="W7" s="90"/>
      <c r="X7" s="103"/>
      <c r="Y7" s="103"/>
      <c r="Z7" s="103"/>
      <c r="AA7" s="103"/>
      <c r="AB7" s="103"/>
    </row>
    <row r="8" spans="1:28" x14ac:dyDescent="0.3">
      <c r="A8" s="111" t="s">
        <v>22</v>
      </c>
      <c r="B8" s="31">
        <v>0</v>
      </c>
      <c r="C8" s="31">
        <f>(result!K$183+result!K$184+result!K$185+result!K$186+result!K$187)/1000000</f>
        <v>56.933920589300001</v>
      </c>
      <c r="D8" s="31">
        <f>'final energy by uses AMS2'!J8/'final energy by uses AMS2'!J$14*(result!K$192+result!K$193+result!K$194)/1000000</f>
        <v>0.4523572411741153</v>
      </c>
      <c r="E8" s="109">
        <f>(result!K$209+result!K$210+result!K$211+result!K$212+result!K$213)/1000000</f>
        <v>0.10433042596900001</v>
      </c>
      <c r="F8" s="31">
        <v>0</v>
      </c>
      <c r="G8" s="54">
        <f>SUM(B8:F8)</f>
        <v>57.490608256443117</v>
      </c>
      <c r="I8" s="197"/>
      <c r="J8" s="101"/>
      <c r="K8" s="101"/>
      <c r="L8" s="206"/>
      <c r="M8" s="206"/>
      <c r="N8" s="107"/>
      <c r="O8" s="206"/>
      <c r="P8" s="108"/>
      <c r="Q8" s="108"/>
      <c r="R8" s="108"/>
      <c r="S8" s="108"/>
      <c r="T8" s="95"/>
      <c r="U8" s="107"/>
      <c r="V8" s="97"/>
      <c r="W8" s="90"/>
      <c r="X8" s="103"/>
      <c r="Y8" s="103"/>
      <c r="Z8" s="103"/>
      <c r="AA8" s="103"/>
      <c r="AB8" s="103"/>
    </row>
    <row r="9" spans="1:28" x14ac:dyDescent="0.3">
      <c r="A9" s="114" t="s">
        <v>23</v>
      </c>
      <c r="B9" s="115">
        <f>result!K$135/1000000</f>
        <v>0.738857918</v>
      </c>
      <c r="C9" s="115">
        <f>'final energy by uses AMS2'!I9*3.2*result!K283</f>
        <v>20.907298440804723</v>
      </c>
      <c r="D9" s="115">
        <f>'final energy by uses AMS2'!J9/'final energy by uses AMS2'!J$14*(result!K$192+result!K$193+result!K$194)/1000000</f>
        <v>6.0240716716428642</v>
      </c>
      <c r="E9" s="129">
        <f>'final energy by uses AMS2'!K9*2.394*result!K284</f>
        <v>29.136218329372298</v>
      </c>
      <c r="F9" s="115">
        <v>0</v>
      </c>
      <c r="G9" s="116">
        <f t="shared" ref="G9" si="1">SUM(B9:F9)</f>
        <v>56.806446359819887</v>
      </c>
      <c r="I9" s="199">
        <v>74</v>
      </c>
      <c r="J9" s="101"/>
      <c r="K9" s="101"/>
      <c r="L9" s="101"/>
      <c r="M9" s="101"/>
      <c r="N9" s="107"/>
      <c r="O9" s="206"/>
      <c r="P9" s="108"/>
      <c r="Q9" s="108"/>
      <c r="R9" s="108"/>
      <c r="S9" s="108"/>
      <c r="T9" s="95"/>
      <c r="U9" s="107"/>
      <c r="V9" s="97"/>
      <c r="W9" s="94"/>
      <c r="X9" s="103"/>
      <c r="Y9" s="103"/>
      <c r="Z9" s="103"/>
      <c r="AA9" s="103"/>
      <c r="AB9" s="103"/>
    </row>
    <row r="10" spans="1:28" x14ac:dyDescent="0.3">
      <c r="A10" s="114" t="s">
        <v>24</v>
      </c>
      <c r="B10" s="115">
        <f>(result!K$168+result!K$169)/1000000</f>
        <v>0</v>
      </c>
      <c r="C10" s="115">
        <f>(result!K$188+result!K$189)/1000000</f>
        <v>11.751326044900001</v>
      </c>
      <c r="D10" s="115">
        <f>'final energy by uses AMS2'!J10/'final energy by uses AMS2'!J$14*(result!K$192+result!K$193+result!K$194)/1000000</f>
        <v>6.2008025368704764</v>
      </c>
      <c r="E10" s="129">
        <f>(result!K$214+result!K$215)/1000000</f>
        <v>18.253601802000002</v>
      </c>
      <c r="F10" s="115">
        <v>0</v>
      </c>
      <c r="G10" s="116">
        <f t="shared" ref="G10:G15" si="2">SUM(B10:F10)</f>
        <v>36.205730383770479</v>
      </c>
      <c r="I10" s="197"/>
      <c r="J10" s="101"/>
      <c r="K10" s="101"/>
      <c r="L10" s="101"/>
      <c r="M10" s="101"/>
      <c r="N10" s="107"/>
      <c r="O10" s="108"/>
      <c r="P10" s="108"/>
      <c r="Q10" s="108"/>
      <c r="R10" s="108"/>
      <c r="S10" s="108"/>
      <c r="T10" s="95"/>
      <c r="U10" s="107"/>
      <c r="V10" s="97"/>
      <c r="W10" s="94"/>
      <c r="X10" s="103"/>
      <c r="Y10" s="103"/>
      <c r="Z10" s="103"/>
      <c r="AA10" s="103"/>
      <c r="AB10" s="103"/>
    </row>
    <row r="11" spans="1:28" x14ac:dyDescent="0.3">
      <c r="A11" s="114" t="s">
        <v>25</v>
      </c>
      <c r="B11" s="115">
        <f t="shared" ref="B11:D11" si="3">B12+B13</f>
        <v>20.867760954399998</v>
      </c>
      <c r="C11" s="115">
        <f t="shared" si="3"/>
        <v>64.784260454589003</v>
      </c>
      <c r="D11" s="115">
        <f t="shared" si="3"/>
        <v>5.4279709302214272</v>
      </c>
      <c r="E11" s="129">
        <f>E12+E13</f>
        <v>29.855920357339745</v>
      </c>
      <c r="F11" s="115">
        <f>F12+F13</f>
        <v>12.099488490000001</v>
      </c>
      <c r="G11" s="116">
        <f t="shared" si="2"/>
        <v>133.03540118655019</v>
      </c>
      <c r="I11" s="197">
        <f>I12+I13</f>
        <v>125</v>
      </c>
      <c r="J11" s="101"/>
      <c r="K11" s="101"/>
      <c r="L11" s="101"/>
      <c r="M11" s="101"/>
      <c r="N11" s="107"/>
      <c r="O11" s="108"/>
      <c r="P11" s="108"/>
      <c r="Q11" s="108"/>
      <c r="R11" s="108"/>
      <c r="S11" s="108"/>
      <c r="T11" s="95"/>
      <c r="U11" s="107"/>
      <c r="V11" s="97"/>
      <c r="W11" s="94"/>
      <c r="X11" s="103"/>
      <c r="Y11" s="103"/>
      <c r="Z11" s="103"/>
      <c r="AA11" s="103"/>
      <c r="AB11" s="103"/>
    </row>
    <row r="12" spans="1:28" x14ac:dyDescent="0.3">
      <c r="A12" s="111" t="s">
        <v>26</v>
      </c>
      <c r="B12" s="31">
        <f>(result!K$162+result!K$163+result!K$164+result!K$165+result!K$166+result!K$167)/1000000</f>
        <v>20.867760954399998</v>
      </c>
      <c r="C12" s="31">
        <f>(result!K$173+result!K$174+result!K$175+result!K$176+result!K$177+result!K$178+result!K$179+result!K$180+result!K$181+result!K182+result!K$171)/1000000</f>
        <v>58.299385349588995</v>
      </c>
      <c r="D12" s="31">
        <f>'final energy by uses AMS2'!J12/'final energy by uses AMS2'!J$14*(result!K$192+result!K$193+result!K$194)/1000000</f>
        <v>5.280186343649107</v>
      </c>
      <c r="E12" s="109">
        <f>(result!K$197+result!K$198+result!K$199+result!K$200+result!K$201+result!K$202+result!K$203+result!K$204+result!K$205+result!K$206+result!K$207+result!K$208+result!K$216+result!K$218)/1000000</f>
        <v>29.136038385439743</v>
      </c>
      <c r="F12" s="31">
        <f>result!K$133/1000000</f>
        <v>12.099488490000001</v>
      </c>
      <c r="G12" s="54">
        <f t="shared" si="2"/>
        <v>125.68285952307785</v>
      </c>
      <c r="I12" s="195">
        <f>73+40</f>
        <v>113</v>
      </c>
      <c r="J12" s="101"/>
      <c r="K12" s="101"/>
      <c r="L12" s="101"/>
      <c r="M12" s="101"/>
      <c r="N12" s="107"/>
      <c r="O12" s="108"/>
      <c r="P12" s="108"/>
      <c r="Q12" s="108"/>
      <c r="R12" s="108"/>
      <c r="S12" s="108"/>
      <c r="T12" s="95"/>
      <c r="U12" s="107"/>
      <c r="V12" s="97"/>
      <c r="W12" s="90"/>
      <c r="X12" s="103"/>
      <c r="Y12" s="103"/>
      <c r="Z12" s="103"/>
      <c r="AA12" s="103"/>
      <c r="AB12" s="103"/>
    </row>
    <row r="13" spans="1:28" x14ac:dyDescent="0.3">
      <c r="A13" s="111" t="s">
        <v>27</v>
      </c>
      <c r="B13" s="31">
        <v>0</v>
      </c>
      <c r="C13" s="31">
        <f>(result!K$172)/1000000</f>
        <v>6.4848751050000004</v>
      </c>
      <c r="D13" s="31">
        <f>'final energy by uses AMS2'!J13/'final energy by uses AMS2'!J$14*(result!K$192+result!K$193+result!K$194)/1000000</f>
        <v>0.14778458657231985</v>
      </c>
      <c r="E13" s="109">
        <f>(result!K$196)/1000000</f>
        <v>0.71988197190000003</v>
      </c>
      <c r="F13" s="31">
        <v>0</v>
      </c>
      <c r="G13" s="54">
        <f t="shared" si="2"/>
        <v>7.3525416634723211</v>
      </c>
      <c r="I13" s="195">
        <v>12</v>
      </c>
      <c r="J13" s="101"/>
      <c r="K13" s="101"/>
      <c r="L13" s="101"/>
      <c r="M13" s="101"/>
      <c r="N13" s="107"/>
      <c r="O13" s="108"/>
      <c r="P13" s="108"/>
      <c r="Q13" s="108"/>
      <c r="R13" s="108"/>
      <c r="S13" s="108"/>
      <c r="T13" s="95"/>
      <c r="U13" s="107"/>
      <c r="V13" s="97"/>
      <c r="W13" s="90"/>
      <c r="X13" s="103"/>
      <c r="Y13" s="103"/>
      <c r="Z13" s="103"/>
      <c r="AA13" s="103"/>
      <c r="AB13" s="103"/>
    </row>
    <row r="14" spans="1:28" x14ac:dyDescent="0.3">
      <c r="A14" s="117" t="s">
        <v>206</v>
      </c>
      <c r="B14" s="117">
        <f>SUM(B9:B11)+B6</f>
        <v>21.606618872399999</v>
      </c>
      <c r="C14" s="117">
        <f>SUM(C9:C11)+C6</f>
        <v>230.9248764993057</v>
      </c>
      <c r="D14" s="117">
        <f t="shared" ref="D14" si="4">SUM(D9:D11)+D6</f>
        <v>18.110614377000001</v>
      </c>
      <c r="E14" s="128">
        <f>SUM(E9:E11)+E6</f>
        <v>77.350122731760294</v>
      </c>
      <c r="F14" s="117">
        <f>SUM(F9:F11)+F6</f>
        <v>12.099488490000001</v>
      </c>
      <c r="G14" s="142">
        <f>SUM(B14:F14)</f>
        <v>360.09172097046599</v>
      </c>
      <c r="I14" s="195"/>
      <c r="J14" s="101"/>
      <c r="K14" s="101"/>
      <c r="L14" s="101"/>
      <c r="M14" s="101"/>
      <c r="N14" s="107"/>
      <c r="O14" s="108"/>
      <c r="P14" s="108"/>
      <c r="Q14" s="108"/>
      <c r="R14" s="108"/>
      <c r="S14" s="108"/>
      <c r="T14" s="95"/>
      <c r="U14" s="107"/>
      <c r="V14" s="97"/>
      <c r="W14" s="96"/>
      <c r="X14" s="103"/>
      <c r="Y14" s="103"/>
      <c r="Z14" s="103"/>
      <c r="AA14" s="103"/>
      <c r="AB14" s="103"/>
    </row>
    <row r="15" spans="1:28" x14ac:dyDescent="0.3">
      <c r="A15" s="130" t="s">
        <v>242</v>
      </c>
      <c r="B15" s="43">
        <f>(result!K$135+result!K$162+result!K$163+result!K$164+result!K$165+result!K$166+result!K$167+result!K$168+result!K$169)/1000000</f>
        <v>21.606618872400002</v>
      </c>
      <c r="C15" s="49">
        <f>(result!K$137+result!K$172+result!K$173+result!K$174+result!K$175+result!K$176+result!K$177+result!K$178+result!K$179+result!K$180+result!K$181+result!K$182+result!K$183+result!K$184+result!K$185+result!K$186+result!K$187+result!K$188+result!K$189+result!K$171)/1000000</f>
        <v>230.98376896878901</v>
      </c>
      <c r="D15" s="49">
        <f>(result!K$192+result!K$193+result!K$194)/1000000</f>
        <v>18.110614377000001</v>
      </c>
      <c r="E15" s="88">
        <f>(result!K$139+result!K$196+result!K$197+result!K$198+result!K$199+result!K$200+result!K$201+result!K$202+result!K$203+result!K$204+result!K$205+result!K$206+result!K$207+result!K$208+result!K$209+result!K$210+result!K$211+result!K$212+result!K$213+result!K$214+result!K$215+result!K$216+result!K$218)/1000000</f>
        <v>77.555805715308765</v>
      </c>
      <c r="F15" s="49">
        <f>result!K$133/1000000</f>
        <v>12.099488490000001</v>
      </c>
      <c r="G15" s="98">
        <f t="shared" si="2"/>
        <v>360.35629642349772</v>
      </c>
      <c r="I15" s="195">
        <f>SUM(I6:I13)-I11</f>
        <v>326</v>
      </c>
      <c r="K15" s="101"/>
      <c r="L15" s="101"/>
      <c r="M15" s="95"/>
      <c r="N15" s="97"/>
      <c r="O15" s="101"/>
      <c r="P15" s="101"/>
      <c r="Q15" s="101"/>
      <c r="R15" s="101"/>
      <c r="S15" s="95"/>
      <c r="T15" s="95"/>
      <c r="U15" s="97"/>
      <c r="V15" s="97"/>
      <c r="W15" s="98"/>
      <c r="X15" s="103"/>
      <c r="Y15" s="103"/>
      <c r="Z15" s="103"/>
      <c r="AA15" s="103"/>
      <c r="AB15" s="103"/>
    </row>
    <row r="16" spans="1:28" x14ac:dyDescent="0.3">
      <c r="B16" s="207">
        <f>B15/'total energy by uses AMS2 '!H15</f>
        <v>3.9587610003547171</v>
      </c>
      <c r="C16" s="207">
        <f>C15/'total energy by uses AMS2 '!I15</f>
        <v>3.0655395312723006</v>
      </c>
      <c r="D16" s="207">
        <f>D15/'total energy by uses AMS2 '!J15</f>
        <v>0.49650812411089523</v>
      </c>
      <c r="E16" s="207">
        <f>E15/'total energy by uses AMS2 '!K15</f>
        <v>2.0858720858365314</v>
      </c>
      <c r="F16" s="207">
        <f>F15/'total energy by uses AMS2 '!L15</f>
        <v>7.8332165564650905E-2</v>
      </c>
      <c r="G16" s="131">
        <f>result!K$227/1000000</f>
        <v>360.35629560000001</v>
      </c>
      <c r="I16" s="195">
        <f>I15+23</f>
        <v>349</v>
      </c>
      <c r="J16" s="200" t="s">
        <v>492</v>
      </c>
      <c r="K16" s="101"/>
      <c r="L16" s="101"/>
      <c r="M16" s="95"/>
      <c r="N16" s="100"/>
      <c r="O16" s="101"/>
      <c r="P16" s="101"/>
      <c r="Q16" s="101"/>
      <c r="R16" s="101"/>
      <c r="S16" s="95"/>
      <c r="T16" s="95"/>
      <c r="U16" s="100"/>
      <c r="V16" s="100"/>
      <c r="W16" s="99"/>
      <c r="X16" s="103"/>
      <c r="Y16" s="103"/>
      <c r="Z16" s="103"/>
      <c r="AA16" s="103"/>
      <c r="AB16" s="103"/>
    </row>
    <row r="17" spans="1:28" x14ac:dyDescent="0.3">
      <c r="B17" s="95"/>
      <c r="C17" s="95"/>
      <c r="D17" s="95"/>
      <c r="E17" s="95"/>
      <c r="F17" s="95"/>
      <c r="G17" s="221"/>
      <c r="I17" s="101"/>
      <c r="J17" s="101"/>
      <c r="K17" s="101"/>
      <c r="L17" s="101"/>
      <c r="M17" s="95"/>
      <c r="O17" s="101"/>
      <c r="P17" s="101"/>
      <c r="Q17" s="101"/>
      <c r="R17" s="101"/>
      <c r="S17" s="95"/>
      <c r="T17" s="95"/>
      <c r="X17" s="103"/>
      <c r="Y17" s="103"/>
      <c r="Z17" s="103"/>
      <c r="AA17" s="103"/>
      <c r="AB17" s="103"/>
    </row>
    <row r="18" spans="1:28" ht="21" x14ac:dyDescent="0.4">
      <c r="A18" s="113">
        <v>2020</v>
      </c>
      <c r="B18" s="5" t="s">
        <v>43</v>
      </c>
      <c r="C18" s="5" t="s">
        <v>44</v>
      </c>
      <c r="D18" s="5" t="s">
        <v>45</v>
      </c>
      <c r="E18" s="5" t="s">
        <v>46</v>
      </c>
      <c r="F18" s="5" t="s">
        <v>205</v>
      </c>
      <c r="G18" s="222" t="s">
        <v>2</v>
      </c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W18" s="93"/>
      <c r="X18" s="93"/>
      <c r="Y18" s="93"/>
      <c r="Z18" s="93"/>
      <c r="AA18" s="93"/>
      <c r="AB18" s="103"/>
    </row>
    <row r="19" spans="1:28" x14ac:dyDescent="0.3">
      <c r="A19" s="114" t="s">
        <v>20</v>
      </c>
      <c r="B19" s="115">
        <f>B20+B21</f>
        <v>0</v>
      </c>
      <c r="C19" s="115">
        <f t="shared" ref="C19:F19" si="5">C20+C21</f>
        <v>120.8521013095383</v>
      </c>
      <c r="D19" s="115">
        <f t="shared" si="5"/>
        <v>0.58902281101101173</v>
      </c>
      <c r="E19" s="129">
        <f t="shared" si="5"/>
        <v>0.79627930786983225</v>
      </c>
      <c r="F19" s="115">
        <f t="shared" si="5"/>
        <v>0</v>
      </c>
      <c r="G19" s="116">
        <f>SUM(B19:F19)</f>
        <v>122.23740342841914</v>
      </c>
      <c r="I19" s="101"/>
      <c r="J19" s="101"/>
      <c r="K19" s="101"/>
      <c r="L19" s="101"/>
      <c r="M19" s="101"/>
      <c r="N19" s="107"/>
      <c r="O19" s="108"/>
      <c r="P19" s="108"/>
      <c r="Q19" s="108"/>
      <c r="R19" s="108"/>
      <c r="S19" s="108"/>
      <c r="T19" s="95"/>
      <c r="U19" s="69"/>
      <c r="W19" s="94"/>
      <c r="X19" s="103"/>
      <c r="Y19" s="103"/>
      <c r="Z19" s="103"/>
      <c r="AA19" s="103"/>
      <c r="AB19" s="103"/>
    </row>
    <row r="20" spans="1:28" x14ac:dyDescent="0.3">
      <c r="A20" s="110" t="s">
        <v>21</v>
      </c>
      <c r="B20" s="31">
        <v>0</v>
      </c>
      <c r="C20" s="31">
        <f>'final energy by uses AMS2'!I20*3.2*result!P283</f>
        <v>69.6057679867383</v>
      </c>
      <c r="D20" s="31">
        <f>'final energy by uses AMS2'!J20/'final energy by uses AMS2'!J$27*(result!P$192+result!P$193+result!P$194)/1000000</f>
        <v>1.7679677126356388E-2</v>
      </c>
      <c r="E20" s="109">
        <f>'final energy by uses AMS2'!K20*2.394*result!P284</f>
        <v>8.1456153832304778E-5</v>
      </c>
      <c r="F20" s="31">
        <v>0</v>
      </c>
      <c r="G20" s="54">
        <f>SUM(B20:F20)</f>
        <v>69.623529120018489</v>
      </c>
      <c r="I20" s="101"/>
      <c r="J20" s="101"/>
      <c r="K20" s="101"/>
      <c r="L20" s="101"/>
      <c r="M20" s="101"/>
      <c r="N20" s="107"/>
      <c r="O20" s="108"/>
      <c r="P20" s="108"/>
      <c r="Q20" s="108"/>
      <c r="R20" s="108"/>
      <c r="S20" s="108"/>
      <c r="T20" s="95"/>
      <c r="U20" s="91"/>
      <c r="W20" s="90"/>
      <c r="X20" s="103"/>
      <c r="Y20" s="103"/>
      <c r="Z20" s="103"/>
      <c r="AA20" s="103"/>
      <c r="AB20" s="103"/>
    </row>
    <row r="21" spans="1:28" x14ac:dyDescent="0.3">
      <c r="A21" s="111" t="s">
        <v>22</v>
      </c>
      <c r="B21" s="31">
        <v>0</v>
      </c>
      <c r="C21" s="31">
        <f>(result!P$183+result!P$184+result!P$185+result!P$186+result!P$187)/1000000</f>
        <v>51.246333322799998</v>
      </c>
      <c r="D21" s="31">
        <f>'final energy by uses AMS2'!J21/'final energy by uses AMS2'!J$27*(result!P$192+result!P$193+result!P$194)/1000000</f>
        <v>0.5713431338846553</v>
      </c>
      <c r="E21" s="109">
        <f>(result!P$209+result!P$210+result!P$211+result!P$212+result!P$213)/1000000</f>
        <v>0.79619785171599999</v>
      </c>
      <c r="F21" s="31">
        <v>0</v>
      </c>
      <c r="G21" s="54">
        <f>SUM(B21:F21)</f>
        <v>52.613874308400653</v>
      </c>
      <c r="I21" s="101"/>
      <c r="J21" s="101"/>
      <c r="K21" s="101"/>
      <c r="L21" s="101"/>
      <c r="M21" s="101"/>
      <c r="N21" s="107"/>
      <c r="O21" s="108"/>
      <c r="P21" s="108"/>
      <c r="Q21" s="108"/>
      <c r="R21" s="108"/>
      <c r="S21" s="108"/>
      <c r="T21" s="95"/>
      <c r="U21" s="91"/>
      <c r="W21" s="90"/>
      <c r="X21" s="103"/>
      <c r="Y21" s="103"/>
      <c r="Z21" s="103"/>
      <c r="AA21" s="103"/>
      <c r="AB21" s="103"/>
    </row>
    <row r="22" spans="1:28" x14ac:dyDescent="0.3">
      <c r="A22" s="114" t="s">
        <v>23</v>
      </c>
      <c r="B22" s="115">
        <f>result!P$135/1000000</f>
        <v>0.60421867510000005</v>
      </c>
      <c r="C22" s="115">
        <f>'final energy by uses AMS2'!I22*3.2*result!P283</f>
        <v>17.541224085204199</v>
      </c>
      <c r="D22" s="115">
        <f>'final energy by uses AMS2'!J22/'final energy by uses AMS2'!J$27*(result!P$192+result!P$193+result!P$194)/1000000</f>
        <v>4.956799845328252</v>
      </c>
      <c r="E22" s="115">
        <f>'final energy by uses AMS2'!K22*2.394*result!P284</f>
        <v>26.745198635955511</v>
      </c>
      <c r="F22" s="115">
        <v>0</v>
      </c>
      <c r="G22" s="116">
        <f t="shared" ref="G22" si="6">SUM(B22:F22)</f>
        <v>49.847441241587958</v>
      </c>
      <c r="I22" s="101"/>
      <c r="J22" s="101"/>
      <c r="K22" s="101"/>
      <c r="L22" s="101"/>
      <c r="M22" s="101"/>
      <c r="N22" s="107"/>
      <c r="O22" s="108"/>
      <c r="P22" s="108"/>
      <c r="Q22" s="108"/>
      <c r="R22" s="108"/>
      <c r="S22" s="108"/>
      <c r="T22" s="95"/>
      <c r="U22" s="69"/>
      <c r="W22" s="94"/>
      <c r="X22" s="103"/>
      <c r="Y22" s="103"/>
      <c r="Z22" s="103"/>
      <c r="AA22" s="103"/>
      <c r="AB22" s="103"/>
    </row>
    <row r="23" spans="1:28" x14ac:dyDescent="0.3">
      <c r="A23" s="114" t="s">
        <v>24</v>
      </c>
      <c r="B23" s="115">
        <f>(result!P$168+result!P$169)/1000000</f>
        <v>0</v>
      </c>
      <c r="C23" s="115">
        <f>(result!P$188+result!P$189)/1000000</f>
        <v>7.6766910360000002</v>
      </c>
      <c r="D23" s="115">
        <f>'final energy by uses AMS2'!J23/'final energy by uses AMS2'!J$27*(result!P$192+result!P$193+result!P$194)/1000000</f>
        <v>5.4270295176230094</v>
      </c>
      <c r="E23" s="115">
        <f>(result!P$214+result!P$215)/1000000</f>
        <v>14.544639961</v>
      </c>
      <c r="F23" s="115">
        <v>0</v>
      </c>
      <c r="G23" s="116">
        <f t="shared" ref="G23:G28" si="7">SUM(B23:F23)</f>
        <v>27.648360514623008</v>
      </c>
      <c r="I23" s="101"/>
      <c r="J23" s="101"/>
      <c r="K23" s="101"/>
      <c r="L23" s="101"/>
      <c r="M23" s="101"/>
      <c r="N23" s="107"/>
      <c r="O23" s="108"/>
      <c r="P23" s="108"/>
      <c r="Q23" s="108"/>
      <c r="R23" s="108"/>
      <c r="S23" s="108"/>
      <c r="T23" s="95"/>
      <c r="U23" s="69"/>
      <c r="W23" s="94"/>
      <c r="X23" s="103"/>
      <c r="Y23" s="103"/>
      <c r="Z23" s="103"/>
      <c r="AA23" s="103"/>
      <c r="AB23" s="103"/>
    </row>
    <row r="24" spans="1:28" x14ac:dyDescent="0.3">
      <c r="A24" s="114" t="s">
        <v>25</v>
      </c>
      <c r="B24" s="115">
        <f t="shared" ref="B24:D24" si="8">B25+B26</f>
        <v>13.4516734532</v>
      </c>
      <c r="C24" s="115">
        <f t="shared" si="8"/>
        <v>54.172260771634733</v>
      </c>
      <c r="D24" s="115">
        <f t="shared" si="8"/>
        <v>4.6594252800377269</v>
      </c>
      <c r="E24" s="115">
        <f>E25+E26</f>
        <v>29.501544762005594</v>
      </c>
      <c r="F24" s="115">
        <f>F25+F26</f>
        <v>14.821404230000001</v>
      </c>
      <c r="G24" s="116">
        <f t="shared" si="7"/>
        <v>116.60630849687804</v>
      </c>
      <c r="I24" s="101"/>
      <c r="J24" s="101"/>
      <c r="K24" s="101"/>
      <c r="L24" s="101"/>
      <c r="M24" s="101"/>
      <c r="N24" s="107"/>
      <c r="O24" s="108"/>
      <c r="P24" s="108"/>
      <c r="Q24" s="108"/>
      <c r="R24" s="108"/>
      <c r="S24" s="108"/>
      <c r="T24" s="95"/>
      <c r="U24" s="69"/>
      <c r="W24" s="94"/>
      <c r="X24" s="103"/>
      <c r="Y24" s="103"/>
      <c r="Z24" s="103"/>
      <c r="AA24" s="103"/>
      <c r="AB24" s="103"/>
    </row>
    <row r="25" spans="1:28" x14ac:dyDescent="0.3">
      <c r="A25" s="111" t="s">
        <v>26</v>
      </c>
      <c r="B25" s="31">
        <f>(result!P$162+result!P$163+result!P$164+result!P$165+result!P$166+result!P$167)/1000000</f>
        <v>13.4516734532</v>
      </c>
      <c r="C25" s="31">
        <f>(result!P$173+result!P$174+result!P$175+result!P$176+result!P$177+result!P$178+result!P$179+result!P$180+result!P$181+result!P$182+result!P$171)/1000000</f>
        <v>48.148232259634732</v>
      </c>
      <c r="D25" s="31">
        <f>'final energy by uses AMS2'!J25/'final energy by uses AMS2'!J$27*(result!P$192+result!P$193+result!P$194)/1000000</f>
        <v>4.5322553198482307</v>
      </c>
      <c r="E25" s="31">
        <f>(result!P$197+result!P$198+result!P$199+result!P$200+result!P$201+result!P$202+result!P$203+result!P$204+result!P$205+result!P$206+result!P$207+result!P$208+result!P$216+result!P$218)/1000000</f>
        <v>28.884998046405595</v>
      </c>
      <c r="F25" s="31">
        <f>result!P$133/1000000</f>
        <v>14.821404230000001</v>
      </c>
      <c r="G25" s="54">
        <f t="shared" si="7"/>
        <v>109.83856330908856</v>
      </c>
      <c r="I25" s="101"/>
      <c r="J25" s="101"/>
      <c r="K25" s="101"/>
      <c r="L25" s="101"/>
      <c r="M25" s="101"/>
      <c r="N25" s="107"/>
      <c r="O25" s="108"/>
      <c r="P25" s="108"/>
      <c r="Q25" s="108"/>
      <c r="R25" s="108"/>
      <c r="S25" s="108"/>
      <c r="T25" s="95"/>
      <c r="U25" s="91"/>
      <c r="W25" s="90"/>
      <c r="X25" s="103"/>
      <c r="Y25" s="103"/>
      <c r="Z25" s="103"/>
      <c r="AA25" s="103"/>
      <c r="AB25" s="103"/>
    </row>
    <row r="26" spans="1:28" x14ac:dyDescent="0.3">
      <c r="A26" s="111" t="s">
        <v>27</v>
      </c>
      <c r="B26" s="31">
        <v>0</v>
      </c>
      <c r="C26" s="31">
        <f>(result!P$172)/1000000</f>
        <v>6.0240285120000001</v>
      </c>
      <c r="D26" s="31">
        <f>'final energy by uses AMS2'!J26/'final energy by uses AMS2'!J$27*(result!P$192+result!P$193+result!P$194)/1000000</f>
        <v>0.12716996018949617</v>
      </c>
      <c r="E26" s="31">
        <f>(result!P$196)/1000000</f>
        <v>0.61654671559999996</v>
      </c>
      <c r="F26" s="31">
        <v>0</v>
      </c>
      <c r="G26" s="54">
        <f t="shared" si="7"/>
        <v>6.7677451877894965</v>
      </c>
      <c r="I26" s="101"/>
      <c r="J26" s="101"/>
      <c r="K26" s="101"/>
      <c r="L26" s="101"/>
      <c r="M26" s="101"/>
      <c r="N26" s="107"/>
      <c r="O26" s="108"/>
      <c r="P26" s="108"/>
      <c r="Q26" s="108"/>
      <c r="R26" s="108"/>
      <c r="S26" s="108"/>
      <c r="T26" s="95"/>
      <c r="U26" s="91"/>
      <c r="W26" s="90"/>
      <c r="X26" s="103"/>
      <c r="Y26" s="103"/>
      <c r="Z26" s="103"/>
      <c r="AA26" s="103"/>
      <c r="AB26" s="103"/>
    </row>
    <row r="27" spans="1:28" x14ac:dyDescent="0.3">
      <c r="A27" s="117" t="s">
        <v>206</v>
      </c>
      <c r="B27" s="117">
        <f>SUM(B22:B24)+B19</f>
        <v>14.0558921283</v>
      </c>
      <c r="C27" s="117">
        <f>SUM(C22:C24)+C19</f>
        <v>200.24227720237724</v>
      </c>
      <c r="D27" s="117">
        <f t="shared" ref="D27" si="9">SUM(D22:D24)+D19</f>
        <v>15.632277453999999</v>
      </c>
      <c r="E27" s="117">
        <f>SUM(E22:E24)+E19</f>
        <v>71.587662666830937</v>
      </c>
      <c r="F27" s="117">
        <f>SUM(F22:F24)+F19</f>
        <v>14.821404230000001</v>
      </c>
      <c r="G27" s="142">
        <f t="shared" si="7"/>
        <v>316.33951368150815</v>
      </c>
      <c r="I27" s="101"/>
      <c r="J27" s="101"/>
      <c r="K27" s="101"/>
      <c r="L27" s="101"/>
      <c r="M27" s="101"/>
      <c r="N27" s="107"/>
      <c r="O27" s="108"/>
      <c r="P27" s="108"/>
      <c r="Q27" s="108"/>
      <c r="R27" s="108"/>
      <c r="S27" s="108"/>
      <c r="T27" s="95"/>
      <c r="U27" s="98"/>
      <c r="W27" s="96"/>
      <c r="X27" s="103"/>
      <c r="Y27" s="103"/>
      <c r="Z27" s="103"/>
      <c r="AA27" s="103"/>
      <c r="AB27" s="103"/>
    </row>
    <row r="28" spans="1:28" x14ac:dyDescent="0.3">
      <c r="A28" s="130" t="s">
        <v>242</v>
      </c>
      <c r="B28" s="43">
        <f>(result!P$135+result!P$162+result!P$163+result!P$164+result!P$165+result!P$166+result!P$167+result!P$168+result!P$169)/1000000</f>
        <v>14.0558921283</v>
      </c>
      <c r="C28" s="49">
        <f>(result!P$137+result!P$172+result!P$173+result!P$174+result!P$175+result!P$176+result!P$177+result!P$178+result!P$179+result!P$180+result!P$181+result!P$182+result!P$183+result!P$184+result!P$185+result!P$186+result!P$187+result!P$188+result!P$189+result!P$171)/1000000</f>
        <v>200.29494027043475</v>
      </c>
      <c r="D28" s="49">
        <f>(result!P$192+result!P$193+result!P$194)/1000000</f>
        <v>15.632277454</v>
      </c>
      <c r="E28" s="49">
        <f>(result!P$139+result!P$196+result!P$197+result!P$198+result!P$199+result!P$200+result!P$201+result!P$202+result!P$203+result!P$204+result!P$205+result!P$206+result!P$207+result!P$208+result!P$209+result!P$210+result!P$211+result!P$212+result!P$213+result!P$214+result!P$215+result!P$216+result!P$218)/1000000</f>
        <v>71.776466834721603</v>
      </c>
      <c r="F28" s="49">
        <f>result!P$133/1000000</f>
        <v>14.821404230000001</v>
      </c>
      <c r="G28" s="98">
        <f t="shared" si="7"/>
        <v>316.58098091745632</v>
      </c>
      <c r="I28" s="101"/>
      <c r="J28" s="101"/>
      <c r="K28" s="101"/>
      <c r="L28" s="101"/>
      <c r="M28" s="101"/>
      <c r="N28" s="97"/>
      <c r="O28" s="101"/>
      <c r="P28" s="101"/>
      <c r="Q28" s="101"/>
      <c r="R28" s="101"/>
      <c r="S28" s="101"/>
      <c r="T28" s="95"/>
      <c r="U28" s="97"/>
      <c r="V28" s="97"/>
      <c r="W28" s="97"/>
      <c r="X28" s="103"/>
      <c r="Y28" s="103"/>
      <c r="Z28" s="103"/>
      <c r="AA28" s="103"/>
      <c r="AB28" s="103"/>
    </row>
    <row r="29" spans="1:28" x14ac:dyDescent="0.3">
      <c r="B29" s="95"/>
      <c r="C29" s="95"/>
      <c r="D29" s="95"/>
      <c r="E29" s="95"/>
      <c r="F29" s="95"/>
      <c r="G29" s="131">
        <f>result!P$227/1000000</f>
        <v>316.58098030000002</v>
      </c>
      <c r="I29" s="101"/>
      <c r="J29" s="101"/>
      <c r="K29" s="101"/>
      <c r="L29" s="101"/>
      <c r="M29" s="101"/>
      <c r="N29" s="97"/>
      <c r="O29" s="101"/>
      <c r="P29" s="101"/>
      <c r="Q29" s="101"/>
      <c r="R29" s="101"/>
      <c r="S29" s="101"/>
      <c r="T29" s="95"/>
      <c r="U29" s="97"/>
      <c r="V29" s="97"/>
      <c r="W29" s="97"/>
      <c r="X29" s="103"/>
      <c r="Y29" s="103"/>
      <c r="Z29" s="103"/>
      <c r="AA29" s="103"/>
      <c r="AB29" s="103"/>
    </row>
    <row r="30" spans="1:28" x14ac:dyDescent="0.3">
      <c r="B30" s="102"/>
      <c r="C30" s="102"/>
      <c r="D30" s="102"/>
      <c r="E30" s="102"/>
      <c r="F30" s="95"/>
      <c r="G30" s="49"/>
      <c r="I30" s="101"/>
      <c r="J30" s="101"/>
      <c r="K30" s="101"/>
      <c r="L30" s="101"/>
      <c r="M30" s="101"/>
      <c r="N30" s="97"/>
      <c r="O30" s="101"/>
      <c r="P30" s="101"/>
      <c r="Q30" s="101"/>
      <c r="R30" s="101"/>
      <c r="S30" s="101"/>
      <c r="T30" s="95"/>
      <c r="U30" s="97"/>
      <c r="V30" s="97"/>
      <c r="W30" s="97"/>
      <c r="X30" s="103"/>
      <c r="Y30" s="103"/>
      <c r="Z30" s="103"/>
      <c r="AA30" s="103"/>
      <c r="AB30" s="103"/>
    </row>
    <row r="31" spans="1:28" ht="21" x14ac:dyDescent="0.4">
      <c r="A31" s="113">
        <v>2025</v>
      </c>
      <c r="B31" s="5" t="s">
        <v>43</v>
      </c>
      <c r="C31" s="5" t="s">
        <v>44</v>
      </c>
      <c r="D31" s="5" t="s">
        <v>45</v>
      </c>
      <c r="E31" s="5" t="s">
        <v>46</v>
      </c>
      <c r="F31" s="5" t="s">
        <v>205</v>
      </c>
      <c r="G31" s="222" t="s">
        <v>2</v>
      </c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7"/>
      <c r="W31" s="93"/>
      <c r="X31" s="93"/>
      <c r="Y31" s="93"/>
      <c r="Z31" s="93"/>
      <c r="AA31" s="93"/>
      <c r="AB31" s="103"/>
    </row>
    <row r="32" spans="1:28" x14ac:dyDescent="0.3">
      <c r="A32" s="114" t="s">
        <v>20</v>
      </c>
      <c r="B32" s="115">
        <f>B33+B34</f>
        <v>0</v>
      </c>
      <c r="C32" s="115">
        <f t="shared" ref="C32:F32" si="10">C33+C34</f>
        <v>108.72275423968091</v>
      </c>
      <c r="D32" s="115">
        <f t="shared" si="10"/>
        <v>0.4298446704625275</v>
      </c>
      <c r="E32" s="129">
        <f t="shared" si="10"/>
        <v>0.72992523333953652</v>
      </c>
      <c r="F32" s="115">
        <f t="shared" si="10"/>
        <v>0</v>
      </c>
      <c r="G32" s="116">
        <f>SUM(B32:F32)</f>
        <v>109.88252414348298</v>
      </c>
      <c r="I32" s="101"/>
      <c r="J32" s="101"/>
      <c r="K32" s="101"/>
      <c r="L32" s="101"/>
      <c r="M32" s="101"/>
      <c r="N32" s="107"/>
      <c r="O32" s="108"/>
      <c r="P32" s="108"/>
      <c r="Q32" s="108"/>
      <c r="R32" s="108"/>
      <c r="S32" s="108"/>
      <c r="T32" s="95"/>
      <c r="U32" s="69"/>
      <c r="V32" s="97"/>
      <c r="W32" s="94"/>
      <c r="X32" s="103"/>
      <c r="Y32" s="103"/>
      <c r="Z32" s="103"/>
      <c r="AA32" s="103"/>
      <c r="AB32" s="103"/>
    </row>
    <row r="33" spans="1:28" x14ac:dyDescent="0.3">
      <c r="A33" s="110" t="s">
        <v>21</v>
      </c>
      <c r="B33" s="31">
        <v>0</v>
      </c>
      <c r="C33" s="31">
        <f>'final energy by uses AMS2'!I33*3.2*result!U283</f>
        <v>60.242839719780918</v>
      </c>
      <c r="D33" s="31">
        <f>'final energy by uses AMS2'!J33/'final energy by uses AMS2'!J$40*(result!U$192+result!U$193+result!U$194)/1000000</f>
        <v>4.3699821560231319E-2</v>
      </c>
      <c r="E33" s="109">
        <f>'final energy by uses AMS2'!K33*2.394*result!U284</f>
        <v>1.0707663053657182E-4</v>
      </c>
      <c r="F33" s="31">
        <v>0</v>
      </c>
      <c r="G33" s="54">
        <f>SUM(B33:F33)</f>
        <v>60.286646617971684</v>
      </c>
      <c r="I33" s="101"/>
      <c r="J33" s="101"/>
      <c r="K33" s="101"/>
      <c r="L33" s="101"/>
      <c r="M33" s="101"/>
      <c r="N33" s="107"/>
      <c r="O33" s="108"/>
      <c r="P33" s="108"/>
      <c r="Q33" s="108"/>
      <c r="R33" s="108"/>
      <c r="S33" s="108"/>
      <c r="T33" s="95"/>
      <c r="U33" s="91"/>
      <c r="V33" s="97"/>
      <c r="W33" s="90"/>
      <c r="X33" s="103"/>
      <c r="Y33" s="103"/>
      <c r="Z33" s="103"/>
      <c r="AA33" s="103"/>
      <c r="AB33" s="103"/>
    </row>
    <row r="34" spans="1:28" x14ac:dyDescent="0.3">
      <c r="A34" s="111" t="s">
        <v>22</v>
      </c>
      <c r="B34" s="31">
        <v>0</v>
      </c>
      <c r="C34" s="31">
        <f>(result!U$183+result!U$184+result!U$185+result!U$186+result!U$187)/1000000</f>
        <v>48.479914519899999</v>
      </c>
      <c r="D34" s="31">
        <f>'final energy by uses AMS2'!J34/'final energy by uses AMS2'!J$40*(result!U$192+result!U$193+result!U$194)/1000000</f>
        <v>0.38614484890229617</v>
      </c>
      <c r="E34" s="109">
        <f>(result!U$209+result!U$210+result!U$211+result!U$212+result!U$213)/1000000</f>
        <v>0.72981815670899997</v>
      </c>
      <c r="F34" s="31">
        <v>0</v>
      </c>
      <c r="G34" s="54">
        <f>SUM(B34:F34)</f>
        <v>49.595877525511298</v>
      </c>
      <c r="I34" s="101"/>
      <c r="J34" s="101"/>
      <c r="K34" s="101"/>
      <c r="L34" s="101"/>
      <c r="M34" s="101"/>
      <c r="N34" s="107"/>
      <c r="O34" s="108"/>
      <c r="P34" s="108"/>
      <c r="Q34" s="108"/>
      <c r="R34" s="108"/>
      <c r="S34" s="108"/>
      <c r="T34" s="95"/>
      <c r="U34" s="91"/>
      <c r="V34" s="97"/>
      <c r="W34" s="90"/>
      <c r="X34" s="103"/>
      <c r="Y34" s="103"/>
      <c r="Z34" s="103"/>
      <c r="AA34" s="103"/>
      <c r="AB34" s="103"/>
    </row>
    <row r="35" spans="1:28" x14ac:dyDescent="0.3">
      <c r="A35" s="114" t="s">
        <v>23</v>
      </c>
      <c r="B35" s="115">
        <f>result!U$135/1000000</f>
        <v>0.48971862160000001</v>
      </c>
      <c r="C35" s="115">
        <f>'final energy by uses AMS2'!I35*3.2*result!U283</f>
        <v>10.026631712850515</v>
      </c>
      <c r="D35" s="115">
        <f>'final energy by uses AMS2'!J35/'final energy by uses AMS2'!J$40*(result!U$192+result!U$193+result!U$194)/1000000</f>
        <v>3.3598720964875537</v>
      </c>
      <c r="E35" s="115">
        <f>'final energy by uses AMS2'!K35*2.394*result!U284</f>
        <v>21.905894554031558</v>
      </c>
      <c r="F35" s="115">
        <v>0</v>
      </c>
      <c r="G35" s="116">
        <f t="shared" ref="G35" si="11">SUM(B35:F35)</f>
        <v>35.782116984969626</v>
      </c>
      <c r="I35" s="101"/>
      <c r="J35" s="101"/>
      <c r="K35" s="101"/>
      <c r="L35" s="101"/>
      <c r="M35" s="101"/>
      <c r="N35" s="107"/>
      <c r="O35" s="108"/>
      <c r="P35" s="108"/>
      <c r="Q35" s="108"/>
      <c r="R35" s="108"/>
      <c r="S35" s="108"/>
      <c r="T35" s="95"/>
      <c r="U35" s="69"/>
      <c r="V35" s="97"/>
      <c r="W35" s="94"/>
      <c r="X35" s="103"/>
      <c r="Y35" s="103"/>
      <c r="Z35" s="103"/>
      <c r="AA35" s="103"/>
      <c r="AB35" s="103"/>
    </row>
    <row r="36" spans="1:28" x14ac:dyDescent="0.3">
      <c r="A36" s="114" t="s">
        <v>24</v>
      </c>
      <c r="B36" s="115">
        <f>(result!U$168+result!U$169)/1000000</f>
        <v>0</v>
      </c>
      <c r="C36" s="115">
        <f>(result!U$188+result!U$189)/1000000</f>
        <v>4.1960574124000001</v>
      </c>
      <c r="D36" s="115">
        <f>'final energy by uses AMS2'!J36/'final energy by uses AMS2'!J$40*(result!U$192+result!U$193+result!U$194)/1000000</f>
        <v>3.0127596948112698</v>
      </c>
      <c r="E36" s="115">
        <f>(result!U$214+result!U$215)/1000000</f>
        <v>15.576717850000001</v>
      </c>
      <c r="F36" s="115">
        <v>0</v>
      </c>
      <c r="G36" s="116">
        <f t="shared" ref="G36:G41" si="12">SUM(B36:F36)</f>
        <v>22.785534957211272</v>
      </c>
      <c r="I36" s="101"/>
      <c r="J36" s="101"/>
      <c r="K36" s="101"/>
      <c r="L36" s="101"/>
      <c r="M36" s="101"/>
      <c r="N36" s="107"/>
      <c r="O36" s="108"/>
      <c r="P36" s="108"/>
      <c r="Q36" s="108"/>
      <c r="R36" s="108"/>
      <c r="S36" s="108"/>
      <c r="T36" s="95"/>
      <c r="U36" s="69"/>
      <c r="V36" s="97"/>
      <c r="W36" s="94"/>
      <c r="X36" s="103"/>
      <c r="Y36" s="103"/>
      <c r="Z36" s="103"/>
      <c r="AA36" s="103"/>
      <c r="AB36" s="103"/>
    </row>
    <row r="37" spans="1:28" x14ac:dyDescent="0.3">
      <c r="A37" s="114" t="s">
        <v>25</v>
      </c>
      <c r="B37" s="115">
        <f t="shared" ref="B37:D37" si="13">B38+B39</f>
        <v>12.090873347400001</v>
      </c>
      <c r="C37" s="115">
        <f t="shared" si="13"/>
        <v>45.106709856722539</v>
      </c>
      <c r="D37" s="115">
        <f t="shared" si="13"/>
        <v>2.834456047238648</v>
      </c>
      <c r="E37" s="115">
        <f>E38+E39</f>
        <v>27.271763464313327</v>
      </c>
      <c r="F37" s="115">
        <f>F38+F39</f>
        <v>15.841425640000001</v>
      </c>
      <c r="G37" s="116">
        <f t="shared" si="12"/>
        <v>103.1452283556745</v>
      </c>
      <c r="I37" s="101"/>
      <c r="J37" s="101"/>
      <c r="K37" s="101"/>
      <c r="L37" s="101"/>
      <c r="M37" s="101"/>
      <c r="N37" s="107"/>
      <c r="O37" s="108"/>
      <c r="P37" s="108"/>
      <c r="Q37" s="108"/>
      <c r="R37" s="108"/>
      <c r="S37" s="108"/>
      <c r="T37" s="95"/>
      <c r="U37" s="69"/>
      <c r="V37" s="97"/>
      <c r="W37" s="94"/>
      <c r="X37" s="103"/>
      <c r="Y37" s="103"/>
      <c r="Z37" s="103"/>
      <c r="AA37" s="103"/>
      <c r="AB37" s="103"/>
    </row>
    <row r="38" spans="1:28" x14ac:dyDescent="0.3">
      <c r="A38" s="111" t="s">
        <v>26</v>
      </c>
      <c r="B38" s="31">
        <f>(result!U$162+result!U$163+result!U$164+result!U$165+result!U$166+result!U$167)/1000000</f>
        <v>12.090873347400001</v>
      </c>
      <c r="C38" s="31">
        <f>(result!U$173+result!U$174+result!U$175+result!U$176+result!U$177+result!U$178+result!U$179+result!U$180+result!U$181+result!U$182+result!U$171)/1000000</f>
        <v>39.519771128722539</v>
      </c>
      <c r="D38" s="31">
        <f>'final energy by uses AMS2'!J38/'final energy by uses AMS2'!J$40*(result!U$192+result!U$193+result!U$194)/1000000</f>
        <v>2.7533851878723459</v>
      </c>
      <c r="E38" s="31">
        <f>(result!U$197+result!U$198+result!U$199+result!U$200+result!U$201+result!U$202+result!U$203+result!U$204+result!U$205+result!U$206+result!U$207+result!U$208+result!U$216+result!U$218)/1000000</f>
        <v>26.752379485413329</v>
      </c>
      <c r="F38" s="31">
        <f>result!U$133/1000000</f>
        <v>15.841425640000001</v>
      </c>
      <c r="G38" s="54">
        <f t="shared" si="12"/>
        <v>96.95783478940821</v>
      </c>
      <c r="I38" s="101"/>
      <c r="J38" s="101"/>
      <c r="K38" s="101"/>
      <c r="L38" s="101"/>
      <c r="M38" s="101"/>
      <c r="N38" s="107"/>
      <c r="O38" s="108"/>
      <c r="P38" s="108"/>
      <c r="Q38" s="108"/>
      <c r="R38" s="108"/>
      <c r="S38" s="108"/>
      <c r="T38" s="95"/>
      <c r="U38" s="91"/>
      <c r="V38" s="97"/>
      <c r="W38" s="90"/>
      <c r="X38" s="103"/>
      <c r="Y38" s="103"/>
      <c r="Z38" s="103"/>
      <c r="AA38" s="103"/>
      <c r="AB38" s="103"/>
    </row>
    <row r="39" spans="1:28" x14ac:dyDescent="0.3">
      <c r="A39" s="111" t="s">
        <v>27</v>
      </c>
      <c r="B39" s="31">
        <v>0</v>
      </c>
      <c r="C39" s="31">
        <f>(result!U$172)/1000000</f>
        <v>5.5869387279999998</v>
      </c>
      <c r="D39" s="31">
        <f>'final energy by uses AMS2'!J39/'final energy by uses AMS2'!J$40*(result!U$192+result!U$193+result!U$194)/1000000</f>
        <v>8.1070859366302289E-2</v>
      </c>
      <c r="E39" s="31">
        <f>(result!U$196)/1000000</f>
        <v>0.51938397889999999</v>
      </c>
      <c r="F39" s="31">
        <v>0</v>
      </c>
      <c r="G39" s="54">
        <f t="shared" si="12"/>
        <v>6.1873935662663015</v>
      </c>
      <c r="I39" s="101"/>
      <c r="J39" s="101"/>
      <c r="K39" s="101"/>
      <c r="L39" s="101"/>
      <c r="M39" s="101"/>
      <c r="N39" s="107"/>
      <c r="O39" s="108"/>
      <c r="P39" s="108"/>
      <c r="Q39" s="108"/>
      <c r="R39" s="108"/>
      <c r="S39" s="108"/>
      <c r="T39" s="95"/>
      <c r="U39" s="91"/>
      <c r="V39" s="97"/>
      <c r="W39" s="90"/>
      <c r="X39" s="103"/>
      <c r="Y39" s="103"/>
      <c r="Z39" s="103"/>
      <c r="AA39" s="103"/>
      <c r="AB39" s="103"/>
    </row>
    <row r="40" spans="1:28" x14ac:dyDescent="0.3">
      <c r="A40" s="117" t="s">
        <v>206</v>
      </c>
      <c r="B40" s="117">
        <f>SUM(B35:B37)+B32</f>
        <v>12.580591969</v>
      </c>
      <c r="C40" s="117">
        <f>SUM(C35:C37)+C32</f>
        <v>168.05215322165395</v>
      </c>
      <c r="D40" s="117">
        <f t="shared" ref="D40" si="14">SUM(D35:D37)+D32</f>
        <v>9.6369325089999993</v>
      </c>
      <c r="E40" s="117">
        <f>SUM(E35:E37)+E32</f>
        <v>65.484301101684423</v>
      </c>
      <c r="F40" s="117">
        <f>SUM(F35:F37)+F32</f>
        <v>15.841425640000001</v>
      </c>
      <c r="G40" s="142">
        <f t="shared" si="12"/>
        <v>271.59540444133836</v>
      </c>
      <c r="I40" s="101"/>
      <c r="J40" s="101"/>
      <c r="K40" s="101"/>
      <c r="L40" s="101"/>
      <c r="M40" s="101"/>
      <c r="N40" s="107"/>
      <c r="O40" s="108"/>
      <c r="P40" s="108"/>
      <c r="Q40" s="108"/>
      <c r="R40" s="108"/>
      <c r="S40" s="108"/>
      <c r="T40" s="95"/>
      <c r="U40" s="98"/>
      <c r="V40" s="97"/>
      <c r="W40" s="96"/>
      <c r="X40" s="103"/>
      <c r="Y40" s="103"/>
      <c r="Z40" s="103"/>
      <c r="AA40" s="103"/>
      <c r="AB40" s="103"/>
    </row>
    <row r="41" spans="1:28" x14ac:dyDescent="0.3">
      <c r="A41" s="130" t="s">
        <v>242</v>
      </c>
      <c r="B41" s="43">
        <f>(result!U$135+result!U$162+result!U$163+result!U$164+result!U$165+result!U$166+result!U$167+result!U$168+result!U$169)/1000000</f>
        <v>12.580591969</v>
      </c>
      <c r="C41" s="49">
        <f>(result!U$137+result!U$172+result!U$173+result!U$174+result!U$175+result!U$176+result!U$177+result!U$178+result!U$179+result!U$180+result!U$181+result!U$182+result!U$183+result!U$184+result!U$185+result!U$186+result!U$187+result!U$188+result!U$189+result!U$171)/1000000</f>
        <v>168.09461717902252</v>
      </c>
      <c r="D41" s="49">
        <f>(result!U$192+result!U$193+result!U$194)/1000000</f>
        <v>9.6369325089999993</v>
      </c>
      <c r="E41" s="49">
        <f>(result!U$139+result!U$196+result!U$197+result!U$198+result!U$199+result!U$200+result!U$201+result!U$202+result!U$203+result!U$204+result!U$205+result!U$206+result!U$207+result!U$208+result!U$209+result!U$210+result!U$211+result!U$212+result!U$213+result!U$214+result!U$215+result!U$216+result!U$218)/1000000</f>
        <v>65.638943131022344</v>
      </c>
      <c r="F41" s="49">
        <f>result!U$133/1000000</f>
        <v>15.841425640000001</v>
      </c>
      <c r="G41" s="98">
        <f t="shared" si="12"/>
        <v>271.79251042804486</v>
      </c>
      <c r="I41" s="101"/>
      <c r="J41" s="101"/>
      <c r="K41" s="101"/>
      <c r="L41" s="101"/>
      <c r="M41" s="95"/>
      <c r="N41" s="97"/>
      <c r="O41" s="101"/>
      <c r="P41" s="101"/>
      <c r="Q41" s="101"/>
      <c r="R41" s="101"/>
      <c r="S41" s="95"/>
      <c r="T41" s="95"/>
      <c r="U41" s="97"/>
      <c r="V41" s="97"/>
      <c r="W41" s="97"/>
      <c r="X41" s="103"/>
      <c r="Y41" s="103"/>
      <c r="Z41" s="103"/>
      <c r="AA41" s="103"/>
      <c r="AB41" s="103"/>
    </row>
    <row r="42" spans="1:28" x14ac:dyDescent="0.3">
      <c r="B42" s="95"/>
      <c r="C42" s="95"/>
      <c r="D42" s="95"/>
      <c r="E42" s="95"/>
      <c r="F42" s="95"/>
      <c r="G42" s="131">
        <f>result!U$227/1000000</f>
        <v>271.79250989999997</v>
      </c>
      <c r="I42" s="101"/>
      <c r="J42" s="101"/>
      <c r="K42" s="101"/>
      <c r="L42" s="101"/>
      <c r="M42" s="95"/>
      <c r="N42" s="97"/>
      <c r="O42" s="101"/>
      <c r="P42" s="101"/>
      <c r="Q42" s="101"/>
      <c r="R42" s="101"/>
      <c r="S42" s="95"/>
      <c r="T42" s="95"/>
      <c r="U42" s="97"/>
      <c r="V42" s="97"/>
      <c r="W42" s="97"/>
      <c r="X42" s="103"/>
      <c r="Y42" s="103"/>
      <c r="Z42" s="103"/>
      <c r="AA42" s="103"/>
      <c r="AB42" s="103"/>
    </row>
    <row r="43" spans="1:28" x14ac:dyDescent="0.3">
      <c r="B43" s="95"/>
      <c r="C43" s="95"/>
      <c r="D43" s="95"/>
      <c r="E43" s="95"/>
      <c r="F43" s="95"/>
      <c r="G43" s="49"/>
      <c r="I43" s="101"/>
      <c r="J43" s="101"/>
      <c r="K43" s="101"/>
      <c r="L43" s="101"/>
      <c r="M43" s="95"/>
      <c r="N43" s="97"/>
      <c r="O43" s="101"/>
      <c r="P43" s="101"/>
      <c r="Q43" s="101"/>
      <c r="R43" s="101"/>
      <c r="S43" s="95"/>
      <c r="T43" s="95"/>
      <c r="U43" s="97"/>
      <c r="V43" s="97"/>
      <c r="W43" s="98"/>
      <c r="X43" s="103"/>
      <c r="Y43" s="103"/>
      <c r="Z43" s="103"/>
      <c r="AA43" s="103"/>
      <c r="AB43" s="103"/>
    </row>
    <row r="44" spans="1:28" x14ac:dyDescent="0.3">
      <c r="A44" s="44"/>
      <c r="B44" s="95"/>
      <c r="C44" s="95"/>
      <c r="D44" s="95"/>
      <c r="E44" s="95"/>
      <c r="F44" s="95"/>
      <c r="G44" s="50"/>
      <c r="I44" s="101"/>
      <c r="J44" s="101"/>
      <c r="K44" s="101"/>
      <c r="L44" s="101"/>
      <c r="M44" s="95"/>
      <c r="N44" s="100"/>
      <c r="O44" s="101"/>
      <c r="P44" s="101"/>
      <c r="Q44" s="101"/>
      <c r="R44" s="101"/>
      <c r="S44" s="95"/>
      <c r="T44" s="95"/>
      <c r="U44" s="100"/>
      <c r="V44" s="100"/>
      <c r="W44" s="99"/>
      <c r="X44" s="103"/>
      <c r="Y44" s="103"/>
      <c r="Z44" s="103"/>
      <c r="AA44" s="103"/>
      <c r="AB44" s="103"/>
    </row>
    <row r="45" spans="1:28" x14ac:dyDescent="0.3">
      <c r="B45" s="102"/>
      <c r="C45" s="102"/>
      <c r="D45" s="102"/>
      <c r="E45" s="102"/>
      <c r="F45" s="95"/>
      <c r="G45" s="49"/>
      <c r="I45" s="101"/>
      <c r="J45" s="101"/>
      <c r="K45" s="101"/>
      <c r="L45" s="101"/>
      <c r="M45" s="95"/>
      <c r="O45" s="101"/>
      <c r="P45" s="101"/>
      <c r="Q45" s="101"/>
      <c r="R45" s="101"/>
      <c r="S45" s="95"/>
      <c r="T45" s="95"/>
      <c r="X45" s="103"/>
      <c r="Y45" s="103"/>
      <c r="Z45" s="103"/>
      <c r="AA45" s="103"/>
      <c r="AB45" s="103"/>
    </row>
    <row r="46" spans="1:28" ht="21" x14ac:dyDescent="0.4">
      <c r="A46" s="113">
        <v>2030</v>
      </c>
      <c r="B46" s="5" t="s">
        <v>43</v>
      </c>
      <c r="C46" s="5" t="s">
        <v>44</v>
      </c>
      <c r="D46" s="5" t="s">
        <v>45</v>
      </c>
      <c r="E46" s="5" t="s">
        <v>46</v>
      </c>
      <c r="F46" s="5" t="s">
        <v>205</v>
      </c>
      <c r="G46" s="222" t="s">
        <v>2</v>
      </c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W46" s="93"/>
      <c r="X46" s="93"/>
      <c r="Y46" s="93"/>
      <c r="Z46" s="93"/>
      <c r="AA46" s="93"/>
      <c r="AB46" s="103"/>
    </row>
    <row r="47" spans="1:28" x14ac:dyDescent="0.3">
      <c r="A47" s="114" t="s">
        <v>20</v>
      </c>
      <c r="B47" s="115">
        <f>B48+B49</f>
        <v>0</v>
      </c>
      <c r="C47" s="115">
        <f t="shared" ref="C47:F47" si="15">C48+C49</f>
        <v>99.897250063307382</v>
      </c>
      <c r="D47" s="115">
        <f t="shared" si="15"/>
        <v>0.48004021514171985</v>
      </c>
      <c r="E47" s="129">
        <f t="shared" si="15"/>
        <v>0.78068159499730139</v>
      </c>
      <c r="F47" s="115">
        <f t="shared" si="15"/>
        <v>0</v>
      </c>
      <c r="G47" s="116">
        <f>SUM(B47:F47)</f>
        <v>101.1579718734464</v>
      </c>
      <c r="I47" s="101"/>
      <c r="J47" s="101"/>
      <c r="K47" s="101"/>
      <c r="L47" s="101"/>
      <c r="M47" s="101"/>
      <c r="N47" s="107"/>
      <c r="O47" s="108"/>
      <c r="P47" s="108"/>
      <c r="Q47" s="108"/>
      <c r="R47" s="108"/>
      <c r="S47" s="108"/>
      <c r="T47" s="95"/>
      <c r="U47" s="69"/>
      <c r="W47" s="94"/>
      <c r="X47" s="103"/>
      <c r="Y47" s="103"/>
      <c r="Z47" s="103"/>
      <c r="AA47" s="103"/>
      <c r="AB47" s="103"/>
    </row>
    <row r="48" spans="1:28" x14ac:dyDescent="0.3">
      <c r="A48" s="110" t="s">
        <v>21</v>
      </c>
      <c r="B48" s="31">
        <v>0</v>
      </c>
      <c r="C48" s="31">
        <f>'final energy by uses AMS2'!I48*3.2*result!Z283</f>
        <v>51.116551319307391</v>
      </c>
      <c r="D48" s="31">
        <f>'final energy by uses AMS2'!J48/'final energy by uses AMS2'!J$55*(result!Z$192+result!Z$193+result!Z$194)/1000000</f>
        <v>0.11016686813400556</v>
      </c>
      <c r="E48" s="109">
        <f>'final energy by uses AMS2'!K48*2.394*result!Z284</f>
        <v>1.1528410430132848E-4</v>
      </c>
      <c r="F48" s="31">
        <v>0</v>
      </c>
      <c r="G48" s="54">
        <f>SUM(B48:F48)</f>
        <v>51.226833471545703</v>
      </c>
      <c r="I48" s="101"/>
      <c r="J48" s="101"/>
      <c r="K48" s="101"/>
      <c r="L48" s="101"/>
      <c r="M48" s="101"/>
      <c r="N48" s="107"/>
      <c r="O48" s="108"/>
      <c r="P48" s="108"/>
      <c r="Q48" s="108"/>
      <c r="R48" s="108"/>
      <c r="S48" s="108"/>
      <c r="T48" s="95"/>
      <c r="U48" s="91"/>
      <c r="W48" s="90"/>
      <c r="X48" s="103"/>
      <c r="Y48" s="103"/>
      <c r="Z48" s="103"/>
      <c r="AA48" s="103"/>
      <c r="AB48" s="103"/>
    </row>
    <row r="49" spans="1:28" x14ac:dyDescent="0.3">
      <c r="A49" s="111" t="s">
        <v>22</v>
      </c>
      <c r="B49" s="31">
        <v>0</v>
      </c>
      <c r="C49" s="31">
        <f>(result!Z$183+result!Z$184+result!Z$185+result!Z$186+result!Z$187)/1000000</f>
        <v>48.780698743999999</v>
      </c>
      <c r="D49" s="31">
        <f>'final energy by uses AMS2'!J49/'final energy by uses AMS2'!J$55*(result!Z$192+result!Z$193+result!Z$194)/1000000</f>
        <v>0.36987334700771429</v>
      </c>
      <c r="E49" s="109">
        <f>(result!Z$209+result!Z$210+result!Z$211+result!Z$212+result!Z$213)/1000000</f>
        <v>0.7805663108930001</v>
      </c>
      <c r="F49" s="31">
        <v>0</v>
      </c>
      <c r="G49" s="54">
        <f>SUM(B49:F49)</f>
        <v>49.931138401900711</v>
      </c>
      <c r="I49" s="101"/>
      <c r="J49" s="101"/>
      <c r="K49" s="101"/>
      <c r="L49" s="101"/>
      <c r="M49" s="101"/>
      <c r="N49" s="107"/>
      <c r="O49" s="108"/>
      <c r="P49" s="108"/>
      <c r="Q49" s="108"/>
      <c r="R49" s="108"/>
      <c r="S49" s="108"/>
      <c r="T49" s="95"/>
      <c r="U49" s="91"/>
      <c r="W49" s="90"/>
      <c r="X49" s="103"/>
      <c r="Y49" s="103"/>
      <c r="Z49" s="103"/>
      <c r="AA49" s="103"/>
      <c r="AB49" s="103"/>
    </row>
    <row r="50" spans="1:28" x14ac:dyDescent="0.3">
      <c r="A50" s="114" t="s">
        <v>23</v>
      </c>
      <c r="B50" s="115">
        <f>result!Z$135/1000000</f>
        <v>0.39846050910000003</v>
      </c>
      <c r="C50" s="115">
        <f>'final energy by uses AMS2'!I50*3.2*result!Z283</f>
        <v>6.4748519505071878</v>
      </c>
      <c r="D50" s="115">
        <f>'final energy by uses AMS2'!J50/'final energy by uses AMS2'!J$55*(result!Z$192+result!Z$193+result!Z$194)/1000000</f>
        <v>2.6689732472965662</v>
      </c>
      <c r="E50" s="115">
        <f>'final energy by uses AMS2'!K50*2.394*result!Z284</f>
        <v>24.546747328657474</v>
      </c>
      <c r="F50" s="115">
        <v>0</v>
      </c>
      <c r="G50" s="116">
        <f t="shared" ref="G50" si="16">SUM(B50:F50)</f>
        <v>34.089033035561229</v>
      </c>
      <c r="I50" s="101"/>
      <c r="J50" s="101"/>
      <c r="K50" s="101"/>
      <c r="L50" s="101"/>
      <c r="M50" s="101"/>
      <c r="N50" s="107"/>
      <c r="O50" s="108"/>
      <c r="P50" s="108"/>
      <c r="Q50" s="108"/>
      <c r="R50" s="108"/>
      <c r="S50" s="108"/>
      <c r="T50" s="95"/>
      <c r="U50" s="69"/>
      <c r="W50" s="94"/>
      <c r="X50" s="103"/>
      <c r="Y50" s="103"/>
      <c r="Z50" s="103"/>
      <c r="AA50" s="103"/>
      <c r="AB50" s="103"/>
    </row>
    <row r="51" spans="1:28" x14ac:dyDescent="0.3">
      <c r="A51" s="114" t="s">
        <v>24</v>
      </c>
      <c r="B51" s="115">
        <f>(result!Z$168+result!Z$169)/1000000</f>
        <v>0</v>
      </c>
      <c r="C51" s="115">
        <f>(result!Z$188+result!Z$189)/1000000</f>
        <v>3.0199265340000001</v>
      </c>
      <c r="D51" s="115">
        <f>'final energy by uses AMS2'!J51/'final energy by uses AMS2'!J$55*(result!Z$192+result!Z$193+result!Z$194)/1000000</f>
        <v>2.5592186537459094</v>
      </c>
      <c r="E51" s="115">
        <f>(result!Z$214+result!Z$215)/1000000</f>
        <v>13.14942456</v>
      </c>
      <c r="F51" s="115">
        <v>0</v>
      </c>
      <c r="G51" s="116">
        <f t="shared" ref="G51:G56" si="17">SUM(B51:F51)</f>
        <v>18.728569747745908</v>
      </c>
      <c r="I51" s="101"/>
      <c r="J51" s="101"/>
      <c r="K51" s="101"/>
      <c r="L51" s="101"/>
      <c r="M51" s="101"/>
      <c r="N51" s="107"/>
      <c r="O51" s="108"/>
      <c r="P51" s="108"/>
      <c r="Q51" s="108"/>
      <c r="R51" s="108"/>
      <c r="S51" s="108"/>
      <c r="T51" s="95"/>
      <c r="U51" s="69"/>
      <c r="W51" s="94"/>
      <c r="X51" s="103"/>
      <c r="Y51" s="103"/>
      <c r="Z51" s="103"/>
      <c r="AA51" s="103"/>
      <c r="AB51" s="103"/>
    </row>
    <row r="52" spans="1:28" x14ac:dyDescent="0.3">
      <c r="A52" s="114" t="s">
        <v>25</v>
      </c>
      <c r="B52" s="115">
        <f t="shared" ref="B52:D52" si="18">B53+B54</f>
        <v>10.725085702399999</v>
      </c>
      <c r="C52" s="115">
        <f t="shared" si="18"/>
        <v>38.434915831990971</v>
      </c>
      <c r="D52" s="115">
        <f t="shared" si="18"/>
        <v>2.3355457309158041</v>
      </c>
      <c r="E52" s="115">
        <f>E53+E54</f>
        <v>24.504928896182186</v>
      </c>
      <c r="F52" s="115">
        <f>F53+F54</f>
        <v>16.93037253</v>
      </c>
      <c r="G52" s="116">
        <f t="shared" si="17"/>
        <v>92.930848691488961</v>
      </c>
      <c r="I52" s="101"/>
      <c r="J52" s="101"/>
      <c r="K52" s="101"/>
      <c r="L52" s="101"/>
      <c r="M52" s="101"/>
      <c r="N52" s="107"/>
      <c r="O52" s="108"/>
      <c r="P52" s="108"/>
      <c r="Q52" s="108"/>
      <c r="R52" s="108"/>
      <c r="S52" s="108"/>
      <c r="T52" s="95"/>
      <c r="U52" s="69"/>
      <c r="W52" s="94"/>
      <c r="X52" s="103"/>
      <c r="Y52" s="103"/>
      <c r="Z52" s="103"/>
      <c r="AA52" s="103"/>
      <c r="AB52" s="103"/>
    </row>
    <row r="53" spans="1:28" x14ac:dyDescent="0.3">
      <c r="A53" s="111" t="s">
        <v>26</v>
      </c>
      <c r="B53" s="31">
        <f>(result!Z$162+result!Z$163+result!Z$164+result!Z$165+result!Z$166+result!Z$167)/1000000</f>
        <v>10.725085702399999</v>
      </c>
      <c r="C53" s="31">
        <f>(result!Z$173+result!Z$174+result!Z$175+result!Z$176+result!Z$177+result!Z$178+result!Z$179+result!Z$180+result!Z$181+result!Z$182+result!Z$171)/1000000</f>
        <v>32.85299543799097</v>
      </c>
      <c r="D53" s="31">
        <f>'final energy by uses AMS2'!J53/'final energy by uses AMS2'!J$55*(result!Z$192+result!Z$193+result!Z$194)/1000000</f>
        <v>2.2564998321920098</v>
      </c>
      <c r="E53" s="31">
        <f>(result!Z$197+result!Z$198+result!Z$199+result!Z$200+result!Z$201+result!Z$202+result!Z$203+result!Z$204+result!Z$205+result!Z$206+result!Z$207+result!Z$208+result!Z$216+result!Z$218)/1000000</f>
        <v>24.036675165282187</v>
      </c>
      <c r="F53" s="31">
        <f>result!Z$133/1000000</f>
        <v>16.93037253</v>
      </c>
      <c r="G53" s="54">
        <f t="shared" si="17"/>
        <v>86.801628667865174</v>
      </c>
      <c r="I53" s="101"/>
      <c r="J53" s="101"/>
      <c r="K53" s="101"/>
      <c r="L53" s="101"/>
      <c r="M53" s="101"/>
      <c r="N53" s="107"/>
      <c r="O53" s="108"/>
      <c r="P53" s="108"/>
      <c r="Q53" s="108"/>
      <c r="R53" s="108"/>
      <c r="S53" s="108"/>
      <c r="T53" s="95"/>
      <c r="U53" s="91"/>
      <c r="W53" s="90"/>
      <c r="X53" s="103"/>
      <c r="Y53" s="103"/>
      <c r="Z53" s="103"/>
      <c r="AA53" s="103"/>
      <c r="AB53" s="103"/>
    </row>
    <row r="54" spans="1:28" x14ac:dyDescent="0.3">
      <c r="A54" s="111" t="s">
        <v>27</v>
      </c>
      <c r="B54" s="31">
        <v>0</v>
      </c>
      <c r="C54" s="31">
        <f>(result!Z$172)/1000000</f>
        <v>5.581920394</v>
      </c>
      <c r="D54" s="31">
        <f>'final energy by uses AMS2'!J54/'final energy by uses AMS2'!J$55*(result!Z$192+result!Z$193+result!Z$194)/1000000</f>
        <v>7.9045898723794319E-2</v>
      </c>
      <c r="E54" s="31">
        <f>(result!Z$196)/1000000</f>
        <v>0.4682537309</v>
      </c>
      <c r="F54" s="31">
        <v>0</v>
      </c>
      <c r="G54" s="54">
        <f t="shared" si="17"/>
        <v>6.1292200236237946</v>
      </c>
      <c r="I54" s="101"/>
      <c r="J54" s="101"/>
      <c r="K54" s="101"/>
      <c r="L54" s="101"/>
      <c r="M54" s="101"/>
      <c r="N54" s="107"/>
      <c r="O54" s="108"/>
      <c r="P54" s="108"/>
      <c r="Q54" s="108"/>
      <c r="R54" s="108"/>
      <c r="S54" s="108"/>
      <c r="T54" s="95"/>
      <c r="U54" s="91"/>
      <c r="W54" s="90"/>
      <c r="X54" s="103"/>
      <c r="Y54" s="103"/>
      <c r="Z54" s="103"/>
      <c r="AA54" s="103"/>
      <c r="AB54" s="103"/>
    </row>
    <row r="55" spans="1:28" x14ac:dyDescent="0.3">
      <c r="A55" s="117" t="s">
        <v>206</v>
      </c>
      <c r="B55" s="117">
        <f>SUM(B50:B52)+B47</f>
        <v>11.123546211499999</v>
      </c>
      <c r="C55" s="117">
        <f>SUM(C50:C52)+C47</f>
        <v>147.82694437980552</v>
      </c>
      <c r="D55" s="117">
        <f t="shared" ref="D55" si="19">SUM(D50:D52)+D47</f>
        <v>8.0437778470999994</v>
      </c>
      <c r="E55" s="117">
        <f>SUM(E50:E52)+E47</f>
        <v>62.981782379836964</v>
      </c>
      <c r="F55" s="117">
        <f>SUM(F50:F52)+F47</f>
        <v>16.93037253</v>
      </c>
      <c r="G55" s="142">
        <f t="shared" si="17"/>
        <v>246.9064233482425</v>
      </c>
      <c r="I55" s="101">
        <f>G55/393-1</f>
        <v>-0.37173938079327606</v>
      </c>
      <c r="J55" s="101"/>
      <c r="K55" s="101"/>
      <c r="L55" s="101"/>
      <c r="M55" s="101"/>
      <c r="N55" s="107"/>
      <c r="O55" s="108"/>
      <c r="P55" s="108"/>
      <c r="Q55" s="108"/>
      <c r="R55" s="108"/>
      <c r="S55" s="108"/>
      <c r="T55" s="95"/>
      <c r="U55" s="98"/>
      <c r="W55" s="96"/>
      <c r="X55" s="103"/>
      <c r="Y55" s="103"/>
      <c r="Z55" s="103"/>
      <c r="AA55" s="103"/>
      <c r="AB55" s="103"/>
    </row>
    <row r="56" spans="1:28" x14ac:dyDescent="0.3">
      <c r="A56" s="130" t="s">
        <v>242</v>
      </c>
      <c r="B56" s="43">
        <f>(result!Z$135+result!Z$162+result!Z$163+result!Z$164+result!Z$165+result!Z$166+result!Z$167+result!Z$168+result!Z$169)/1000000</f>
        <v>11.123546211500001</v>
      </c>
      <c r="C56" s="49">
        <f>(result!Z$137+result!Z$172+result!Z$173+result!Z$174+result!Z$175+result!Z$176+result!Z$177+result!Z$178+result!Z$179+result!Z$180+result!Z$181+result!Z$182+result!Z$183+result!Z$184+result!Z$185+result!Z$186+result!Z$187+result!Z$188+result!Z$189+result!Z$171)/1000000</f>
        <v>147.86174695999097</v>
      </c>
      <c r="D56" s="49">
        <f>(result!Z$192+result!Z$193+result!Z$194)/1000000</f>
        <v>8.0437778470999994</v>
      </c>
      <c r="E56" s="49">
        <f>(result!Z$139+result!Z$196+result!Z$197+result!Z$198+result!Z$199+result!Z$200+result!Z$201+result!Z$202+result!Z$203+result!Z$204+result!Z$205+result!Z$206+result!Z$207+result!Z$208+result!Z$209+result!Z$210+result!Z$211+result!Z$212+result!Z$213+result!Z$214+result!Z$215+result!Z$216+result!Z$218)/1000000</f>
        <v>63.155067167075202</v>
      </c>
      <c r="F56" s="49">
        <f>result!Z$133/1000000</f>
        <v>16.93037253</v>
      </c>
      <c r="G56" s="98">
        <f t="shared" si="17"/>
        <v>247.11451071566617</v>
      </c>
      <c r="I56" s="101"/>
      <c r="J56" s="101"/>
      <c r="K56" s="101"/>
      <c r="L56" s="101"/>
      <c r="M56" s="95"/>
      <c r="O56" s="101"/>
      <c r="P56" s="101"/>
      <c r="Q56" s="101"/>
      <c r="R56" s="101"/>
      <c r="S56" s="95"/>
      <c r="T56" s="95"/>
      <c r="X56" s="103"/>
      <c r="Y56" s="103"/>
      <c r="Z56" s="103"/>
      <c r="AA56" s="103"/>
      <c r="AB56" s="103"/>
    </row>
    <row r="57" spans="1:28" x14ac:dyDescent="0.3">
      <c r="B57" s="95"/>
      <c r="C57" s="95"/>
      <c r="D57" s="95"/>
      <c r="E57" s="95"/>
      <c r="F57" s="95"/>
      <c r="G57" s="131">
        <f>result!Z$227/1000000</f>
        <v>247.11451030000001</v>
      </c>
      <c r="I57" s="101"/>
      <c r="J57" s="101"/>
      <c r="K57" s="101"/>
      <c r="L57" s="101"/>
      <c r="M57" s="95"/>
      <c r="O57" s="101"/>
      <c r="P57" s="101"/>
      <c r="Q57" s="101"/>
      <c r="R57" s="101"/>
      <c r="S57" s="95"/>
      <c r="T57" s="95"/>
      <c r="W57" s="98"/>
      <c r="X57" s="103"/>
      <c r="Y57" s="103"/>
      <c r="Z57" s="103"/>
      <c r="AA57" s="103"/>
      <c r="AB57" s="103"/>
    </row>
    <row r="58" spans="1:28" x14ac:dyDescent="0.3">
      <c r="B58" s="95"/>
      <c r="C58" s="95"/>
      <c r="D58" s="95"/>
      <c r="E58" s="95"/>
      <c r="F58" s="95"/>
      <c r="G58" s="49"/>
      <c r="I58" s="101"/>
      <c r="J58" s="101"/>
      <c r="K58" s="101"/>
      <c r="L58" s="101"/>
      <c r="M58" s="95"/>
      <c r="O58" s="101"/>
      <c r="P58" s="101"/>
      <c r="Q58" s="101"/>
      <c r="R58" s="101"/>
      <c r="S58" s="95"/>
      <c r="T58" s="95"/>
      <c r="W58" s="99"/>
      <c r="X58" s="103"/>
      <c r="Y58" s="103"/>
      <c r="Z58" s="103"/>
      <c r="AA58" s="103"/>
      <c r="AB58" s="103"/>
    </row>
    <row r="59" spans="1:28" x14ac:dyDescent="0.3">
      <c r="B59" s="95"/>
      <c r="C59" s="95"/>
      <c r="D59" s="95"/>
      <c r="E59" s="95"/>
      <c r="F59" s="95"/>
      <c r="G59" s="49"/>
      <c r="I59" s="101"/>
      <c r="J59" s="101"/>
      <c r="K59" s="101"/>
      <c r="L59" s="101"/>
      <c r="M59" s="95"/>
      <c r="O59" s="101"/>
      <c r="P59" s="101"/>
      <c r="Q59" s="101"/>
      <c r="R59" s="101"/>
      <c r="S59" s="95"/>
      <c r="T59" s="95"/>
      <c r="X59" s="103"/>
      <c r="Y59" s="103"/>
      <c r="Z59" s="103"/>
      <c r="AA59" s="103"/>
      <c r="AB59" s="103"/>
    </row>
    <row r="60" spans="1:28" x14ac:dyDescent="0.3">
      <c r="B60" s="102"/>
      <c r="C60" s="102"/>
      <c r="D60" s="102"/>
      <c r="E60" s="102"/>
      <c r="F60" s="95"/>
      <c r="G60" s="49"/>
      <c r="I60" s="101"/>
      <c r="J60" s="101"/>
      <c r="K60" s="101"/>
      <c r="L60" s="101"/>
      <c r="M60" s="95"/>
      <c r="O60" s="101"/>
      <c r="P60" s="101"/>
      <c r="Q60" s="101"/>
      <c r="R60" s="101"/>
      <c r="S60" s="95"/>
      <c r="T60" s="95"/>
      <c r="X60" s="103"/>
      <c r="Y60" s="103"/>
      <c r="Z60" s="103"/>
      <c r="AA60" s="103"/>
      <c r="AB60" s="103"/>
    </row>
    <row r="61" spans="1:28" ht="21" x14ac:dyDescent="0.4">
      <c r="A61" s="113">
        <v>2035</v>
      </c>
      <c r="B61" s="5" t="s">
        <v>43</v>
      </c>
      <c r="C61" s="5" t="s">
        <v>44</v>
      </c>
      <c r="D61" s="5" t="s">
        <v>45</v>
      </c>
      <c r="E61" s="5" t="s">
        <v>46</v>
      </c>
      <c r="F61" s="5" t="s">
        <v>205</v>
      </c>
      <c r="G61" s="222" t="s">
        <v>2</v>
      </c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W61" s="93"/>
      <c r="X61" s="93"/>
      <c r="Y61" s="93"/>
      <c r="Z61" s="93"/>
      <c r="AA61" s="93"/>
      <c r="AB61" s="103"/>
    </row>
    <row r="62" spans="1:28" x14ac:dyDescent="0.3">
      <c r="A62" s="114" t="s">
        <v>20</v>
      </c>
      <c r="B62" s="115">
        <f>B63+B64</f>
        <v>0</v>
      </c>
      <c r="C62" s="115">
        <f t="shared" ref="C62:F62" si="20">C63+C64</f>
        <v>62.06731779281305</v>
      </c>
      <c r="D62" s="115">
        <f t="shared" si="20"/>
        <v>0.5487437490620517</v>
      </c>
      <c r="E62" s="129">
        <f t="shared" si="20"/>
        <v>1.4484039857566273</v>
      </c>
      <c r="F62" s="115">
        <f t="shared" si="20"/>
        <v>0</v>
      </c>
      <c r="G62" s="116">
        <f>SUM(B62:F62)</f>
        <v>64.064465527631739</v>
      </c>
      <c r="I62" s="101"/>
      <c r="J62" s="101"/>
      <c r="K62" s="101"/>
      <c r="L62" s="101"/>
      <c r="M62" s="101"/>
      <c r="N62" s="107"/>
      <c r="O62" s="101"/>
      <c r="P62" s="101"/>
      <c r="Q62" s="101"/>
      <c r="R62" s="101"/>
      <c r="S62" s="101"/>
      <c r="T62" s="95"/>
      <c r="U62" s="69"/>
      <c r="W62" s="94"/>
      <c r="X62" s="103"/>
      <c r="Y62" s="103"/>
      <c r="Z62" s="103"/>
      <c r="AA62" s="103"/>
      <c r="AB62" s="103"/>
    </row>
    <row r="63" spans="1:28" x14ac:dyDescent="0.3">
      <c r="A63" s="110" t="s">
        <v>21</v>
      </c>
      <c r="B63" s="31">
        <v>0</v>
      </c>
      <c r="C63" s="31">
        <f>'final energy by uses AMS2'!I63*3.2*result!AE283</f>
        <v>31.712224119713053</v>
      </c>
      <c r="D63" s="31">
        <f>'final energy by uses AMS2'!J63/'final energy by uses AMS2'!J$70*(result!AE$192+result!AE$193+result!AE$194)/1000000</f>
        <v>0.1261705780952006</v>
      </c>
      <c r="E63" s="109">
        <f>'final energy by uses AMS2'!K63*2.394*result!AE284</f>
        <v>6.4237318627325752E-5</v>
      </c>
      <c r="F63" s="31">
        <v>0</v>
      </c>
      <c r="G63" s="54">
        <f>SUM(B63:F63)</f>
        <v>31.838458935126884</v>
      </c>
      <c r="I63" s="101"/>
      <c r="J63" s="101"/>
      <c r="K63" s="101"/>
      <c r="L63" s="101"/>
      <c r="M63" s="101"/>
      <c r="N63" s="107"/>
      <c r="O63" s="101"/>
      <c r="P63" s="101"/>
      <c r="Q63" s="101"/>
      <c r="R63" s="101"/>
      <c r="S63" s="101"/>
      <c r="T63" s="95"/>
      <c r="U63" s="91"/>
      <c r="W63" s="90"/>
      <c r="X63" s="103"/>
      <c r="Y63" s="103"/>
      <c r="Z63" s="103"/>
      <c r="AA63" s="103"/>
      <c r="AB63" s="103"/>
    </row>
    <row r="64" spans="1:28" x14ac:dyDescent="0.3">
      <c r="A64" s="111" t="s">
        <v>22</v>
      </c>
      <c r="B64" s="31">
        <v>0</v>
      </c>
      <c r="C64" s="31">
        <f>(result!AE$183+result!AE$184+result!AE$185+result!AE$186+result!AE$187)/1000000</f>
        <v>30.355093673099997</v>
      </c>
      <c r="D64" s="31">
        <f>'final energy by uses AMS2'!J64/'final energy by uses AMS2'!J$70*(result!AE$192+result!AE$193+result!AE$194)/1000000</f>
        <v>0.4225731709668511</v>
      </c>
      <c r="E64" s="109">
        <f>(result!AE$209+result!AE$210+result!AE$211+result!AE$212+result!AE$213)/1000000</f>
        <v>1.4483397484380001</v>
      </c>
      <c r="F64" s="31">
        <v>0</v>
      </c>
      <c r="G64" s="54">
        <f>SUM(B64:F64)</f>
        <v>32.226006592504845</v>
      </c>
      <c r="I64" s="101"/>
      <c r="J64" s="101"/>
      <c r="K64" s="101"/>
      <c r="L64" s="101"/>
      <c r="M64" s="101"/>
      <c r="N64" s="107"/>
      <c r="O64" s="101"/>
      <c r="P64" s="101"/>
      <c r="Q64" s="101"/>
      <c r="R64" s="101"/>
      <c r="S64" s="101"/>
      <c r="T64" s="95"/>
      <c r="U64" s="91"/>
      <c r="W64" s="90"/>
      <c r="X64" s="103"/>
      <c r="Y64" s="103"/>
      <c r="Z64" s="103"/>
      <c r="AA64" s="103"/>
      <c r="AB64" s="103"/>
    </row>
    <row r="65" spans="1:28" x14ac:dyDescent="0.3">
      <c r="A65" s="114" t="s">
        <v>23</v>
      </c>
      <c r="B65" s="115">
        <f>result!AE$135/1000000</f>
        <v>0.33171184379999996</v>
      </c>
      <c r="C65" s="115">
        <f>'final energy by uses AMS2'!I65*3.2*result!AE283</f>
        <v>3.41512071831704</v>
      </c>
      <c r="D65" s="115">
        <f>'final energy by uses AMS2'!J65/'final energy by uses AMS2'!J$70*(result!AE$192+result!AE$193+result!AE$194)/1000000</f>
        <v>1.485597944150066</v>
      </c>
      <c r="E65" s="115">
        <f>'final energy by uses AMS2'!K65*2.394*result!AE284</f>
        <v>14.152297254784754</v>
      </c>
      <c r="F65" s="115">
        <v>0</v>
      </c>
      <c r="G65" s="116">
        <f t="shared" ref="G65" si="21">SUM(B65:F65)</f>
        <v>19.38472776105186</v>
      </c>
      <c r="I65" s="101"/>
      <c r="J65" s="101"/>
      <c r="K65" s="101"/>
      <c r="L65" s="101"/>
      <c r="M65" s="101"/>
      <c r="N65" s="107"/>
      <c r="O65" s="101"/>
      <c r="P65" s="101"/>
      <c r="Q65" s="101"/>
      <c r="R65" s="101"/>
      <c r="S65" s="101"/>
      <c r="T65" s="95"/>
      <c r="U65" s="69"/>
      <c r="W65" s="94"/>
      <c r="X65" s="103"/>
      <c r="Y65" s="103"/>
      <c r="Z65" s="103"/>
      <c r="AA65" s="103"/>
      <c r="AB65" s="103"/>
    </row>
    <row r="66" spans="1:28" x14ac:dyDescent="0.3">
      <c r="A66" s="114" t="s">
        <v>24</v>
      </c>
      <c r="B66" s="115">
        <f>(result!AE$168+result!AE$169)/1000000</f>
        <v>0</v>
      </c>
      <c r="C66" s="115">
        <f>(result!AE$188+result!AE$189)/1000000</f>
        <v>1.5845144424299999</v>
      </c>
      <c r="D66" s="115">
        <f>'final energy by uses AMS2'!J66/'final energy by uses AMS2'!J$70*(result!AE$192+result!AE$193+result!AE$194)/1000000</f>
        <v>1.2983246581143271</v>
      </c>
      <c r="E66" s="115">
        <f>(result!AE$214+result!AE$215)/1000000</f>
        <v>7.0740757529999998</v>
      </c>
      <c r="F66" s="115">
        <v>0</v>
      </c>
      <c r="G66" s="116">
        <f t="shared" ref="G66:G71" si="22">SUM(B66:F66)</f>
        <v>9.9569148535443261</v>
      </c>
      <c r="I66" s="101"/>
      <c r="J66" s="101"/>
      <c r="K66" s="101"/>
      <c r="L66" s="101"/>
      <c r="M66" s="101"/>
      <c r="N66" s="107"/>
      <c r="O66" s="101"/>
      <c r="P66" s="101"/>
      <c r="Q66" s="101"/>
      <c r="R66" s="101"/>
      <c r="S66" s="101"/>
      <c r="T66" s="95"/>
      <c r="U66" s="69"/>
      <c r="W66" s="94"/>
      <c r="X66" s="103"/>
      <c r="Y66" s="103"/>
      <c r="Z66" s="103"/>
      <c r="AA66" s="103"/>
      <c r="AB66" s="103"/>
    </row>
    <row r="67" spans="1:28" x14ac:dyDescent="0.3">
      <c r="A67" s="114" t="s">
        <v>25</v>
      </c>
      <c r="B67" s="115">
        <f t="shared" ref="B67:D67" si="23">B68+B69</f>
        <v>7.1097836073000007</v>
      </c>
      <c r="C67" s="115">
        <f t="shared" si="23"/>
        <v>18.974555277548344</v>
      </c>
      <c r="D67" s="115">
        <f t="shared" si="23"/>
        <v>1.804667421373555</v>
      </c>
      <c r="E67" s="115">
        <f>E68+E69</f>
        <v>12.522307229352455</v>
      </c>
      <c r="F67" s="115">
        <f>F68+F69</f>
        <v>18.310307010000002</v>
      </c>
      <c r="G67" s="116">
        <f t="shared" si="22"/>
        <v>58.721620545574353</v>
      </c>
      <c r="I67" s="101"/>
      <c r="J67" s="101"/>
      <c r="K67" s="101"/>
      <c r="L67" s="101"/>
      <c r="M67" s="101"/>
      <c r="N67" s="107"/>
      <c r="O67" s="101"/>
      <c r="P67" s="101"/>
      <c r="Q67" s="101"/>
      <c r="R67" s="101"/>
      <c r="S67" s="101"/>
      <c r="T67" s="95"/>
      <c r="U67" s="69"/>
      <c r="W67" s="94"/>
      <c r="X67" s="103"/>
      <c r="Y67" s="103"/>
      <c r="Z67" s="103"/>
      <c r="AA67" s="103"/>
      <c r="AB67" s="103"/>
    </row>
    <row r="68" spans="1:28" x14ac:dyDescent="0.3">
      <c r="A68" s="111" t="s">
        <v>26</v>
      </c>
      <c r="B68" s="31">
        <f>(result!AE$162+result!AE$163+result!AE$164+result!AE$165+result!AE$166+result!AE$167)/1000000</f>
        <v>7.1097836073000007</v>
      </c>
      <c r="C68" s="31">
        <f>(result!AE$173+result!AE$174+result!AE$175+result!AE$176+result!AE$177+result!AE$178+result!AE$179+result!AE$180+result!AE$181+result!AE$182+result!AE$171)/1000000</f>
        <v>15.348043936548345</v>
      </c>
      <c r="D68" s="31">
        <f>'final energy by uses AMS2'!J68/'final energy by uses AMS2'!J$70*(result!AE$192+result!AE$193+result!AE$194)/1000000</f>
        <v>1.7704330932406471</v>
      </c>
      <c r="E68" s="31">
        <f>(result!AE$197+result!AE$198+result!AE$199+result!AE$200+result!AE$201+result!AE$202+result!AE$203+result!AE$204+result!AE$205+result!AE$206+result!AE$207+result!AE$208+result!AE$216+result!AE$218)/1000000</f>
        <v>12.291901921352455</v>
      </c>
      <c r="F68" s="31">
        <f>result!AE$133/1000000</f>
        <v>18.310307010000002</v>
      </c>
      <c r="G68" s="54">
        <f t="shared" si="22"/>
        <v>54.830469568441451</v>
      </c>
      <c r="I68" s="101"/>
      <c r="J68" s="101"/>
      <c r="K68" s="101"/>
      <c r="L68" s="101"/>
      <c r="M68" s="101"/>
      <c r="N68" s="107"/>
      <c r="O68" s="101"/>
      <c r="P68" s="101"/>
      <c r="Q68" s="101"/>
      <c r="R68" s="101"/>
      <c r="S68" s="101"/>
      <c r="T68" s="95"/>
      <c r="U68" s="91"/>
      <c r="W68" s="90"/>
      <c r="X68" s="103"/>
      <c r="Y68" s="103"/>
      <c r="Z68" s="103"/>
      <c r="AA68" s="103"/>
      <c r="AB68" s="103"/>
    </row>
    <row r="69" spans="1:28" x14ac:dyDescent="0.3">
      <c r="A69" s="111" t="s">
        <v>27</v>
      </c>
      <c r="B69" s="31">
        <v>0</v>
      </c>
      <c r="C69" s="31">
        <f>(result!AE$172)/1000000</f>
        <v>3.6265113410000001</v>
      </c>
      <c r="D69" s="31">
        <f>'final energy by uses AMS2'!J69/'final energy by uses AMS2'!J$70*(result!AE$192+result!AE$193+result!AE$194)/1000000</f>
        <v>3.4234328132907936E-2</v>
      </c>
      <c r="E69" s="31">
        <f>(result!AE$196)/1000000</f>
        <v>0.230405308</v>
      </c>
      <c r="F69" s="31">
        <v>0</v>
      </c>
      <c r="G69" s="54">
        <f t="shared" si="22"/>
        <v>3.891150977132908</v>
      </c>
      <c r="I69" s="101"/>
      <c r="J69" s="101"/>
      <c r="K69" s="101"/>
      <c r="L69" s="101"/>
      <c r="M69" s="101"/>
      <c r="N69" s="107"/>
      <c r="O69" s="101"/>
      <c r="P69" s="101"/>
      <c r="Q69" s="101"/>
      <c r="R69" s="101"/>
      <c r="S69" s="101"/>
      <c r="T69" s="95"/>
      <c r="U69" s="91"/>
      <c r="W69" s="90"/>
      <c r="X69" s="103"/>
      <c r="Y69" s="103"/>
      <c r="Z69" s="103"/>
      <c r="AA69" s="103"/>
      <c r="AB69" s="103"/>
    </row>
    <row r="70" spans="1:28" x14ac:dyDescent="0.3">
      <c r="A70" s="117" t="s">
        <v>206</v>
      </c>
      <c r="B70" s="117">
        <f>SUM(B65:B67)+B62</f>
        <v>7.4414954511000007</v>
      </c>
      <c r="C70" s="117">
        <f>SUM(C65:C67)+C62</f>
        <v>86.041508231108438</v>
      </c>
      <c r="D70" s="117">
        <f t="shared" ref="D70" si="24">SUM(D65:D67)+D62</f>
        <v>5.1373337726999999</v>
      </c>
      <c r="E70" s="117">
        <f>SUM(E65:E67)+E62</f>
        <v>35.197084222893835</v>
      </c>
      <c r="F70" s="117">
        <f>SUM(F65:F67)+F62</f>
        <v>18.310307010000002</v>
      </c>
      <c r="G70" s="142">
        <f t="shared" si="22"/>
        <v>152.12772868780226</v>
      </c>
      <c r="I70" s="101"/>
      <c r="J70" s="101"/>
      <c r="K70" s="101"/>
      <c r="L70" s="101"/>
      <c r="M70" s="101"/>
      <c r="N70" s="107"/>
      <c r="O70" s="101"/>
      <c r="P70" s="101"/>
      <c r="Q70" s="101"/>
      <c r="R70" s="101"/>
      <c r="S70" s="101"/>
      <c r="T70" s="95"/>
      <c r="U70" s="98"/>
      <c r="W70" s="96"/>
      <c r="X70" s="103"/>
      <c r="Y70" s="103"/>
      <c r="Z70" s="103"/>
      <c r="AA70" s="103"/>
      <c r="AB70" s="103"/>
    </row>
    <row r="71" spans="1:28" x14ac:dyDescent="0.3">
      <c r="A71" s="130" t="s">
        <v>242</v>
      </c>
      <c r="B71" s="133">
        <f>(result!AE$135+result!AE$162+result!AE$163+result!AE$164+result!AE$165+result!AE$166+result!AE$167+result!AE$168+result!AE$169)/1000000</f>
        <v>7.4414954510999998</v>
      </c>
      <c r="C71" s="131">
        <f>(result!AE$137+result!AE$172+result!AE$173+result!AE$174+result!AE$175+result!AE$176+result!AE$177+result!AE$178+result!AE$179+result!AE$180+result!AE$181+result!AE$182+result!AE$183+result!AE$184+result!AE$185+result!AE$186+result!AE$187+result!AE$188+result!AE$189+result!AE$171)/1000000</f>
        <v>86.062735753078314</v>
      </c>
      <c r="D71" s="131">
        <f>(result!AE$192+result!AE$193+result!AE$194)/1000000</f>
        <v>5.1373337726999999</v>
      </c>
      <c r="E71" s="131">
        <f>(result!AE$139+result!AE$196+result!AE$197+result!AE$198+result!AE$199+result!AE$200+result!AE$201+result!AE$202+result!AE$203+result!AE$204+result!AE$205+result!AE$206+result!AE$207+result!AE$208+result!AE$209+result!AE$210+result!AE$211+result!AE$212+result!AE$213+result!AE$214+result!AE$215+result!AE$216+result!AE$218)/1000000</f>
        <v>35.296990630790454</v>
      </c>
      <c r="F71" s="131">
        <f>result!AE$133/1000000</f>
        <v>18.310307010000002</v>
      </c>
      <c r="G71" s="223">
        <f t="shared" si="22"/>
        <v>152.24886261766878</v>
      </c>
    </row>
    <row r="72" spans="1:28" x14ac:dyDescent="0.3">
      <c r="A72" s="130"/>
      <c r="B72" s="130"/>
      <c r="C72" s="130"/>
      <c r="D72" s="130"/>
      <c r="E72" s="130"/>
      <c r="F72" s="130"/>
      <c r="G72" s="131">
        <f>result!AE$227/1000000</f>
        <v>152.24886240000001</v>
      </c>
    </row>
    <row r="73" spans="1:28" x14ac:dyDescent="0.3">
      <c r="G73" s="49"/>
    </row>
    <row r="74" spans="1:28" x14ac:dyDescent="0.3">
      <c r="G74" s="49"/>
    </row>
    <row r="75" spans="1:28" x14ac:dyDescent="0.3">
      <c r="G75" s="49"/>
    </row>
    <row r="76" spans="1:28" ht="21" x14ac:dyDescent="0.4">
      <c r="A76" s="113">
        <v>2050</v>
      </c>
      <c r="B76" s="5" t="s">
        <v>43</v>
      </c>
      <c r="C76" s="5" t="s">
        <v>44</v>
      </c>
      <c r="D76" s="5" t="s">
        <v>45</v>
      </c>
      <c r="E76" s="5" t="s">
        <v>46</v>
      </c>
      <c r="F76" s="5" t="s">
        <v>205</v>
      </c>
      <c r="G76" s="222" t="s">
        <v>2</v>
      </c>
    </row>
    <row r="77" spans="1:28" x14ac:dyDescent="0.3">
      <c r="A77" s="114" t="s">
        <v>20</v>
      </c>
      <c r="B77" s="115">
        <f>B78+B79</f>
        <v>0.266687752</v>
      </c>
      <c r="C77" s="115">
        <f t="shared" ref="C77:F77" si="25">C78+C79</f>
        <v>5.3826150861413984</v>
      </c>
      <c r="D77" s="115">
        <f t="shared" si="25"/>
        <v>0.17533033559274008</v>
      </c>
      <c r="E77" s="115">
        <f t="shared" si="25"/>
        <v>0.27373354018291784</v>
      </c>
      <c r="F77" s="115">
        <f t="shared" si="25"/>
        <v>0</v>
      </c>
      <c r="G77" s="116">
        <f>SUM(B77:F77)</f>
        <v>6.0983667139170565</v>
      </c>
    </row>
    <row r="78" spans="1:28" x14ac:dyDescent="0.3">
      <c r="A78" s="110" t="s">
        <v>21</v>
      </c>
      <c r="B78" s="31">
        <f>result!AT$135/1000000</f>
        <v>0.266687752</v>
      </c>
      <c r="C78" s="31">
        <f>'final energy by uses AMS2'!I78*3.2*result!AT283</f>
        <v>2.2341832772903985</v>
      </c>
      <c r="D78" s="31">
        <f>'final energy by uses AMS2'!J78/'final energy by uses AMS2'!J$85*(result!AT$192+result!AT$193+result!AT$194)/1000000</f>
        <v>7.3837344886791251E-2</v>
      </c>
      <c r="E78" s="31">
        <f>'final energy by uses AMS2'!K78*2.394*result!AT284</f>
        <v>2.152712717782603E-6</v>
      </c>
      <c r="F78" s="31">
        <v>0</v>
      </c>
      <c r="G78" s="54">
        <f>SUM(B78:F78)</f>
        <v>2.5747105268899078</v>
      </c>
    </row>
    <row r="79" spans="1:28" x14ac:dyDescent="0.3">
      <c r="A79" s="111" t="s">
        <v>22</v>
      </c>
      <c r="B79" s="31">
        <v>0</v>
      </c>
      <c r="C79" s="31">
        <f>(result!AT$183+result!AT$184+result!AT$185+result!AT$186+result!AT$187)/1000000</f>
        <v>3.1484318088509999</v>
      </c>
      <c r="D79" s="31">
        <f>'final energy by uses AMS2'!J79/'final energy by uses AMS2'!J$85*(result!AT$192+result!AT$193+result!AT$194)/1000000</f>
        <v>0.10149299070594882</v>
      </c>
      <c r="E79" s="31">
        <f>(result!AT$209+result!AT$210+result!AT$211+result!AT$212+result!AT$213)/1000000</f>
        <v>0.27373138747020004</v>
      </c>
      <c r="F79" s="31">
        <v>0</v>
      </c>
      <c r="G79" s="54">
        <f>SUM(B79:F79)</f>
        <v>3.5236561870271488</v>
      </c>
    </row>
    <row r="80" spans="1:28" x14ac:dyDescent="0.3">
      <c r="A80" s="114" t="s">
        <v>23</v>
      </c>
      <c r="B80" s="115">
        <f>result!AT$135/1000000</f>
        <v>0.266687752</v>
      </c>
      <c r="C80" s="115">
        <f>'final energy by uses AMS2'!I80*3.2*result!AT283</f>
        <v>0.55657176921932072</v>
      </c>
      <c r="D80" s="115">
        <f>'final energy by uses AMS2'!J80/'final energy by uses AMS2'!J$85*(result!AT$192+result!AT$193+result!AT$194)/1000000</f>
        <v>0.34165237631249185</v>
      </c>
      <c r="E80" s="115">
        <f>'final energy by uses AMS2'!K80*2.394*result!AT284</f>
        <v>0.99710853263786137</v>
      </c>
      <c r="F80" s="115">
        <v>0</v>
      </c>
      <c r="G80" s="116">
        <f t="shared" ref="G80" si="26">SUM(B80:F80)</f>
        <v>2.1620204301696742</v>
      </c>
    </row>
    <row r="81" spans="1:8" x14ac:dyDescent="0.3">
      <c r="A81" s="114" t="s">
        <v>24</v>
      </c>
      <c r="B81" s="115">
        <f>(result!AT$168+result!AT$169)/1000000</f>
        <v>0</v>
      </c>
      <c r="C81" s="115">
        <f>(result!AT$188+result!AT$189)/1000000</f>
        <v>0.12243342952000001</v>
      </c>
      <c r="D81" s="115">
        <f>'final energy by uses AMS2'!J81/'final energy by uses AMS2'!J$85*(result!AT$192+result!AT$193+result!AT$194)/1000000</f>
        <v>0.30794775180349038</v>
      </c>
      <c r="E81" s="115">
        <f>(result!AT$214+result!AT$215)/1000000</f>
        <v>0.32011364519000002</v>
      </c>
      <c r="F81" s="115">
        <v>0</v>
      </c>
      <c r="G81" s="116">
        <f t="shared" ref="G81:G86" si="27">SUM(B81:F81)</f>
        <v>0.75049482651349042</v>
      </c>
    </row>
    <row r="82" spans="1:8" x14ac:dyDescent="0.3">
      <c r="A82" s="114" t="s">
        <v>25</v>
      </c>
      <c r="B82" s="115">
        <f t="shared" ref="B82:D82" si="28">B83+B84</f>
        <v>3.9879307533200006</v>
      </c>
      <c r="C82" s="115">
        <f t="shared" si="28"/>
        <v>2.3682729704200001</v>
      </c>
      <c r="D82" s="115">
        <f t="shared" si="28"/>
        <v>0.45516566492389754</v>
      </c>
      <c r="E82" s="115">
        <f>E83+E84</f>
        <v>0.63042357825072814</v>
      </c>
      <c r="F82" s="115">
        <f>F83+F84</f>
        <v>23.24048252</v>
      </c>
      <c r="G82" s="116">
        <f t="shared" si="27"/>
        <v>30.682275486914627</v>
      </c>
    </row>
    <row r="83" spans="1:8" x14ac:dyDescent="0.3">
      <c r="A83" s="111" t="s">
        <v>26</v>
      </c>
      <c r="B83" s="31">
        <f>(result!AT$162+result!AT$163+result!AT$164+result!AT$165+result!AT$166+result!AT$167)/1000000</f>
        <v>3.9879307533200006</v>
      </c>
      <c r="C83" s="31">
        <f>(result!AT$173+result!AT$174+result!AT$175+result!AT$176+result!AT$177+result!AT$178+result!AT$179+result!AT$180+result!AT$181+result!AT$171)/1000000</f>
        <v>1.8214082899200001</v>
      </c>
      <c r="D83" s="31">
        <f>'final energy by uses AMS2'!J83/'final energy by uses AMS2'!J$85*(result!AT$192+result!AT$193+result!AT$194)/1000000</f>
        <v>0.44995974239397546</v>
      </c>
      <c r="E83" s="31">
        <f>(result!AT$197+result!AT$198+result!AT$199+result!AT$200+result!AT$201+result!AT$202+result!AT$203+result!AT$204+result!AT$205+result!AT$206+result!AT$207+result!AT$208+result!AT$216+result!AT$218)/1000000</f>
        <v>0.6178922028007281</v>
      </c>
      <c r="F83" s="31">
        <f>result!AT$133/1000000</f>
        <v>23.24048252</v>
      </c>
      <c r="G83" s="54">
        <f t="shared" si="27"/>
        <v>30.117673508434706</v>
      </c>
    </row>
    <row r="84" spans="1:8" x14ac:dyDescent="0.3">
      <c r="A84" s="111" t="s">
        <v>27</v>
      </c>
      <c r="B84" s="31">
        <v>0</v>
      </c>
      <c r="C84" s="31">
        <f>(result!AT$172)/1000000</f>
        <v>0.54686468050000003</v>
      </c>
      <c r="D84" s="31">
        <f>'final energy by uses AMS2'!J84/'final energy by uses AMS2'!J$85*(result!AT$192+result!AT$193+result!AT$194)/1000000</f>
        <v>5.2059225299220836E-3</v>
      </c>
      <c r="E84" s="31">
        <f>(result!AT$196)/1000000</f>
        <v>1.253137545E-2</v>
      </c>
      <c r="F84" s="31">
        <v>0</v>
      </c>
      <c r="G84" s="54">
        <f t="shared" si="27"/>
        <v>0.56460197847992222</v>
      </c>
      <c r="H84" s="49"/>
    </row>
    <row r="85" spans="1:8" x14ac:dyDescent="0.3">
      <c r="A85" s="117" t="s">
        <v>206</v>
      </c>
      <c r="B85" s="117">
        <f>SUM(B80:B82)+B77</f>
        <v>4.5213062573200009</v>
      </c>
      <c r="C85" s="128">
        <f>SUM(C80:C82)+C77</f>
        <v>8.4298932553007191</v>
      </c>
      <c r="D85" s="117">
        <f t="shared" ref="D85" si="29">SUM(D80:D82)+D77</f>
        <v>1.2800961286326198</v>
      </c>
      <c r="E85" s="128">
        <f>SUM(E80:E82)+E77</f>
        <v>2.2213792962615075</v>
      </c>
      <c r="F85" s="117">
        <f>SUM(F80:F82)+F77</f>
        <v>23.24048252</v>
      </c>
      <c r="G85" s="142">
        <f t="shared" si="27"/>
        <v>39.693157457514843</v>
      </c>
      <c r="H85" s="49"/>
    </row>
    <row r="86" spans="1:8" x14ac:dyDescent="0.3">
      <c r="A86" s="130" t="s">
        <v>242</v>
      </c>
      <c r="B86" s="131">
        <f>(result!AT135+result!AT162+result!AT163+result!AT164+result!AT165+result!AT166+result!AT167+result!AT168+result!AT169)/1000000</f>
        <v>4.2546185053200007</v>
      </c>
      <c r="C86" s="132">
        <f>(result!AT$137+result!AT$172+result!AT$173+result!AT$174+result!AT$175+result!AT$176+result!AT$177+result!AT$178+result!AT$179+result!AT$180+result!AT$181+result!AT$182+result!AT$183+result!AT$184+result!AT$185+result!AT$186+result!AT$187+result!AT$188+result!AT$189+result!AT$171)/1000000</f>
        <v>8.431581078361388</v>
      </c>
      <c r="D86" s="131">
        <f>(result!AT$192+result!AT$193+result!AT$194)/1000000</f>
        <v>1.28009612863262</v>
      </c>
      <c r="E86" s="132">
        <f>(result!AT$139+result!AT$196+result!AT$197+result!AT$198+result!AT$199+result!AT$200+result!AT$201+result!AT$202+result!AT$203+result!AT$204+result!AT$205+result!AT$206+result!AT$207+result!AT$208+result!AT$209+result!AT$210+result!AT$211+result!AT$212+result!AT$213+result!AT$214+result!AT$215)/1000000</f>
        <v>2.2240520205652006</v>
      </c>
      <c r="F86" s="131">
        <f>result!AT133/1000000</f>
        <v>23.24048252</v>
      </c>
      <c r="G86" s="223">
        <f t="shared" si="27"/>
        <v>39.430830252879211</v>
      </c>
      <c r="H86" s="88"/>
    </row>
    <row r="87" spans="1:8" x14ac:dyDescent="0.3">
      <c r="B87" s="207"/>
      <c r="C87" s="207"/>
      <c r="D87" s="207"/>
      <c r="E87" s="207"/>
      <c r="F87" s="207"/>
      <c r="G87" s="49">
        <f>result!AT227/1000000</f>
        <v>39.435196470000001</v>
      </c>
    </row>
    <row r="88" spans="1:8" x14ac:dyDescent="0.3">
      <c r="B88" s="207"/>
      <c r="C88" s="207"/>
      <c r="D88" s="207"/>
      <c r="E88" s="207"/>
      <c r="F88" s="207"/>
    </row>
    <row r="91" spans="1:8" x14ac:dyDescent="0.3">
      <c r="F91" s="49"/>
    </row>
    <row r="92" spans="1:8" x14ac:dyDescent="0.3">
      <c r="G92" s="88"/>
    </row>
    <row r="93" spans="1:8" x14ac:dyDescent="0.3">
      <c r="B93" s="49"/>
      <c r="G93" s="88"/>
    </row>
    <row r="94" spans="1:8" x14ac:dyDescent="0.3">
      <c r="B94" s="49"/>
      <c r="G94" s="88"/>
    </row>
    <row r="95" spans="1:8" x14ac:dyDescent="0.3">
      <c r="B95" s="49"/>
      <c r="G95" s="88"/>
    </row>
    <row r="96" spans="1:8" x14ac:dyDescent="0.3">
      <c r="B96" s="49"/>
      <c r="G96" s="88"/>
    </row>
    <row r="97" spans="1:28" x14ac:dyDescent="0.3">
      <c r="B97" s="49"/>
      <c r="D97" s="59"/>
      <c r="G97" s="88"/>
    </row>
    <row r="98" spans="1:28" x14ac:dyDescent="0.3">
      <c r="B98" s="49"/>
    </row>
    <row r="99" spans="1:28" x14ac:dyDescent="0.3">
      <c r="B99" s="49"/>
    </row>
    <row r="100" spans="1:28" x14ac:dyDescent="0.3">
      <c r="B100" s="49"/>
    </row>
    <row r="101" spans="1:28" x14ac:dyDescent="0.3">
      <c r="B101" s="49"/>
    </row>
    <row r="102" spans="1:28" x14ac:dyDescent="0.3">
      <c r="B102" s="49"/>
    </row>
    <row r="103" spans="1:28" x14ac:dyDescent="0.3">
      <c r="B103" s="49"/>
    </row>
    <row r="104" spans="1:28" x14ac:dyDescent="0.3">
      <c r="B104" s="49"/>
    </row>
    <row r="105" spans="1:28" x14ac:dyDescent="0.3">
      <c r="B105" s="49"/>
    </row>
    <row r="106" spans="1:28" x14ac:dyDescent="0.3">
      <c r="B106" s="49"/>
    </row>
    <row r="107" spans="1:28" x14ac:dyDescent="0.3">
      <c r="B107" s="49"/>
    </row>
    <row r="108" spans="1:28" x14ac:dyDescent="0.3">
      <c r="B108" s="49"/>
    </row>
    <row r="111" spans="1:28" x14ac:dyDescent="0.3">
      <c r="A111" s="118" t="s">
        <v>207</v>
      </c>
      <c r="B111" s="119">
        <v>2050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3">
      <c r="A112" s="120" t="s">
        <v>2</v>
      </c>
      <c r="B112" s="121">
        <v>97385776.430000007</v>
      </c>
      <c r="H112" t="s">
        <v>241</v>
      </c>
      <c r="I112" t="s">
        <v>239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3">
      <c r="A113" s="122" t="s">
        <v>208</v>
      </c>
      <c r="B113" s="123">
        <v>53320426.361049801</v>
      </c>
      <c r="H113" t="s">
        <v>240</v>
      </c>
      <c r="I113" t="s">
        <v>238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3">
      <c r="A114" s="122" t="s">
        <v>209</v>
      </c>
      <c r="B114" s="123">
        <v>8543368.3062699996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3">
      <c r="A115" s="122" t="s">
        <v>210</v>
      </c>
      <c r="B115" s="123">
        <v>10023238.605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3">
      <c r="A116" s="122" t="s">
        <v>211</v>
      </c>
      <c r="B116" s="123">
        <v>6083057.16787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3">
      <c r="A117" s="124" t="s">
        <v>212</v>
      </c>
      <c r="B117" s="125">
        <v>12995543.7041</v>
      </c>
      <c r="C117" s="35">
        <f>B117+B116+B115+B114+B113</f>
        <v>90965634.144289792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3">
      <c r="A118" s="120" t="s">
        <v>213</v>
      </c>
      <c r="B118" s="121">
        <v>13541948.88084689</v>
      </c>
      <c r="D118" s="35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3">
      <c r="A119" s="122" t="s">
        <v>214</v>
      </c>
      <c r="B119" s="123">
        <v>1576800.75914019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3">
      <c r="A120" s="124" t="s">
        <v>215</v>
      </c>
      <c r="B120" s="125">
        <v>11965148.1217067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3">
      <c r="A121" s="120" t="s">
        <v>216</v>
      </c>
      <c r="B121" s="121">
        <v>83885592.592830002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3">
      <c r="A122" s="126" t="s">
        <v>217</v>
      </c>
      <c r="B122" s="123">
        <v>50430653.475340001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3">
      <c r="A123" s="122" t="s">
        <v>218</v>
      </c>
      <c r="B123" s="123">
        <v>9709601.9753900003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3">
      <c r="A124" s="124" t="s">
        <v>219</v>
      </c>
      <c r="B124" s="125">
        <v>23745337.142099999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84"/>
  <sheetViews>
    <sheetView workbookViewId="0">
      <pane xSplit="1" ySplit="2" topLeftCell="AI3" activePane="bottomRight" state="frozen"/>
      <selection activeCell="H52" sqref="H1:H1048576"/>
      <selection pane="topRight" activeCell="H52" sqref="H1:H1048576"/>
      <selection pane="bottomLeft" activeCell="H52" sqref="H1:H1048576"/>
      <selection pane="bottomRight" activeCell="A8" sqref="A8"/>
    </sheetView>
  </sheetViews>
  <sheetFormatPr baseColWidth="10" defaultColWidth="11.44140625" defaultRowHeight="14.4" x14ac:dyDescent="0.3"/>
  <cols>
    <col min="1" max="1" width="65.44140625" style="2" customWidth="1"/>
    <col min="2" max="45" width="11.44140625" style="2"/>
    <col min="46" max="48" width="11.6640625" style="2" customWidth="1"/>
    <col min="49" max="49" width="21.88671875" style="2" customWidth="1"/>
    <col min="50" max="51" width="11.6640625" style="2" customWidth="1"/>
    <col min="52" max="16384" width="11.44140625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x14ac:dyDescent="0.3">
      <c r="A2" s="208"/>
      <c r="B2" s="31">
        <v>2006</v>
      </c>
      <c r="C2" s="31">
        <v>2007</v>
      </c>
      <c r="D2" s="31">
        <v>2008</v>
      </c>
      <c r="E2" s="54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2021</v>
      </c>
      <c r="R2" s="2">
        <v>2022</v>
      </c>
      <c r="S2" s="2">
        <v>2023</v>
      </c>
      <c r="T2" s="2">
        <v>2024</v>
      </c>
      <c r="U2" s="2">
        <v>2025</v>
      </c>
      <c r="V2" s="2">
        <v>2026</v>
      </c>
      <c r="W2" s="2">
        <v>2027</v>
      </c>
      <c r="X2" s="2">
        <v>2028</v>
      </c>
      <c r="Y2" s="2">
        <v>2029</v>
      </c>
      <c r="Z2" s="2">
        <v>2030</v>
      </c>
      <c r="AA2" s="2">
        <v>2031</v>
      </c>
      <c r="AB2" s="2">
        <v>2032</v>
      </c>
      <c r="AC2" s="2">
        <v>2033</v>
      </c>
      <c r="AD2" s="2">
        <v>2034</v>
      </c>
      <c r="AE2" s="2">
        <v>2035</v>
      </c>
      <c r="AF2" s="2">
        <v>2036</v>
      </c>
      <c r="AG2" s="2">
        <v>2037</v>
      </c>
      <c r="AH2" s="2">
        <v>2038</v>
      </c>
      <c r="AI2" s="2">
        <v>2039</v>
      </c>
      <c r="AJ2" s="2">
        <v>2040</v>
      </c>
      <c r="AK2" s="2">
        <v>2041</v>
      </c>
      <c r="AL2" s="2">
        <v>2042</v>
      </c>
      <c r="AM2" s="2">
        <v>2043</v>
      </c>
      <c r="AN2" s="2">
        <v>2044</v>
      </c>
      <c r="AO2" s="2">
        <v>2045</v>
      </c>
      <c r="AP2" s="2">
        <v>2046</v>
      </c>
      <c r="AQ2" s="2">
        <v>2047</v>
      </c>
      <c r="AR2" s="2">
        <v>2048</v>
      </c>
      <c r="AS2" s="2">
        <v>2049</v>
      </c>
      <c r="AT2" s="2">
        <v>2050</v>
      </c>
    </row>
    <row r="3" spans="1:46" x14ac:dyDescent="0.3">
      <c r="A3" s="23" t="s">
        <v>117</v>
      </c>
      <c r="B3" s="2">
        <v>84.573402770000001</v>
      </c>
      <c r="C3" s="2">
        <v>85.2894407</v>
      </c>
      <c r="D3" s="2">
        <v>81.740297650000002</v>
      </c>
      <c r="E3" s="2">
        <v>77.953112640000001</v>
      </c>
      <c r="F3" s="2">
        <v>78.31613471</v>
      </c>
      <c r="G3" s="2">
        <v>76.577927959999997</v>
      </c>
      <c r="H3" s="2">
        <v>74.428432839999999</v>
      </c>
      <c r="I3" s="2">
        <v>72.386473899999999</v>
      </c>
      <c r="J3" s="2">
        <v>72.436371870000002</v>
      </c>
      <c r="K3" s="2">
        <v>73.569260240000006</v>
      </c>
      <c r="L3" s="2">
        <v>72.464939709999996</v>
      </c>
      <c r="M3" s="2">
        <v>72.555396680000001</v>
      </c>
      <c r="N3" s="2">
        <v>72.218710430000002</v>
      </c>
      <c r="O3" s="2">
        <v>68.484897770000003</v>
      </c>
      <c r="P3" s="2">
        <v>64.250931949999995</v>
      </c>
      <c r="Q3" s="2">
        <v>61.458144580000003</v>
      </c>
      <c r="R3" s="2">
        <v>59.210023739999997</v>
      </c>
      <c r="S3" s="2">
        <v>57.38980248</v>
      </c>
      <c r="T3" s="2">
        <v>55.874246169999999</v>
      </c>
      <c r="U3" s="2">
        <v>54.516280590000001</v>
      </c>
      <c r="V3" s="2">
        <v>53.820669719999998</v>
      </c>
      <c r="W3" s="2">
        <v>52.244268740000003</v>
      </c>
      <c r="X3" s="2">
        <v>50.791939530000001</v>
      </c>
      <c r="Y3" s="2">
        <v>49.427971319999997</v>
      </c>
      <c r="Z3" s="2">
        <v>49.081862880000003</v>
      </c>
      <c r="AA3" s="2">
        <v>45.098263840000001</v>
      </c>
      <c r="AB3" s="2">
        <v>41.34322203</v>
      </c>
      <c r="AC3" s="2">
        <v>37.95791492</v>
      </c>
      <c r="AD3" s="2">
        <v>34.894822140000002</v>
      </c>
      <c r="AE3" s="2">
        <v>32.10507913</v>
      </c>
      <c r="AF3" s="2">
        <v>29.649173319999999</v>
      </c>
      <c r="AG3" s="2">
        <v>27.42914786</v>
      </c>
      <c r="AH3" s="2">
        <v>25.405875340000001</v>
      </c>
      <c r="AI3" s="2">
        <v>23.55907333</v>
      </c>
      <c r="AJ3" s="2">
        <v>21.879054400000001</v>
      </c>
      <c r="AK3" s="2">
        <v>20.349057269999999</v>
      </c>
      <c r="AL3" s="2">
        <v>18.961572</v>
      </c>
      <c r="AM3" s="2">
        <v>17.70817795</v>
      </c>
      <c r="AN3" s="2">
        <v>16.578630570000001</v>
      </c>
      <c r="AO3" s="2">
        <v>15.561830949999999</v>
      </c>
      <c r="AP3" s="2">
        <v>14.643230519999999</v>
      </c>
      <c r="AQ3" s="2">
        <v>13.818188109999999</v>
      </c>
      <c r="AR3" s="2">
        <v>13.072321860000001</v>
      </c>
      <c r="AS3" s="2">
        <v>12.39113214</v>
      </c>
      <c r="AT3" s="2">
        <v>11.75818391</v>
      </c>
    </row>
    <row r="4" spans="1:46" x14ac:dyDescent="0.3">
      <c r="A4" s="23" t="s">
        <v>118</v>
      </c>
      <c r="B4" s="2">
        <v>83.873650979999894</v>
      </c>
      <c r="C4" s="2">
        <v>84.423777090000002</v>
      </c>
      <c r="D4" s="2">
        <v>80.723001030000006</v>
      </c>
      <c r="E4" s="2">
        <v>76.764132579999995</v>
      </c>
      <c r="F4" s="2">
        <v>76.853136689999999</v>
      </c>
      <c r="G4" s="2">
        <v>74.827243769999995</v>
      </c>
      <c r="H4" s="2">
        <v>72.348061419999894</v>
      </c>
      <c r="I4" s="2">
        <v>69.915581279999998</v>
      </c>
      <c r="J4" s="2">
        <v>69.42102792</v>
      </c>
      <c r="K4" s="2">
        <v>69.84086988</v>
      </c>
      <c r="L4" s="2">
        <v>68.587945579999996</v>
      </c>
      <c r="M4" s="2">
        <v>68.458007510000002</v>
      </c>
      <c r="N4" s="2">
        <v>67.914615710000007</v>
      </c>
      <c r="O4" s="2">
        <v>64.746645150000006</v>
      </c>
      <c r="P4" s="2">
        <v>60.678250179999999</v>
      </c>
      <c r="Q4" s="2">
        <v>57.911137529999998</v>
      </c>
      <c r="R4" s="2">
        <v>55.663451899999998</v>
      </c>
      <c r="S4" s="2">
        <v>53.822490549999998</v>
      </c>
      <c r="T4" s="2">
        <v>52.27035695</v>
      </c>
      <c r="U4" s="2">
        <v>50.867913260000002</v>
      </c>
      <c r="V4" s="2">
        <v>50.013121239999997</v>
      </c>
      <c r="W4" s="2">
        <v>48.338042549999997</v>
      </c>
      <c r="X4" s="2">
        <v>46.779310680000002</v>
      </c>
      <c r="Y4" s="2">
        <v>45.303104040000001</v>
      </c>
      <c r="Z4" s="2">
        <v>44.756296259999999</v>
      </c>
      <c r="AA4" s="2">
        <v>40.412191219999997</v>
      </c>
      <c r="AB4" s="2">
        <v>36.293849659999999</v>
      </c>
      <c r="AC4" s="2">
        <v>32.52825232</v>
      </c>
      <c r="AD4" s="2">
        <v>29.072432859999999</v>
      </c>
      <c r="AE4" s="2">
        <v>25.885232439999999</v>
      </c>
      <c r="AF4" s="2">
        <v>23.01429413</v>
      </c>
      <c r="AG4" s="2">
        <v>20.37987133</v>
      </c>
      <c r="AH4" s="2">
        <v>17.954648729999999</v>
      </c>
      <c r="AI4" s="2">
        <v>15.727869780000001</v>
      </c>
      <c r="AJ4" s="2">
        <v>13.69665266</v>
      </c>
      <c r="AK4" s="2">
        <v>11.85317139</v>
      </c>
      <c r="AL4" s="2">
        <v>10.19457367</v>
      </c>
      <c r="AM4" s="2">
        <v>8.7155726579999904</v>
      </c>
      <c r="AN4" s="2">
        <v>7.4080082269999998</v>
      </c>
      <c r="AO4" s="2">
        <v>6.2616285239999998</v>
      </c>
      <c r="AP4" s="2">
        <v>5.2635223800000004</v>
      </c>
      <c r="AQ4" s="2">
        <v>4.4034125169999996</v>
      </c>
      <c r="AR4" s="2">
        <v>3.6666015079999998</v>
      </c>
      <c r="AS4" s="2">
        <v>3.0387033849999998</v>
      </c>
      <c r="AT4" s="2">
        <v>2.5056337970000002</v>
      </c>
    </row>
    <row r="5" spans="1:46" x14ac:dyDescent="0.3">
      <c r="A5" s="23" t="s">
        <v>119</v>
      </c>
      <c r="B5" s="2">
        <v>0.69975178299999996</v>
      </c>
      <c r="C5" s="2">
        <v>0.86566361339999998</v>
      </c>
      <c r="D5" s="2">
        <v>1.017296623</v>
      </c>
      <c r="E5" s="2">
        <v>1.188980055</v>
      </c>
      <c r="F5" s="2">
        <v>1.4629980229999999</v>
      </c>
      <c r="G5" s="2">
        <v>1.7506841879999999</v>
      </c>
      <c r="H5" s="2">
        <v>2.0803714179999999</v>
      </c>
      <c r="I5" s="2">
        <v>2.470892616</v>
      </c>
      <c r="J5" s="2">
        <v>3.0153439500000001</v>
      </c>
      <c r="K5" s="2">
        <v>3.7283903619999998</v>
      </c>
      <c r="L5" s="2">
        <v>3.8769941280000002</v>
      </c>
      <c r="M5" s="2">
        <v>4.0973891699999996</v>
      </c>
      <c r="N5" s="2">
        <v>4.304094718</v>
      </c>
      <c r="O5" s="2">
        <v>3.738252616</v>
      </c>
      <c r="P5" s="2">
        <v>3.5726817670000002</v>
      </c>
      <c r="Q5" s="2">
        <v>3.5470070470000001</v>
      </c>
      <c r="R5" s="2">
        <v>3.546571836</v>
      </c>
      <c r="S5" s="2">
        <v>3.5673119299999998</v>
      </c>
      <c r="T5" s="2">
        <v>3.6038892159999998</v>
      </c>
      <c r="U5" s="2">
        <v>3.6483673350000001</v>
      </c>
      <c r="V5" s="2">
        <v>3.8075484780000002</v>
      </c>
      <c r="W5" s="2">
        <v>3.9062261939999998</v>
      </c>
      <c r="X5" s="2">
        <v>4.0126288560000001</v>
      </c>
      <c r="Y5" s="2">
        <v>4.1248672810000002</v>
      </c>
      <c r="Z5" s="2">
        <v>4.3255666250000004</v>
      </c>
      <c r="AA5" s="2">
        <v>4.6860726149999996</v>
      </c>
      <c r="AB5" s="2">
        <v>5.049372376</v>
      </c>
      <c r="AC5" s="2">
        <v>5.4296625990000003</v>
      </c>
      <c r="AD5" s="2">
        <v>5.822389276</v>
      </c>
      <c r="AE5" s="2">
        <v>6.219846693</v>
      </c>
      <c r="AF5" s="2">
        <v>6.6348791909999996</v>
      </c>
      <c r="AG5" s="2">
        <v>7.0492765249999998</v>
      </c>
      <c r="AH5" s="2">
        <v>7.4512266069999997</v>
      </c>
      <c r="AI5" s="2">
        <v>7.8312035489999996</v>
      </c>
      <c r="AJ5" s="2">
        <v>8.182401746</v>
      </c>
      <c r="AK5" s="2">
        <v>8.4958858779999904</v>
      </c>
      <c r="AL5" s="2">
        <v>8.7669983249999994</v>
      </c>
      <c r="AM5" s="2">
        <v>8.9926052960000007</v>
      </c>
      <c r="AN5" s="2">
        <v>9.1706223429999998</v>
      </c>
      <c r="AO5" s="2">
        <v>9.3002024250000002</v>
      </c>
      <c r="AP5" s="2">
        <v>9.3797081410000001</v>
      </c>
      <c r="AQ5" s="2">
        <v>9.4147755960000001</v>
      </c>
      <c r="AR5" s="2">
        <v>9.4057203479999902</v>
      </c>
      <c r="AS5" s="2">
        <v>9.3524287499999996</v>
      </c>
      <c r="AT5" s="2">
        <v>9.2525501139999999</v>
      </c>
    </row>
    <row r="6" spans="1:46" x14ac:dyDescent="0.3">
      <c r="A6" s="23" t="s">
        <v>120</v>
      </c>
      <c r="B6" s="2">
        <v>29.562025630000001</v>
      </c>
      <c r="C6" s="2">
        <v>29.98119367</v>
      </c>
      <c r="D6" s="2">
        <v>30.384035189999999</v>
      </c>
      <c r="E6" s="2">
        <v>28.045278750000001</v>
      </c>
      <c r="F6" s="2">
        <v>28.792947300000002</v>
      </c>
      <c r="G6" s="2">
        <v>29.786764260000002</v>
      </c>
      <c r="H6" s="2">
        <v>29.93441773</v>
      </c>
      <c r="I6" s="2">
        <v>29.630110139999999</v>
      </c>
      <c r="J6" s="2">
        <v>29.456851329999999</v>
      </c>
      <c r="K6" s="2">
        <v>29.005007150000001</v>
      </c>
      <c r="L6" s="2">
        <v>28.49101804</v>
      </c>
      <c r="M6" s="2">
        <v>28.498591829999999</v>
      </c>
      <c r="N6" s="2">
        <v>28.330830760000001</v>
      </c>
      <c r="O6" s="2">
        <v>28.027572129999999</v>
      </c>
      <c r="P6" s="2">
        <v>27.202227449999999</v>
      </c>
      <c r="Q6" s="2">
        <v>26.729152339999999</v>
      </c>
      <c r="R6" s="2">
        <v>26.25761464</v>
      </c>
      <c r="S6" s="2">
        <v>25.62656784</v>
      </c>
      <c r="T6" s="2">
        <v>24.958684819999998</v>
      </c>
      <c r="U6" s="2">
        <v>24.266002589999999</v>
      </c>
      <c r="V6" s="2">
        <v>22.029207580000001</v>
      </c>
      <c r="W6" s="2">
        <v>20.985215140000001</v>
      </c>
      <c r="X6" s="2">
        <v>19.858702910000002</v>
      </c>
      <c r="Y6" s="2">
        <v>18.616472000000002</v>
      </c>
      <c r="Z6" s="2">
        <v>19.26183413</v>
      </c>
      <c r="AA6" s="2">
        <v>19.19087305</v>
      </c>
      <c r="AB6" s="2">
        <v>19.014617749999999</v>
      </c>
      <c r="AC6" s="2">
        <v>18.632951940000002</v>
      </c>
      <c r="AD6" s="2">
        <v>18.08242285</v>
      </c>
      <c r="AE6" s="2">
        <v>17.414546359999999</v>
      </c>
      <c r="AF6" s="2">
        <v>16.6512493</v>
      </c>
      <c r="AG6" s="2">
        <v>15.83792847</v>
      </c>
      <c r="AH6" s="2">
        <v>15.002902369999999</v>
      </c>
      <c r="AI6" s="2">
        <v>14.163031269999999</v>
      </c>
      <c r="AJ6" s="2">
        <v>13.32909104</v>
      </c>
      <c r="AK6" s="2">
        <v>12.500240789999999</v>
      </c>
      <c r="AL6" s="2">
        <v>11.684598940000001</v>
      </c>
      <c r="AM6" s="2">
        <v>10.889280339999999</v>
      </c>
      <c r="AN6" s="2">
        <v>10.11940152</v>
      </c>
      <c r="AO6" s="2">
        <v>9.3789304330000007</v>
      </c>
      <c r="AP6" s="2">
        <v>8.6778929789999903</v>
      </c>
      <c r="AQ6" s="2">
        <v>8.0149161939999995</v>
      </c>
      <c r="AR6" s="2">
        <v>7.3884434270000003</v>
      </c>
      <c r="AS6" s="2">
        <v>6.7991733830000003</v>
      </c>
      <c r="AT6" s="2">
        <v>6.248591652</v>
      </c>
    </row>
    <row r="7" spans="1:46" x14ac:dyDescent="0.3">
      <c r="A7" s="23" t="s">
        <v>121</v>
      </c>
      <c r="B7" s="2">
        <v>0.37939336569999998</v>
      </c>
      <c r="C7" s="2">
        <v>0.34875943120000003</v>
      </c>
      <c r="D7" s="2">
        <v>0.32036420760000001</v>
      </c>
      <c r="E7" s="2">
        <v>0.2680277727</v>
      </c>
      <c r="F7" s="2">
        <v>0.24941792199999999</v>
      </c>
      <c r="G7" s="2">
        <v>0.23387637850000001</v>
      </c>
      <c r="H7" s="2">
        <v>0.2130371506</v>
      </c>
      <c r="I7" s="2">
        <v>0.1911345918</v>
      </c>
      <c r="J7" s="2">
        <v>0.1722320014</v>
      </c>
      <c r="K7" s="2">
        <v>0.15371703549999999</v>
      </c>
      <c r="L7" s="2">
        <v>0.13976246910000001</v>
      </c>
      <c r="M7" s="2">
        <v>0.12940157769999999</v>
      </c>
      <c r="N7" s="2">
        <v>0.11907183690000001</v>
      </c>
      <c r="O7" s="2">
        <v>0.1096433077</v>
      </c>
      <c r="P7" s="2">
        <v>9.8636584200000002E-2</v>
      </c>
      <c r="Q7" s="2">
        <v>9.90833936E-2</v>
      </c>
      <c r="R7" s="2">
        <v>9.95068749E-2</v>
      </c>
      <c r="S7" s="2">
        <v>9.9281971499999996E-2</v>
      </c>
      <c r="T7" s="2">
        <v>9.8851616200000006E-2</v>
      </c>
      <c r="U7" s="2">
        <v>9.8252237100000001E-2</v>
      </c>
      <c r="V7" s="2">
        <v>9.2317577499999998E-2</v>
      </c>
      <c r="W7" s="2">
        <v>9.1020720099999994E-2</v>
      </c>
      <c r="X7" s="2">
        <v>8.9149525499999896E-2</v>
      </c>
      <c r="Y7" s="2">
        <v>8.6498157300000003E-2</v>
      </c>
      <c r="Z7" s="2">
        <v>9.2629310100000001E-2</v>
      </c>
      <c r="AA7" s="2">
        <v>6.1799093200000002E-2</v>
      </c>
      <c r="AB7" s="2">
        <v>4.1002614399999998E-2</v>
      </c>
      <c r="AC7" s="2">
        <v>2.69055697E-2</v>
      </c>
      <c r="AD7" s="2">
        <v>1.7484520600000001E-2</v>
      </c>
      <c r="AE7" s="2">
        <v>1.12757608E-2</v>
      </c>
      <c r="AF7" s="2">
        <v>7.2196657399999998E-3</v>
      </c>
      <c r="AG7" s="2">
        <v>4.5983838800000001E-3</v>
      </c>
      <c r="AH7" s="2">
        <v>2.9168809900000001E-3</v>
      </c>
      <c r="AI7" s="2">
        <v>1.84389514E-3</v>
      </c>
      <c r="AJ7" s="2">
        <v>1.1620294100000001E-3</v>
      </c>
      <c r="AK7" s="2">
        <v>7.2974569899999999E-4</v>
      </c>
      <c r="AL7" s="2">
        <v>4.5677629200000002E-4</v>
      </c>
      <c r="AM7" s="2">
        <v>2.8505292599999998E-4</v>
      </c>
      <c r="AN7" s="2">
        <v>1.7738534299999999E-4</v>
      </c>
      <c r="AO7" s="134">
        <v>1.1009124899999999E-4</v>
      </c>
      <c r="AP7" s="134">
        <v>6.8210361599999996E-5</v>
      </c>
      <c r="AQ7" s="134">
        <v>4.21863185E-5</v>
      </c>
      <c r="AR7" s="134">
        <v>2.6041270800000002E-5</v>
      </c>
      <c r="AS7" s="134">
        <v>1.6047297999999999E-5</v>
      </c>
      <c r="AT7" s="134">
        <v>9.8756235000000001E-6</v>
      </c>
    </row>
    <row r="8" spans="1:46" x14ac:dyDescent="0.3">
      <c r="A8" s="2" t="s">
        <v>122</v>
      </c>
      <c r="B8" s="2">
        <v>1.5151346139999999</v>
      </c>
      <c r="C8" s="2">
        <v>1.4756314020000001</v>
      </c>
      <c r="D8" s="2">
        <v>1.436105537</v>
      </c>
      <c r="E8" s="2">
        <v>1.272953692</v>
      </c>
      <c r="F8" s="2">
        <v>1.2550207440000001</v>
      </c>
      <c r="G8" s="2">
        <v>1.246809343</v>
      </c>
      <c r="H8" s="2">
        <v>1.2032599799999999</v>
      </c>
      <c r="I8" s="2">
        <v>1.143757253</v>
      </c>
      <c r="J8" s="2">
        <v>1.0919402030000001</v>
      </c>
      <c r="K8" s="2">
        <v>1.0325175630000001</v>
      </c>
      <c r="L8" s="2">
        <v>1.131416655</v>
      </c>
      <c r="M8" s="2">
        <v>1.262490533</v>
      </c>
      <c r="N8" s="2">
        <v>1.4000842419999999</v>
      </c>
      <c r="O8" s="2">
        <v>1.5344282170000001</v>
      </c>
      <c r="P8" s="2">
        <v>1.6584398380000001</v>
      </c>
      <c r="Q8" s="2">
        <v>1.6608615339999999</v>
      </c>
      <c r="R8" s="2">
        <v>1.6628631060000001</v>
      </c>
      <c r="S8" s="2">
        <v>1.6540348629999999</v>
      </c>
      <c r="T8" s="2">
        <v>1.641832687</v>
      </c>
      <c r="U8" s="2">
        <v>1.6268908900000001</v>
      </c>
      <c r="V8" s="2">
        <v>1.541773032</v>
      </c>
      <c r="W8" s="2">
        <v>1.5331914099999999</v>
      </c>
      <c r="X8" s="2">
        <v>1.5145904429999999</v>
      </c>
      <c r="Y8" s="2">
        <v>1.482187331</v>
      </c>
      <c r="Z8" s="2">
        <v>1.600901959</v>
      </c>
      <c r="AA8" s="2">
        <v>1.647373548</v>
      </c>
      <c r="AB8" s="2">
        <v>1.685835572</v>
      </c>
      <c r="AC8" s="2">
        <v>1.7062377099999999</v>
      </c>
      <c r="AD8" s="2">
        <v>1.7101915320000001</v>
      </c>
      <c r="AE8" s="2">
        <v>1.7011027830000001</v>
      </c>
      <c r="AF8" s="2">
        <v>1.6799465760000001</v>
      </c>
      <c r="AG8" s="2">
        <v>1.650354659</v>
      </c>
      <c r="AH8" s="2">
        <v>1.6146724969999999</v>
      </c>
      <c r="AI8" s="2">
        <v>1.5743295129999999</v>
      </c>
      <c r="AJ8" s="2">
        <v>1.530277581</v>
      </c>
      <c r="AK8" s="2">
        <v>1.482239283</v>
      </c>
      <c r="AL8" s="2">
        <v>1.4310144149999999</v>
      </c>
      <c r="AM8" s="2">
        <v>1.3773985950000001</v>
      </c>
      <c r="AN8" s="2">
        <v>1.322042886</v>
      </c>
      <c r="AO8" s="2">
        <v>1.2655353709999999</v>
      </c>
      <c r="AP8" s="2">
        <v>1.2093876290000001</v>
      </c>
      <c r="AQ8" s="2">
        <v>1.153667016</v>
      </c>
      <c r="AR8" s="2">
        <v>1.0984105639999999</v>
      </c>
      <c r="AS8" s="2">
        <v>1.0439942900000001</v>
      </c>
      <c r="AT8" s="2">
        <v>0.99095608749999997</v>
      </c>
    </row>
    <row r="9" spans="1:46" x14ac:dyDescent="0.3">
      <c r="A9" s="2" t="s">
        <v>123</v>
      </c>
      <c r="B9" s="2">
        <v>1.5117811969999999</v>
      </c>
      <c r="C9" s="2">
        <v>1.4330598329999999</v>
      </c>
      <c r="D9" s="2">
        <v>1.3574427010000001</v>
      </c>
      <c r="E9" s="2">
        <v>1.1711067129999999</v>
      </c>
      <c r="F9" s="2">
        <v>1.123785657</v>
      </c>
      <c r="G9" s="2">
        <v>1.0866291320000001</v>
      </c>
      <c r="H9" s="2">
        <v>1.0206797139999999</v>
      </c>
      <c r="I9" s="2">
        <v>0.94430564829999997</v>
      </c>
      <c r="J9" s="2">
        <v>0.87745791839999998</v>
      </c>
      <c r="K9" s="2">
        <v>0.80755777839999998</v>
      </c>
      <c r="L9" s="2">
        <v>0.73294050700000002</v>
      </c>
      <c r="M9" s="2">
        <v>0.67739858740000003</v>
      </c>
      <c r="N9" s="2">
        <v>0.62221478149999998</v>
      </c>
      <c r="O9" s="2">
        <v>0.55917176989999995</v>
      </c>
      <c r="P9" s="2">
        <v>0.49932005439999999</v>
      </c>
      <c r="Q9" s="2">
        <v>0.36263829240000001</v>
      </c>
      <c r="R9" s="2">
        <v>0.26330413429999999</v>
      </c>
      <c r="S9" s="2">
        <v>0.18993578080000001</v>
      </c>
      <c r="T9" s="2">
        <v>0.13672627170000001</v>
      </c>
      <c r="U9" s="2">
        <v>9.8252237100000001E-2</v>
      </c>
      <c r="V9" s="2">
        <v>9.2317577499999998E-2</v>
      </c>
      <c r="W9" s="2">
        <v>9.1020720099999994E-2</v>
      </c>
      <c r="X9" s="2">
        <v>8.9149525499999896E-2</v>
      </c>
      <c r="Y9" s="2">
        <v>8.6498157300000003E-2</v>
      </c>
      <c r="Z9" s="2">
        <v>9.2629310100000001E-2</v>
      </c>
      <c r="AA9" s="2">
        <v>9.7944962100000005E-2</v>
      </c>
      <c r="AB9" s="2">
        <v>0.1029939107</v>
      </c>
      <c r="AC9" s="2">
        <v>0.1071130024</v>
      </c>
      <c r="AD9" s="2">
        <v>0.11031986689999999</v>
      </c>
      <c r="AE9" s="2">
        <v>0.11275760780000001</v>
      </c>
      <c r="AF9" s="2">
        <v>0.1144239908</v>
      </c>
      <c r="AG9" s="2">
        <v>0.1155061808</v>
      </c>
      <c r="AH9" s="2">
        <v>0.1161231236</v>
      </c>
      <c r="AI9" s="2">
        <v>0.11634191820000001</v>
      </c>
      <c r="AJ9" s="2">
        <v>0.1162029409</v>
      </c>
      <c r="AK9" s="2">
        <v>0.11565689899999999</v>
      </c>
      <c r="AL9" s="2">
        <v>0.1147370169</v>
      </c>
      <c r="AM9" s="2">
        <v>0.1134816136</v>
      </c>
      <c r="AN9" s="2">
        <v>0.1119225848</v>
      </c>
      <c r="AO9" s="2">
        <v>0.1100912486</v>
      </c>
      <c r="AP9" s="2">
        <v>0.1081061378</v>
      </c>
      <c r="AQ9" s="2">
        <v>0.1059672411</v>
      </c>
      <c r="AR9" s="2">
        <v>0.10367216629999999</v>
      </c>
      <c r="AS9" s="2">
        <v>0.1012516051</v>
      </c>
      <c r="AT9" s="2">
        <v>9.8756234999999998E-2</v>
      </c>
    </row>
    <row r="10" spans="1:46" x14ac:dyDescent="0.3">
      <c r="A10" s="2" t="s">
        <v>124</v>
      </c>
      <c r="B10" s="2">
        <v>0.30542753439999998</v>
      </c>
      <c r="C10" s="2">
        <v>0.36579154609999998</v>
      </c>
      <c r="D10" s="2">
        <v>0.43776490480000002</v>
      </c>
      <c r="E10" s="2">
        <v>0.47716216389999999</v>
      </c>
      <c r="F10" s="2">
        <v>0.57849965979999995</v>
      </c>
      <c r="G10" s="2">
        <v>0.706725987</v>
      </c>
      <c r="H10" s="2">
        <v>0.83870512070000003</v>
      </c>
      <c r="I10" s="2">
        <v>0.98035302369999999</v>
      </c>
      <c r="J10" s="2">
        <v>1.150923074</v>
      </c>
      <c r="K10" s="2">
        <v>1.3382698630000001</v>
      </c>
      <c r="L10" s="2">
        <v>1.5267413489999999</v>
      </c>
      <c r="M10" s="2">
        <v>1.7736490069999999</v>
      </c>
      <c r="N10" s="2">
        <v>2.0478133390000002</v>
      </c>
      <c r="O10" s="2">
        <v>2.4618361050000002</v>
      </c>
      <c r="P10" s="2">
        <v>2.8065892639999999</v>
      </c>
      <c r="Q10" s="2">
        <v>3.1534352609999998</v>
      </c>
      <c r="R10" s="2">
        <v>3.5422429530000001</v>
      </c>
      <c r="S10" s="2">
        <v>3.9531005509999999</v>
      </c>
      <c r="T10" s="2">
        <v>4.4024400860000004</v>
      </c>
      <c r="U10" s="2">
        <v>4.8943422869999997</v>
      </c>
      <c r="V10" s="2">
        <v>4.9524313720000004</v>
      </c>
      <c r="W10" s="2">
        <v>5.2584349819999998</v>
      </c>
      <c r="X10" s="2">
        <v>5.5464800219999999</v>
      </c>
      <c r="Y10" s="2">
        <v>5.7954537950000002</v>
      </c>
      <c r="Z10" s="2">
        <v>6.6836114870000003</v>
      </c>
      <c r="AA10" s="2">
        <v>7.3587131560000003</v>
      </c>
      <c r="AB10" s="2">
        <v>8.0572775679999999</v>
      </c>
      <c r="AC10" s="2">
        <v>8.7252117120000001</v>
      </c>
      <c r="AD10" s="2">
        <v>9.3571698899999998</v>
      </c>
      <c r="AE10" s="2">
        <v>9.9584934829999998</v>
      </c>
      <c r="AF10" s="2">
        <v>10.522571490000001</v>
      </c>
      <c r="AG10" s="2">
        <v>11.06030296</v>
      </c>
      <c r="AH10" s="2">
        <v>11.57810578</v>
      </c>
      <c r="AI10" s="2">
        <v>12.07847286</v>
      </c>
      <c r="AJ10" s="2">
        <v>12.561743809999999</v>
      </c>
      <c r="AK10" s="2">
        <v>13.018512380000001</v>
      </c>
      <c r="AL10" s="2">
        <v>13.447773189999999</v>
      </c>
      <c r="AM10" s="2">
        <v>13.84934801</v>
      </c>
      <c r="AN10" s="2">
        <v>14.222585779999999</v>
      </c>
      <c r="AO10" s="2">
        <v>14.56701717</v>
      </c>
      <c r="AP10" s="2">
        <v>14.894474710000001</v>
      </c>
      <c r="AQ10" s="2">
        <v>15.20209601</v>
      </c>
      <c r="AR10" s="2">
        <v>15.48641958</v>
      </c>
      <c r="AS10" s="2">
        <v>15.74881094</v>
      </c>
      <c r="AT10" s="2">
        <v>15.994378960000001</v>
      </c>
    </row>
    <row r="11" spans="1:46" x14ac:dyDescent="0.3">
      <c r="A11" s="2" t="s">
        <v>125</v>
      </c>
      <c r="B11" s="2">
        <v>6.8721195200000001E-2</v>
      </c>
      <c r="C11" s="2">
        <v>8.64638779E-2</v>
      </c>
      <c r="D11" s="2">
        <v>0.1087077519</v>
      </c>
      <c r="E11" s="2">
        <v>0.12448129550000001</v>
      </c>
      <c r="F11" s="2">
        <v>0.15854762310000001</v>
      </c>
      <c r="G11" s="2">
        <v>0.2034821023</v>
      </c>
      <c r="H11" s="2">
        <v>0.253689783</v>
      </c>
      <c r="I11" s="2">
        <v>0.3115262895</v>
      </c>
      <c r="J11" s="2">
        <v>0.38421740450000003</v>
      </c>
      <c r="K11" s="2">
        <v>0.46934582870000002</v>
      </c>
      <c r="L11" s="2">
        <v>0.55250467150000004</v>
      </c>
      <c r="M11" s="2">
        <v>0.66230706689999996</v>
      </c>
      <c r="N11" s="2">
        <v>0.78904777370000001</v>
      </c>
      <c r="O11" s="2">
        <v>0.96829724100000003</v>
      </c>
      <c r="P11" s="2">
        <v>1.1360004159999999</v>
      </c>
      <c r="Q11" s="2">
        <v>1.295449498</v>
      </c>
      <c r="R11" s="2">
        <v>1.47690258</v>
      </c>
      <c r="S11" s="2">
        <v>1.672816495</v>
      </c>
      <c r="T11" s="2">
        <v>1.890779269</v>
      </c>
      <c r="U11" s="2">
        <v>2.1334312529999999</v>
      </c>
      <c r="V11" s="2">
        <v>2.1738234240000001</v>
      </c>
      <c r="W11" s="2">
        <v>2.3242550870000001</v>
      </c>
      <c r="X11" s="2">
        <v>2.4686880699999998</v>
      </c>
      <c r="Y11" s="2">
        <v>2.5975128019999998</v>
      </c>
      <c r="Z11" s="2">
        <v>3.0164972200000002</v>
      </c>
      <c r="AA11" s="2">
        <v>3.4704007539999999</v>
      </c>
      <c r="AB11" s="2">
        <v>3.9705630959999998</v>
      </c>
      <c r="AC11" s="2">
        <v>4.4928898589999999</v>
      </c>
      <c r="AD11" s="2">
        <v>5.0347781100000004</v>
      </c>
      <c r="AE11" s="2">
        <v>5.5990647019999997</v>
      </c>
      <c r="AF11" s="2">
        <v>6.1820106600000004</v>
      </c>
      <c r="AG11" s="2">
        <v>6.7898614070000001</v>
      </c>
      <c r="AH11" s="2">
        <v>7.4270683640000001</v>
      </c>
      <c r="AI11" s="2">
        <v>8.0961390469999994</v>
      </c>
      <c r="AJ11" s="2">
        <v>8.7983631730000003</v>
      </c>
      <c r="AK11" s="2">
        <v>9.5279470550000003</v>
      </c>
      <c r="AL11" s="2">
        <v>10.28429137</v>
      </c>
      <c r="AM11" s="2">
        <v>11.067240480000001</v>
      </c>
      <c r="AN11" s="2">
        <v>11.87612069</v>
      </c>
      <c r="AO11" s="2">
        <v>12.71020908</v>
      </c>
      <c r="AP11" s="2">
        <v>13.57979694</v>
      </c>
      <c r="AQ11" s="2">
        <v>14.48296822</v>
      </c>
      <c r="AR11" s="2">
        <v>15.41669038</v>
      </c>
      <c r="AS11" s="2">
        <v>16.382263989999998</v>
      </c>
      <c r="AT11" s="2">
        <v>17.385194519999999</v>
      </c>
    </row>
    <row r="12" spans="1:46" x14ac:dyDescent="0.3">
      <c r="A12" s="2" t="s">
        <v>126</v>
      </c>
      <c r="B12" s="2">
        <v>3.4354285299999998</v>
      </c>
      <c r="C12" s="2">
        <v>3.48184329</v>
      </c>
      <c r="D12" s="2">
        <v>3.5263005349999998</v>
      </c>
      <c r="E12" s="2">
        <v>3.2527239360000002</v>
      </c>
      <c r="F12" s="2">
        <v>3.3372376840000002</v>
      </c>
      <c r="G12" s="2">
        <v>3.4501495229999999</v>
      </c>
      <c r="H12" s="2">
        <v>3.464965984</v>
      </c>
      <c r="I12" s="2">
        <v>3.4274805449999999</v>
      </c>
      <c r="J12" s="2">
        <v>3.4051921799999998</v>
      </c>
      <c r="K12" s="2">
        <v>3.3507486659999999</v>
      </c>
      <c r="L12" s="2">
        <v>3.4793413430000002</v>
      </c>
      <c r="M12" s="2">
        <v>3.67902437</v>
      </c>
      <c r="N12" s="2">
        <v>3.8662396160000001</v>
      </c>
      <c r="O12" s="2">
        <v>3.6646897300000001</v>
      </c>
      <c r="P12" s="2">
        <v>3.6686131089999998</v>
      </c>
      <c r="Q12" s="2">
        <v>3.6538463619999999</v>
      </c>
      <c r="R12" s="2">
        <v>3.6382121170000001</v>
      </c>
      <c r="S12" s="2">
        <v>3.599074533</v>
      </c>
      <c r="T12" s="2">
        <v>3.5529552870000001</v>
      </c>
      <c r="U12" s="2">
        <v>3.5013371750000002</v>
      </c>
      <c r="V12" s="2">
        <v>3.3106933089999999</v>
      </c>
      <c r="W12" s="2">
        <v>3.2848676960000001</v>
      </c>
      <c r="X12" s="2">
        <v>3.2377231869999998</v>
      </c>
      <c r="Y12" s="2">
        <v>3.1613355780000001</v>
      </c>
      <c r="Z12" s="2">
        <v>3.4068674479999999</v>
      </c>
      <c r="AA12" s="2">
        <v>3.6391614159999999</v>
      </c>
      <c r="AB12" s="2">
        <v>3.865833764</v>
      </c>
      <c r="AC12" s="2">
        <v>4.0614978559999999</v>
      </c>
      <c r="AD12" s="2">
        <v>4.2258120210000003</v>
      </c>
      <c r="AE12" s="2">
        <v>4.3632963220000001</v>
      </c>
      <c r="AF12" s="2">
        <v>4.472994398</v>
      </c>
      <c r="AG12" s="2">
        <v>4.5614077630000001</v>
      </c>
      <c r="AH12" s="2">
        <v>4.6325998850000003</v>
      </c>
      <c r="AI12" s="2">
        <v>4.6887244619999997</v>
      </c>
      <c r="AJ12" s="2">
        <v>4.7309463259999998</v>
      </c>
      <c r="AK12" s="2">
        <v>4.75679959</v>
      </c>
      <c r="AL12" s="2">
        <v>4.7671550180000004</v>
      </c>
      <c r="AM12" s="2">
        <v>4.7631431299999996</v>
      </c>
      <c r="AN12" s="2">
        <v>4.7456780309999997</v>
      </c>
      <c r="AO12" s="2">
        <v>4.715695405</v>
      </c>
      <c r="AP12" s="2">
        <v>4.6779514439999996</v>
      </c>
      <c r="AQ12" s="2">
        <v>4.6322223139999998</v>
      </c>
      <c r="AR12" s="2">
        <v>4.5781745819999999</v>
      </c>
      <c r="AS12" s="2">
        <v>4.5169418800000001</v>
      </c>
      <c r="AT12" s="2">
        <v>4.4506097960000002</v>
      </c>
    </row>
    <row r="13" spans="1:46" x14ac:dyDescent="0.3">
      <c r="A13" s="2" t="s">
        <v>127</v>
      </c>
      <c r="B13" s="2">
        <v>0.22254492319999999</v>
      </c>
      <c r="C13" s="2">
        <v>0.2353940293</v>
      </c>
      <c r="D13" s="2">
        <v>0.24880264560000001</v>
      </c>
      <c r="E13" s="2">
        <v>0.23951478400000001</v>
      </c>
      <c r="F13" s="2">
        <v>0.2564612221</v>
      </c>
      <c r="G13" s="2">
        <v>0.2767081394</v>
      </c>
      <c r="H13" s="2">
        <v>0.29002300050000002</v>
      </c>
      <c r="I13" s="2">
        <v>0.29940421709999998</v>
      </c>
      <c r="J13" s="2">
        <v>0.31043736669999999</v>
      </c>
      <c r="K13" s="2">
        <v>0.31880392930000001</v>
      </c>
      <c r="L13" s="2">
        <v>0.36909360479999997</v>
      </c>
      <c r="M13" s="2">
        <v>0.43514081199999999</v>
      </c>
      <c r="N13" s="2">
        <v>0.50985136980000001</v>
      </c>
      <c r="O13" s="2">
        <v>0.5844350384</v>
      </c>
      <c r="P13" s="2">
        <v>0.66570260000000003</v>
      </c>
      <c r="Q13" s="2">
        <v>0.65927995770000003</v>
      </c>
      <c r="R13" s="2">
        <v>0.65275297340000005</v>
      </c>
      <c r="S13" s="2">
        <v>0.64208560749999999</v>
      </c>
      <c r="T13" s="2">
        <v>0.63027936429999998</v>
      </c>
      <c r="U13" s="2">
        <v>0.61761599209999996</v>
      </c>
      <c r="V13" s="2">
        <v>0.59333595949999995</v>
      </c>
      <c r="W13" s="2">
        <v>0.59813156469999995</v>
      </c>
      <c r="X13" s="2">
        <v>0.59898462620000004</v>
      </c>
      <c r="Y13" s="2">
        <v>0.5942150947</v>
      </c>
      <c r="Z13" s="2">
        <v>0.65061704740000004</v>
      </c>
      <c r="AA13" s="2">
        <v>0.62406562480000005</v>
      </c>
      <c r="AB13" s="2">
        <v>0.59529311119999995</v>
      </c>
      <c r="AC13" s="2">
        <v>0.56160717869999999</v>
      </c>
      <c r="AD13" s="2">
        <v>0.52470516180000004</v>
      </c>
      <c r="AE13" s="2">
        <v>0.48649525690000001</v>
      </c>
      <c r="AF13" s="2">
        <v>0.44783805710000002</v>
      </c>
      <c r="AG13" s="2">
        <v>0.41009103959999998</v>
      </c>
      <c r="AH13" s="2">
        <v>0.37399424120000002</v>
      </c>
      <c r="AI13" s="2">
        <v>0.33990188640000002</v>
      </c>
      <c r="AJ13" s="2">
        <v>0.30796802229999998</v>
      </c>
      <c r="AK13" s="2">
        <v>0.27805531300000003</v>
      </c>
      <c r="AL13" s="2">
        <v>0.25022710889999999</v>
      </c>
      <c r="AM13" s="2">
        <v>0.22450574340000001</v>
      </c>
      <c r="AN13" s="2">
        <v>0.20085878630000001</v>
      </c>
      <c r="AO13" s="2">
        <v>0.1792243647</v>
      </c>
      <c r="AP13" s="2">
        <v>0.15964883499999999</v>
      </c>
      <c r="AQ13" s="2">
        <v>0.1419574465</v>
      </c>
      <c r="AR13" s="2">
        <v>0.12598529999999999</v>
      </c>
      <c r="AS13" s="2">
        <v>0.1116171084</v>
      </c>
      <c r="AT13" s="2">
        <v>9.8756234999999998E-2</v>
      </c>
    </row>
    <row r="14" spans="1:46" x14ac:dyDescent="0.3">
      <c r="A14" s="2" t="s">
        <v>128</v>
      </c>
      <c r="B14" s="2">
        <v>37.000456990000004</v>
      </c>
      <c r="C14" s="2">
        <v>37.408137080000003</v>
      </c>
      <c r="D14" s="2">
        <v>37.81952347</v>
      </c>
      <c r="E14" s="2">
        <v>34.851249109999998</v>
      </c>
      <c r="F14" s="2">
        <v>35.751917810000002</v>
      </c>
      <c r="G14" s="2">
        <v>36.991144869999999</v>
      </c>
      <c r="H14" s="2">
        <v>37.218778460000003</v>
      </c>
      <c r="I14" s="2">
        <v>36.928071709999998</v>
      </c>
      <c r="J14" s="2">
        <v>36.84925148</v>
      </c>
      <c r="K14" s="2">
        <v>36.475967820000001</v>
      </c>
      <c r="L14" s="2">
        <v>36.422818640000003</v>
      </c>
      <c r="M14" s="2">
        <v>37.118003780000002</v>
      </c>
      <c r="N14" s="2">
        <v>37.685153720000002</v>
      </c>
      <c r="O14" s="2">
        <v>37.910073539999999</v>
      </c>
      <c r="P14" s="2">
        <v>37.735529319999998</v>
      </c>
      <c r="Q14" s="2">
        <v>37.613746640000002</v>
      </c>
      <c r="R14" s="2">
        <v>37.593399380000001</v>
      </c>
      <c r="S14" s="2">
        <v>37.436897639999998</v>
      </c>
      <c r="T14" s="2">
        <v>37.312549390000001</v>
      </c>
      <c r="U14" s="2">
        <v>37.236124670000002</v>
      </c>
      <c r="V14" s="2">
        <v>34.785899839999999</v>
      </c>
      <c r="W14" s="2">
        <v>34.166137319999997</v>
      </c>
      <c r="X14" s="2">
        <v>33.403468310000001</v>
      </c>
      <c r="Y14" s="2">
        <v>32.420172919999999</v>
      </c>
      <c r="Z14" s="2">
        <v>34.805587920000001</v>
      </c>
      <c r="AA14" s="2">
        <v>36.090331599999999</v>
      </c>
      <c r="AB14" s="2">
        <v>37.33341738</v>
      </c>
      <c r="AC14" s="2">
        <v>38.314414829999997</v>
      </c>
      <c r="AD14" s="2">
        <v>39.06288395</v>
      </c>
      <c r="AE14" s="2">
        <v>39.647032269999997</v>
      </c>
      <c r="AF14" s="2">
        <v>40.078254139999999</v>
      </c>
      <c r="AG14" s="2">
        <v>40.430050860000001</v>
      </c>
      <c r="AH14" s="2">
        <v>40.748383140000001</v>
      </c>
      <c r="AI14" s="2">
        <v>41.058784850000002</v>
      </c>
      <c r="AJ14" s="2">
        <v>41.375754919999999</v>
      </c>
      <c r="AK14" s="2">
        <v>41.680181060000002</v>
      </c>
      <c r="AL14" s="2">
        <v>41.980253830000002</v>
      </c>
      <c r="AM14" s="2">
        <v>42.284682969999999</v>
      </c>
      <c r="AN14" s="2">
        <v>42.598787659999999</v>
      </c>
      <c r="AO14" s="2">
        <v>42.926813160000002</v>
      </c>
      <c r="AP14" s="2">
        <v>43.307326879999998</v>
      </c>
      <c r="AQ14" s="2">
        <v>43.733836619999998</v>
      </c>
      <c r="AR14" s="2">
        <v>44.197822039999998</v>
      </c>
      <c r="AS14" s="2">
        <v>44.704069240000003</v>
      </c>
      <c r="AT14" s="2">
        <v>45.267253349999997</v>
      </c>
    </row>
    <row r="15" spans="1:46" x14ac:dyDescent="0.3">
      <c r="A15" s="2" t="s">
        <v>129</v>
      </c>
      <c r="B15" s="2">
        <v>37.160001180000002</v>
      </c>
      <c r="C15" s="2">
        <v>37.307621330000003</v>
      </c>
      <c r="D15" s="2">
        <v>36.34038288</v>
      </c>
      <c r="E15" s="2">
        <v>35.183394079999999</v>
      </c>
      <c r="F15" s="2">
        <v>35.948440349999998</v>
      </c>
      <c r="G15" s="2">
        <v>36.108321099999998</v>
      </c>
      <c r="H15" s="2">
        <v>34.89261372</v>
      </c>
      <c r="I15" s="2">
        <v>34.348876109999999</v>
      </c>
      <c r="J15" s="2">
        <v>34.583637469999999</v>
      </c>
      <c r="K15" s="2">
        <v>35.529713800000003</v>
      </c>
      <c r="L15" s="2">
        <v>35.450420280000003</v>
      </c>
      <c r="M15" s="2">
        <v>35.456169250000002</v>
      </c>
      <c r="N15" s="2">
        <v>34.140512409999999</v>
      </c>
      <c r="O15" s="2">
        <v>34.868397450000003</v>
      </c>
      <c r="P15" s="2">
        <v>35.240677079999998</v>
      </c>
      <c r="Q15" s="2">
        <v>35.082281700000003</v>
      </c>
      <c r="R15" s="2">
        <v>34.831008279999999</v>
      </c>
      <c r="S15" s="2">
        <v>35.121207810000001</v>
      </c>
      <c r="T15" s="2">
        <v>35.594298199999997</v>
      </c>
      <c r="U15" s="2">
        <v>36.235798320000001</v>
      </c>
      <c r="V15" s="2">
        <v>39.975203720000003</v>
      </c>
      <c r="W15" s="2">
        <v>41.729951929999999</v>
      </c>
      <c r="X15" s="2">
        <v>43.51448173</v>
      </c>
      <c r="Y15" s="2">
        <v>45.690317460000003</v>
      </c>
      <c r="Z15" s="2">
        <v>40.90475515</v>
      </c>
      <c r="AA15" s="2">
        <v>40.40093882</v>
      </c>
      <c r="AB15" s="2">
        <v>39.531285029999999</v>
      </c>
      <c r="AC15" s="2">
        <v>38.523162339999999</v>
      </c>
      <c r="AD15" s="2">
        <v>37.468026870000003</v>
      </c>
      <c r="AE15" s="2">
        <v>36.435388269999997</v>
      </c>
      <c r="AF15" s="2">
        <v>35.448125189999999</v>
      </c>
      <c r="AG15" s="2">
        <v>34.52139682</v>
      </c>
      <c r="AH15" s="2">
        <v>33.665982550000003</v>
      </c>
      <c r="AI15" s="2">
        <v>32.87930515</v>
      </c>
      <c r="AJ15" s="2">
        <v>32.152282939999999</v>
      </c>
      <c r="AK15" s="2">
        <v>31.476395549999999</v>
      </c>
      <c r="AL15" s="2">
        <v>30.840242549999999</v>
      </c>
      <c r="AM15" s="2">
        <v>30.237559359999999</v>
      </c>
      <c r="AN15" s="2">
        <v>29.663057219999999</v>
      </c>
      <c r="AO15" s="2">
        <v>29.11307394</v>
      </c>
      <c r="AP15" s="2">
        <v>28.599879959999999</v>
      </c>
      <c r="AQ15" s="2">
        <v>28.11093782</v>
      </c>
      <c r="AR15" s="2">
        <v>27.635060490000001</v>
      </c>
      <c r="AS15" s="2">
        <v>27.167439600000002</v>
      </c>
      <c r="AT15" s="2">
        <v>26.704040429999999</v>
      </c>
    </row>
    <row r="16" spans="1:46" x14ac:dyDescent="0.3">
      <c r="A16" s="2" t="s">
        <v>130</v>
      </c>
      <c r="B16" s="2">
        <v>34.16896697</v>
      </c>
      <c r="C16" s="2">
        <v>34.12610196</v>
      </c>
      <c r="D16" s="2">
        <v>33.049393279999997</v>
      </c>
      <c r="E16" s="2">
        <v>31.792649999999998</v>
      </c>
      <c r="F16" s="2">
        <v>32.254521519999997</v>
      </c>
      <c r="G16" s="2">
        <v>32.145518199999998</v>
      </c>
      <c r="H16" s="2">
        <v>30.796596019999999</v>
      </c>
      <c r="I16" s="2">
        <v>30.03043993</v>
      </c>
      <c r="J16" s="2">
        <v>29.92208784</v>
      </c>
      <c r="K16" s="2">
        <v>30.39087297</v>
      </c>
      <c r="L16" s="2">
        <v>30.098349720000002</v>
      </c>
      <c r="M16" s="2">
        <v>29.868992370000001</v>
      </c>
      <c r="N16" s="2">
        <v>28.525674729999999</v>
      </c>
      <c r="O16" s="2">
        <v>28.560276819999999</v>
      </c>
      <c r="P16" s="2">
        <v>28.243820289999999</v>
      </c>
      <c r="Q16" s="2">
        <v>27.575136820000001</v>
      </c>
      <c r="R16" s="2">
        <v>26.798162909999999</v>
      </c>
      <c r="S16" s="2">
        <v>26.393087690000002</v>
      </c>
      <c r="T16" s="2">
        <v>26.06531107</v>
      </c>
      <c r="U16" s="2">
        <v>25.790663949999999</v>
      </c>
      <c r="V16" s="2">
        <v>27.698752899999999</v>
      </c>
      <c r="W16" s="2">
        <v>28.087681289999999</v>
      </c>
      <c r="X16" s="2">
        <v>28.384664749999999</v>
      </c>
      <c r="Y16" s="2">
        <v>28.81156167</v>
      </c>
      <c r="Z16" s="2">
        <v>24.868237329999999</v>
      </c>
      <c r="AA16" s="2">
        <v>22.783984499999999</v>
      </c>
      <c r="AB16" s="2">
        <v>20.505184230000001</v>
      </c>
      <c r="AC16" s="2">
        <v>18.219697320000002</v>
      </c>
      <c r="AD16" s="2">
        <v>16.01548696</v>
      </c>
      <c r="AE16" s="2">
        <v>13.95204047</v>
      </c>
      <c r="AF16" s="2">
        <v>12.05554815</v>
      </c>
      <c r="AG16" s="2">
        <v>10.340184669999999</v>
      </c>
      <c r="AH16" s="2">
        <v>8.8107280939999999</v>
      </c>
      <c r="AI16" s="2">
        <v>7.4620873369999998</v>
      </c>
      <c r="AJ16" s="2">
        <v>6.2839040769999999</v>
      </c>
      <c r="AK16" s="2">
        <v>5.2636263550000004</v>
      </c>
      <c r="AL16" s="2">
        <v>4.3867764210000004</v>
      </c>
      <c r="AM16" s="2">
        <v>3.6390333240000001</v>
      </c>
      <c r="AN16" s="2">
        <v>3.0059287659999998</v>
      </c>
      <c r="AO16" s="2">
        <v>2.4734276300000002</v>
      </c>
      <c r="AP16" s="2">
        <v>2.0292893890000001</v>
      </c>
      <c r="AQ16" s="2">
        <v>1.660047327</v>
      </c>
      <c r="AR16" s="2">
        <v>1.3540199150000001</v>
      </c>
      <c r="AS16" s="2">
        <v>1.101351486</v>
      </c>
      <c r="AT16" s="2">
        <v>0.89347333569999998</v>
      </c>
    </row>
    <row r="17" spans="1:46" x14ac:dyDescent="0.3">
      <c r="A17" s="2" t="s">
        <v>131</v>
      </c>
      <c r="B17" s="2">
        <v>1.5994835329999999</v>
      </c>
      <c r="C17" s="2">
        <v>1.747965311</v>
      </c>
      <c r="D17" s="2">
        <v>1.852285035</v>
      </c>
      <c r="E17" s="2">
        <v>1.94970658</v>
      </c>
      <c r="F17" s="2">
        <v>2.164369142</v>
      </c>
      <c r="G17" s="2">
        <v>2.3602573690000002</v>
      </c>
      <c r="H17" s="2">
        <v>2.4742287479999998</v>
      </c>
      <c r="I17" s="2">
        <v>2.6399580650000001</v>
      </c>
      <c r="J17" s="2">
        <v>2.878229557</v>
      </c>
      <c r="K17" s="2">
        <v>3.1987103220000002</v>
      </c>
      <c r="L17" s="2">
        <v>3.3050279009999999</v>
      </c>
      <c r="M17" s="2">
        <v>3.4217929530000002</v>
      </c>
      <c r="N17" s="2">
        <v>3.4093358939999998</v>
      </c>
      <c r="O17" s="2">
        <v>3.7667757019999999</v>
      </c>
      <c r="P17" s="2">
        <v>3.94229991</v>
      </c>
      <c r="Q17" s="2">
        <v>4.1122182780000003</v>
      </c>
      <c r="R17" s="2">
        <v>4.2696843409999996</v>
      </c>
      <c r="S17" s="2">
        <v>4.4927598919999996</v>
      </c>
      <c r="T17" s="2">
        <v>4.7404348619999999</v>
      </c>
      <c r="U17" s="2">
        <v>5.0112960070000003</v>
      </c>
      <c r="V17" s="2">
        <v>5.7408879820000003</v>
      </c>
      <c r="W17" s="2">
        <v>6.2096349350000004</v>
      </c>
      <c r="X17" s="2">
        <v>6.6936850229999996</v>
      </c>
      <c r="Y17" s="2">
        <v>7.2473565100000004</v>
      </c>
      <c r="Z17" s="2">
        <v>6.6725087700000003</v>
      </c>
      <c r="AA17" s="2">
        <v>7.1653555679999998</v>
      </c>
      <c r="AB17" s="2">
        <v>7.5585008350000003</v>
      </c>
      <c r="AC17" s="2">
        <v>7.8718546710000004</v>
      </c>
      <c r="AD17" s="2">
        <v>8.1103571240000001</v>
      </c>
      <c r="AE17" s="2">
        <v>8.2813564290000006</v>
      </c>
      <c r="AF17" s="2">
        <v>8.3871542730000002</v>
      </c>
      <c r="AG17" s="2">
        <v>8.4317919989999996</v>
      </c>
      <c r="AH17" s="2">
        <v>8.4210706000000002</v>
      </c>
      <c r="AI17" s="2">
        <v>8.3594895129999998</v>
      </c>
      <c r="AJ17" s="2">
        <v>8.2511198710000002</v>
      </c>
      <c r="AK17" s="2">
        <v>8.1008823020000005</v>
      </c>
      <c r="AL17" s="2">
        <v>7.913282862</v>
      </c>
      <c r="AM17" s="2">
        <v>7.6941587389999997</v>
      </c>
      <c r="AN17" s="2">
        <v>7.4493385830000003</v>
      </c>
      <c r="AO17" s="2">
        <v>7.1845927769999998</v>
      </c>
      <c r="AP17" s="2">
        <v>6.9089309769999998</v>
      </c>
      <c r="AQ17" s="2">
        <v>6.6244718530000002</v>
      </c>
      <c r="AR17" s="2">
        <v>6.3331498100000001</v>
      </c>
      <c r="AS17" s="2">
        <v>6.037881305</v>
      </c>
      <c r="AT17" s="2">
        <v>5.7412194239999996</v>
      </c>
    </row>
    <row r="18" spans="1:46" x14ac:dyDescent="0.3">
      <c r="A18" s="2" t="s">
        <v>132</v>
      </c>
      <c r="B18" s="2">
        <v>0.19993544160000001</v>
      </c>
      <c r="C18" s="2">
        <v>0.18825530130000001</v>
      </c>
      <c r="D18" s="2">
        <v>0.17188050290000001</v>
      </c>
      <c r="E18" s="2">
        <v>0.15588073590000001</v>
      </c>
      <c r="F18" s="2">
        <v>0.1490935706</v>
      </c>
      <c r="G18" s="2">
        <v>0.14008490400000001</v>
      </c>
      <c r="H18" s="2">
        <v>0.12652496199999999</v>
      </c>
      <c r="I18" s="2">
        <v>0.11631555239999999</v>
      </c>
      <c r="J18" s="2">
        <v>0.10926236089999999</v>
      </c>
      <c r="K18" s="2">
        <v>0.1046223464</v>
      </c>
      <c r="L18" s="2">
        <v>0.1037587814</v>
      </c>
      <c r="M18" s="2">
        <v>0.10311067929999999</v>
      </c>
      <c r="N18" s="2">
        <v>9.8609759500000005E-2</v>
      </c>
      <c r="O18" s="2">
        <v>0.23794707000000001</v>
      </c>
      <c r="P18" s="2">
        <v>0.59382890619999995</v>
      </c>
      <c r="Q18" s="2">
        <v>0.70168596839999997</v>
      </c>
      <c r="R18" s="2">
        <v>0.82531048080000002</v>
      </c>
      <c r="S18" s="2">
        <v>0.98376135799999997</v>
      </c>
      <c r="T18" s="2">
        <v>1.1758439599999999</v>
      </c>
      <c r="U18" s="2">
        <v>1.4081098110000001</v>
      </c>
      <c r="V18" s="2">
        <v>1.7577821149999999</v>
      </c>
      <c r="W18" s="2">
        <v>2.0718176929999998</v>
      </c>
      <c r="X18" s="2">
        <v>2.4336058559999998</v>
      </c>
      <c r="Y18" s="2">
        <v>2.8712042979999999</v>
      </c>
      <c r="Z18" s="2">
        <v>2.8805347819999998</v>
      </c>
      <c r="AA18" s="2">
        <v>3.3293553729999998</v>
      </c>
      <c r="AB18" s="2">
        <v>3.7800409990000001</v>
      </c>
      <c r="AC18" s="2">
        <v>4.2371744979999999</v>
      </c>
      <c r="AD18" s="2">
        <v>4.6986997840000004</v>
      </c>
      <c r="AE18" s="2">
        <v>5.1638977439999998</v>
      </c>
      <c r="AF18" s="2">
        <v>5.6289737769999997</v>
      </c>
      <c r="AG18" s="2">
        <v>6.0907800380000001</v>
      </c>
      <c r="AH18" s="2">
        <v>6.5472477769999999</v>
      </c>
      <c r="AI18" s="2">
        <v>6.9953534560000001</v>
      </c>
      <c r="AJ18" s="2">
        <v>7.4315814070000004</v>
      </c>
      <c r="AK18" s="2">
        <v>7.8530633810000001</v>
      </c>
      <c r="AL18" s="2">
        <v>8.2566125909999997</v>
      </c>
      <c r="AM18" s="2">
        <v>8.6406178279999999</v>
      </c>
      <c r="AN18" s="2">
        <v>9.0040895610000007</v>
      </c>
      <c r="AO18" s="2">
        <v>9.3467943360000003</v>
      </c>
      <c r="AP18" s="2">
        <v>9.6740832539999904</v>
      </c>
      <c r="AQ18" s="2">
        <v>9.9836342669999905</v>
      </c>
      <c r="AR18" s="2">
        <v>10.27296013</v>
      </c>
      <c r="AS18" s="2">
        <v>10.54141351</v>
      </c>
      <c r="AT18" s="2">
        <v>10.788395550000001</v>
      </c>
    </row>
    <row r="19" spans="1:46" x14ac:dyDescent="0.3">
      <c r="A19" s="2" t="s">
        <v>133</v>
      </c>
      <c r="B19" s="2">
        <v>0.5918089071</v>
      </c>
      <c r="C19" s="2">
        <v>0.58397975120000001</v>
      </c>
      <c r="D19" s="2">
        <v>0.55877382279999999</v>
      </c>
      <c r="E19" s="2">
        <v>0.53108097840000001</v>
      </c>
      <c r="F19" s="2">
        <v>0.53233629510000002</v>
      </c>
      <c r="G19" s="2">
        <v>0.5241762767</v>
      </c>
      <c r="H19" s="2">
        <v>0.4961592621</v>
      </c>
      <c r="I19" s="2">
        <v>0.47801501410000002</v>
      </c>
      <c r="J19" s="2">
        <v>0.47057970510000002</v>
      </c>
      <c r="K19" s="2">
        <v>0.47222169019999999</v>
      </c>
      <c r="L19" s="2">
        <v>0.48433995169999999</v>
      </c>
      <c r="M19" s="2">
        <v>0.49777494839999997</v>
      </c>
      <c r="N19" s="2">
        <v>0.49232653520000003</v>
      </c>
      <c r="O19" s="2">
        <v>0.41852220810000001</v>
      </c>
      <c r="P19" s="2">
        <v>0.40786634389999998</v>
      </c>
      <c r="Q19" s="2">
        <v>0.4112195709</v>
      </c>
      <c r="R19" s="2">
        <v>0.41268890359999999</v>
      </c>
      <c r="S19" s="2">
        <v>0.41972963990000001</v>
      </c>
      <c r="T19" s="2">
        <v>0.42805938139999999</v>
      </c>
      <c r="U19" s="2">
        <v>0.43738642430000002</v>
      </c>
      <c r="V19" s="2">
        <v>0.4905055284</v>
      </c>
      <c r="W19" s="2">
        <v>0.51937434490000001</v>
      </c>
      <c r="X19" s="2">
        <v>0.54806149100000001</v>
      </c>
      <c r="Y19" s="2">
        <v>0.5808891062</v>
      </c>
      <c r="Z19" s="2">
        <v>0.52354299179999997</v>
      </c>
      <c r="AA19" s="2">
        <v>0.564985827</v>
      </c>
      <c r="AB19" s="2">
        <v>0.59892450460000002</v>
      </c>
      <c r="AC19" s="2">
        <v>0.626830463</v>
      </c>
      <c r="AD19" s="2">
        <v>0.64900734900000001</v>
      </c>
      <c r="AE19" s="2">
        <v>0.66595935409999996</v>
      </c>
      <c r="AF19" s="2">
        <v>0.67779363739999998</v>
      </c>
      <c r="AG19" s="2">
        <v>0.6847615252</v>
      </c>
      <c r="AH19" s="2">
        <v>0.68726366579999998</v>
      </c>
      <c r="AI19" s="2">
        <v>0.68560257970000005</v>
      </c>
      <c r="AJ19" s="2">
        <v>0.68005210940000005</v>
      </c>
      <c r="AK19" s="2">
        <v>0.67096246829999995</v>
      </c>
      <c r="AL19" s="2">
        <v>0.6586568384</v>
      </c>
      <c r="AM19" s="2">
        <v>0.64357663259999998</v>
      </c>
      <c r="AN19" s="2">
        <v>0.62617171910000002</v>
      </c>
      <c r="AO19" s="2">
        <v>0.60689631710000003</v>
      </c>
      <c r="AP19" s="2">
        <v>0.58648891550000004</v>
      </c>
      <c r="AQ19" s="2">
        <v>0.56511498490000001</v>
      </c>
      <c r="AR19" s="2">
        <v>0.54292761970000003</v>
      </c>
      <c r="AS19" s="2">
        <v>0.52016766920000002</v>
      </c>
      <c r="AT19" s="2">
        <v>0.49704938329999998</v>
      </c>
    </row>
    <row r="20" spans="1:46" x14ac:dyDescent="0.3">
      <c r="A20" s="2" t="s">
        <v>134</v>
      </c>
      <c r="B20" s="2">
        <v>0.19993544160000001</v>
      </c>
      <c r="C20" s="2">
        <v>0.2085511401</v>
      </c>
      <c r="D20" s="2">
        <v>0.21093921360000001</v>
      </c>
      <c r="E20" s="2">
        <v>0.21192808199999999</v>
      </c>
      <c r="F20" s="2">
        <v>0.22455375899999999</v>
      </c>
      <c r="G20" s="2">
        <v>0.2337319618</v>
      </c>
      <c r="H20" s="2">
        <v>0.2338666724</v>
      </c>
      <c r="I20" s="2">
        <v>0.23817449979999999</v>
      </c>
      <c r="J20" s="2">
        <v>0.24785255940000001</v>
      </c>
      <c r="K20" s="2">
        <v>0.26291334869999999</v>
      </c>
      <c r="L20" s="2">
        <v>0.27910942160000002</v>
      </c>
      <c r="M20" s="2">
        <v>0.29690310240000001</v>
      </c>
      <c r="N20" s="2">
        <v>0.30394320629999999</v>
      </c>
      <c r="O20" s="2">
        <v>0.3146307425</v>
      </c>
      <c r="P20" s="2">
        <v>0.33052514350000001</v>
      </c>
      <c r="Q20" s="2">
        <v>0.3725843371</v>
      </c>
      <c r="R20" s="2">
        <v>0.41805921010000002</v>
      </c>
      <c r="S20" s="2">
        <v>0.47538867159999998</v>
      </c>
      <c r="T20" s="2">
        <v>0.54206004249999995</v>
      </c>
      <c r="U20" s="2">
        <v>0.61925976000000005</v>
      </c>
      <c r="V20" s="2">
        <v>0.79192660829999995</v>
      </c>
      <c r="W20" s="2">
        <v>0.95621376179999995</v>
      </c>
      <c r="X20" s="2">
        <v>1.1506341309999999</v>
      </c>
      <c r="Y20" s="2">
        <v>1.390703872</v>
      </c>
      <c r="Z20" s="2">
        <v>1.4293126920000001</v>
      </c>
      <c r="AA20" s="2">
        <v>1.6171295109999999</v>
      </c>
      <c r="AB20" s="2">
        <v>1.7972631960000001</v>
      </c>
      <c r="AC20" s="2">
        <v>1.9720687109999999</v>
      </c>
      <c r="AD20" s="2">
        <v>2.1406906509999999</v>
      </c>
      <c r="AE20" s="2">
        <v>2.3029492669999998</v>
      </c>
      <c r="AF20" s="2">
        <v>2.457346985</v>
      </c>
      <c r="AG20" s="2">
        <v>2.6027993939999998</v>
      </c>
      <c r="AH20" s="2">
        <v>2.738779574</v>
      </c>
      <c r="AI20" s="2">
        <v>2.8644318129999999</v>
      </c>
      <c r="AJ20" s="2">
        <v>2.9787948000000002</v>
      </c>
      <c r="AK20" s="2">
        <v>3.0812644420000002</v>
      </c>
      <c r="AL20" s="2">
        <v>3.171190261</v>
      </c>
      <c r="AM20" s="2">
        <v>3.2485960399999998</v>
      </c>
      <c r="AN20" s="2">
        <v>3.3137614540000002</v>
      </c>
      <c r="AO20" s="2">
        <v>3.3672444399999999</v>
      </c>
      <c r="AP20" s="2">
        <v>3.4115543970000002</v>
      </c>
      <c r="AQ20" s="2">
        <v>3.4463681259999999</v>
      </c>
      <c r="AR20" s="2">
        <v>3.4713557779999999</v>
      </c>
      <c r="AS20" s="2">
        <v>3.4868470359999999</v>
      </c>
      <c r="AT20" s="2">
        <v>3.4931837360000002</v>
      </c>
    </row>
    <row r="21" spans="1:46" x14ac:dyDescent="0.3">
      <c r="A21" s="2" t="s">
        <v>135</v>
      </c>
      <c r="B21" s="2">
        <v>0.39987088320000003</v>
      </c>
      <c r="C21" s="2">
        <v>0.45276787200000002</v>
      </c>
      <c r="D21" s="2">
        <v>0.49711102429999998</v>
      </c>
      <c r="E21" s="2">
        <v>0.54214769750000003</v>
      </c>
      <c r="F21" s="2">
        <v>0.62356607230000005</v>
      </c>
      <c r="G21" s="2">
        <v>0.70455238649999996</v>
      </c>
      <c r="H21" s="2">
        <v>0.76523805730000005</v>
      </c>
      <c r="I21" s="2">
        <v>0.84597304220000002</v>
      </c>
      <c r="J21" s="2">
        <v>0.95562545229999996</v>
      </c>
      <c r="K21" s="2">
        <v>1.100373126</v>
      </c>
      <c r="L21" s="2">
        <v>1.1798344999999999</v>
      </c>
      <c r="M21" s="2">
        <v>1.2675952020000001</v>
      </c>
      <c r="N21" s="2">
        <v>1.3106222839999999</v>
      </c>
      <c r="O21" s="2">
        <v>1.570244907</v>
      </c>
      <c r="P21" s="2">
        <v>1.722336485</v>
      </c>
      <c r="Q21" s="2">
        <v>1.90943672</v>
      </c>
      <c r="R21" s="2">
        <v>2.107102437</v>
      </c>
      <c r="S21" s="2">
        <v>2.3564805500000001</v>
      </c>
      <c r="T21" s="2">
        <v>2.642588881</v>
      </c>
      <c r="U21" s="2">
        <v>2.969082368</v>
      </c>
      <c r="V21" s="2">
        <v>3.4953485899999999</v>
      </c>
      <c r="W21" s="2">
        <v>3.8852298969999999</v>
      </c>
      <c r="X21" s="2">
        <v>4.3038304859999998</v>
      </c>
      <c r="Y21" s="2">
        <v>4.7886019989999999</v>
      </c>
      <c r="Z21" s="2">
        <v>4.5306185839999999</v>
      </c>
      <c r="AA21" s="2">
        <v>4.9401280400000003</v>
      </c>
      <c r="AB21" s="2">
        <v>5.2913712630000003</v>
      </c>
      <c r="AC21" s="2">
        <v>5.595536676</v>
      </c>
      <c r="AD21" s="2">
        <v>5.8537849949999998</v>
      </c>
      <c r="AE21" s="2">
        <v>6.0691850069999997</v>
      </c>
      <c r="AF21" s="2">
        <v>6.2413083709999997</v>
      </c>
      <c r="AG21" s="2">
        <v>6.3710791999999996</v>
      </c>
      <c r="AH21" s="2">
        <v>6.4608928380000004</v>
      </c>
      <c r="AI21" s="2">
        <v>6.5123404569999996</v>
      </c>
      <c r="AJ21" s="2">
        <v>6.5268306770000004</v>
      </c>
      <c r="AK21" s="2">
        <v>6.5065966020000001</v>
      </c>
      <c r="AL21" s="2">
        <v>6.4537235739999996</v>
      </c>
      <c r="AM21" s="2">
        <v>6.3715767940000001</v>
      </c>
      <c r="AN21" s="2">
        <v>6.2637671380000004</v>
      </c>
      <c r="AO21" s="2">
        <v>6.134118441</v>
      </c>
      <c r="AP21" s="2">
        <v>5.9895330270000002</v>
      </c>
      <c r="AQ21" s="2">
        <v>5.8313012669999997</v>
      </c>
      <c r="AR21" s="2">
        <v>5.6606472429999997</v>
      </c>
      <c r="AS21" s="2">
        <v>5.479778595</v>
      </c>
      <c r="AT21" s="2">
        <v>5.2907189990000001</v>
      </c>
    </row>
    <row r="22" spans="1:46" x14ac:dyDescent="0.3">
      <c r="A22" s="2" t="s">
        <v>136</v>
      </c>
      <c r="B22" s="2">
        <v>5.7508898210000003</v>
      </c>
      <c r="C22" s="2">
        <v>5.7708331599999996</v>
      </c>
      <c r="D22" s="2">
        <v>4.9754323969999996</v>
      </c>
      <c r="E22" s="2">
        <v>4.223157456</v>
      </c>
      <c r="F22" s="2">
        <v>4.4369430369999998</v>
      </c>
      <c r="G22" s="2">
        <v>4.3763550609999999</v>
      </c>
      <c r="H22" s="2">
        <v>4.154870667</v>
      </c>
      <c r="I22" s="2">
        <v>4.3794228180000001</v>
      </c>
      <c r="J22" s="2">
        <v>4.5302428709999996</v>
      </c>
      <c r="K22" s="2">
        <v>4.607912572</v>
      </c>
      <c r="L22" s="2">
        <v>4.1781793299999999</v>
      </c>
      <c r="M22" s="2">
        <v>3.94466604</v>
      </c>
      <c r="N22" s="2">
        <v>3.738491443</v>
      </c>
      <c r="O22" s="2">
        <v>3.3363166529999999</v>
      </c>
      <c r="P22" s="2">
        <v>2.9677556809999999</v>
      </c>
      <c r="Q22" s="2">
        <v>2.817756063</v>
      </c>
      <c r="R22" s="2">
        <v>2.7449429090000002</v>
      </c>
      <c r="S22" s="2">
        <v>2.7039056829999999</v>
      </c>
      <c r="T22" s="2">
        <v>2.6708349400000002</v>
      </c>
      <c r="U22" s="2">
        <v>2.6415371360000002</v>
      </c>
      <c r="V22" s="2">
        <v>2.580747825</v>
      </c>
      <c r="W22" s="2">
        <v>2.512697046</v>
      </c>
      <c r="X22" s="2">
        <v>2.4437275760000001</v>
      </c>
      <c r="Y22" s="2">
        <v>2.378213111</v>
      </c>
      <c r="Z22" s="2">
        <v>2.3240113330000001</v>
      </c>
      <c r="AA22" s="2">
        <v>2.132835848</v>
      </c>
      <c r="AB22" s="2">
        <v>1.9620578310000001</v>
      </c>
      <c r="AC22" s="2">
        <v>1.8119878300000001</v>
      </c>
      <c r="AD22" s="2">
        <v>1.681146335</v>
      </c>
      <c r="AE22" s="2">
        <v>1.5686315179999999</v>
      </c>
      <c r="AF22" s="2">
        <v>1.4726548699999999</v>
      </c>
      <c r="AG22" s="2">
        <v>1.3903608949999999</v>
      </c>
      <c r="AH22" s="2">
        <v>1.319500994</v>
      </c>
      <c r="AI22" s="2">
        <v>1.2581608390000001</v>
      </c>
      <c r="AJ22" s="2">
        <v>1.204830587</v>
      </c>
      <c r="AK22" s="2">
        <v>1.1581666669999999</v>
      </c>
      <c r="AL22" s="2">
        <v>1.1170083200000001</v>
      </c>
      <c r="AM22" s="2">
        <v>1.080485642</v>
      </c>
      <c r="AN22" s="2">
        <v>1.047831435</v>
      </c>
      <c r="AO22" s="2">
        <v>1.0184237039999999</v>
      </c>
      <c r="AP22" s="2">
        <v>0.99181320029999998</v>
      </c>
      <c r="AQ22" s="2">
        <v>0.9677676395</v>
      </c>
      <c r="AR22" s="2">
        <v>0.94585299789999999</v>
      </c>
      <c r="AS22" s="2">
        <v>0.92578683770000003</v>
      </c>
      <c r="AT22" s="2">
        <v>0.90737547819999997</v>
      </c>
    </row>
    <row r="23" spans="1:46" x14ac:dyDescent="0.3">
      <c r="A23" s="2" t="s">
        <v>137</v>
      </c>
      <c r="B23" s="2">
        <v>164.4847508</v>
      </c>
      <c r="C23" s="2">
        <v>165.7760323</v>
      </c>
      <c r="D23" s="2">
        <v>160.87563639999999</v>
      </c>
      <c r="E23" s="2">
        <v>152.21091329999999</v>
      </c>
      <c r="F23" s="2">
        <v>154.45343589999999</v>
      </c>
      <c r="G23" s="2">
        <v>154.05374900000001</v>
      </c>
      <c r="H23" s="2">
        <v>150.69469570000001</v>
      </c>
      <c r="I23" s="2">
        <v>148.0428445</v>
      </c>
      <c r="J23" s="2">
        <v>148.3995037</v>
      </c>
      <c r="K23" s="2">
        <v>150.1828544</v>
      </c>
      <c r="L23" s="2">
        <v>148.516358</v>
      </c>
      <c r="M23" s="2">
        <v>149.0742358</v>
      </c>
      <c r="N23" s="2">
        <v>147.78286800000001</v>
      </c>
      <c r="O23" s="2">
        <v>144.5996854</v>
      </c>
      <c r="P23" s="2">
        <v>140.19489400000001</v>
      </c>
      <c r="Q23" s="2">
        <v>136.97192899999999</v>
      </c>
      <c r="R23" s="2">
        <v>134.37937429999999</v>
      </c>
      <c r="S23" s="2">
        <v>132.6518136</v>
      </c>
      <c r="T23" s="2">
        <v>131.4519287</v>
      </c>
      <c r="U23" s="2">
        <v>130.62974070000001</v>
      </c>
      <c r="V23" s="2">
        <v>131.16252109999999</v>
      </c>
      <c r="W23" s="2">
        <v>130.65305499999999</v>
      </c>
      <c r="X23" s="2">
        <v>130.15361709999999</v>
      </c>
      <c r="Y23" s="2">
        <v>129.91667480000001</v>
      </c>
      <c r="Z23" s="2">
        <v>127.1162173</v>
      </c>
      <c r="AA23" s="2">
        <v>123.72237010000001</v>
      </c>
      <c r="AB23" s="2">
        <v>120.1699823</v>
      </c>
      <c r="AC23" s="2">
        <v>116.6074799</v>
      </c>
      <c r="AD23" s="2">
        <v>113.1068793</v>
      </c>
      <c r="AE23" s="2">
        <v>109.7561312</v>
      </c>
      <c r="AF23" s="2">
        <v>106.6482075</v>
      </c>
      <c r="AG23" s="2">
        <v>103.7709564</v>
      </c>
      <c r="AH23" s="2">
        <v>101.139742</v>
      </c>
      <c r="AI23" s="2">
        <v>98.755324169999994</v>
      </c>
      <c r="AJ23" s="2">
        <v>96.611922849999999</v>
      </c>
      <c r="AK23" s="2">
        <v>94.663800550000005</v>
      </c>
      <c r="AL23" s="2">
        <v>92.899076699999995</v>
      </c>
      <c r="AM23" s="2">
        <v>91.310905919999996</v>
      </c>
      <c r="AN23" s="2">
        <v>89.888306889999996</v>
      </c>
      <c r="AO23" s="2">
        <v>88.620141759999996</v>
      </c>
      <c r="AP23" s="2">
        <v>87.542250559999999</v>
      </c>
      <c r="AQ23" s="2">
        <v>86.630730200000002</v>
      </c>
      <c r="AR23" s="2">
        <v>85.85105738</v>
      </c>
      <c r="AS23" s="2">
        <v>85.188427809999894</v>
      </c>
      <c r="AT23" s="2">
        <v>84.636853169999995</v>
      </c>
    </row>
    <row r="24" spans="1:46" x14ac:dyDescent="0.3">
      <c r="A24" s="2" t="s">
        <v>79</v>
      </c>
      <c r="B24" s="2">
        <v>2.86</v>
      </c>
      <c r="C24" s="2">
        <v>2.9352753429999998</v>
      </c>
      <c r="D24" s="2">
        <v>2.8548759659999998</v>
      </c>
      <c r="E24" s="2">
        <v>2.8685047770000001</v>
      </c>
      <c r="F24" s="2">
        <v>2.994637574</v>
      </c>
      <c r="G24" s="2">
        <v>2.919664241</v>
      </c>
      <c r="H24" s="2">
        <v>2.8703587220000002</v>
      </c>
      <c r="I24" s="2">
        <v>2.7280898840000001</v>
      </c>
      <c r="J24" s="2">
        <v>2.8275394129999998</v>
      </c>
      <c r="K24" s="2">
        <v>2.888011025</v>
      </c>
      <c r="L24" s="2">
        <v>2.758775677</v>
      </c>
      <c r="M24" s="2">
        <v>2.7838595100000001</v>
      </c>
      <c r="N24" s="2">
        <v>2.7959974120000002</v>
      </c>
      <c r="O24" s="2">
        <v>2.773582695</v>
      </c>
      <c r="P24" s="2">
        <v>2.7188998849999999</v>
      </c>
      <c r="Q24" s="2">
        <v>2.6676814860000002</v>
      </c>
      <c r="R24" s="2">
        <v>2.6228534059999999</v>
      </c>
      <c r="S24" s="2">
        <v>2.595025122</v>
      </c>
      <c r="T24" s="2">
        <v>2.582015416</v>
      </c>
      <c r="U24" s="2">
        <v>2.580467895</v>
      </c>
      <c r="V24" s="2">
        <v>2.5894384380000002</v>
      </c>
      <c r="W24" s="2">
        <v>2.6044740380000002</v>
      </c>
      <c r="X24" s="2">
        <v>2.6245179209999998</v>
      </c>
      <c r="Y24" s="2">
        <v>2.6484784119999998</v>
      </c>
      <c r="Z24" s="2">
        <v>2.6699700439999998</v>
      </c>
      <c r="AA24" s="2">
        <v>2.5884650900000001</v>
      </c>
      <c r="AB24" s="2">
        <v>2.4485289649999999</v>
      </c>
      <c r="AC24" s="2">
        <v>2.2893960259999999</v>
      </c>
      <c r="AD24" s="2">
        <v>2.1330298729999999</v>
      </c>
      <c r="AE24" s="2">
        <v>1.9896328510000001</v>
      </c>
      <c r="AF24" s="2">
        <v>1.862838336</v>
      </c>
      <c r="AG24" s="2">
        <v>1.752824376</v>
      </c>
      <c r="AH24" s="2">
        <v>1.658408833</v>
      </c>
      <c r="AI24" s="2">
        <v>1.5778142340000001</v>
      </c>
      <c r="AJ24" s="2">
        <v>1.5092560209999999</v>
      </c>
      <c r="AK24" s="2">
        <v>1.4507059920000001</v>
      </c>
      <c r="AL24" s="2">
        <v>1.400545283</v>
      </c>
      <c r="AM24" s="2">
        <v>1.357444273</v>
      </c>
      <c r="AN24" s="2">
        <v>1.3202663189999999</v>
      </c>
      <c r="AO24" s="2">
        <v>1.288057405</v>
      </c>
      <c r="AP24" s="2">
        <v>1.260138357</v>
      </c>
      <c r="AQ24" s="2">
        <v>1.2360600340000001</v>
      </c>
      <c r="AR24" s="2">
        <v>1.2152487219999999</v>
      </c>
      <c r="AS24" s="2">
        <v>1.1972119409999999</v>
      </c>
      <c r="AT24" s="2">
        <v>1.181551053</v>
      </c>
    </row>
    <row r="25" spans="1:46" x14ac:dyDescent="0.3">
      <c r="A25" s="2" t="s">
        <v>78</v>
      </c>
      <c r="B25" s="2">
        <v>48.17429259</v>
      </c>
      <c r="C25" s="2">
        <v>48.778460600000003</v>
      </c>
      <c r="D25" s="2">
        <v>46.476585249999999</v>
      </c>
      <c r="E25" s="2">
        <v>41.837406649999998</v>
      </c>
      <c r="F25" s="2">
        <v>43.160972989999998</v>
      </c>
      <c r="G25" s="2">
        <v>44.316912719999998</v>
      </c>
      <c r="H25" s="2">
        <v>42.120477280000003</v>
      </c>
      <c r="I25" s="2">
        <v>41.349451260000002</v>
      </c>
      <c r="J25" s="2">
        <v>41.71938025</v>
      </c>
      <c r="K25" s="2">
        <v>42.536609869999999</v>
      </c>
      <c r="L25" s="2">
        <v>40.885759049999997</v>
      </c>
      <c r="M25" s="2">
        <v>41.17612578</v>
      </c>
      <c r="N25" s="2">
        <v>41.242607759999999</v>
      </c>
      <c r="O25" s="2">
        <v>40.540725780000002</v>
      </c>
      <c r="P25" s="2">
        <v>39.582680140000001</v>
      </c>
      <c r="Q25" s="2">
        <v>38.940778860000002</v>
      </c>
      <c r="R25" s="2">
        <v>38.332808900000003</v>
      </c>
      <c r="S25" s="2">
        <v>37.84596123</v>
      </c>
      <c r="T25" s="2">
        <v>37.461406080000003</v>
      </c>
      <c r="U25" s="2">
        <v>37.159436890000002</v>
      </c>
      <c r="V25" s="2">
        <v>36.64829932</v>
      </c>
      <c r="W25" s="2">
        <v>36.155306230000001</v>
      </c>
      <c r="X25" s="2">
        <v>35.650533690000003</v>
      </c>
      <c r="Y25" s="2">
        <v>35.172518189999998</v>
      </c>
      <c r="Z25" s="2">
        <v>34.84211466</v>
      </c>
      <c r="AA25" s="2">
        <v>33.932351599999997</v>
      </c>
      <c r="AB25" s="2">
        <v>33.087368660000003</v>
      </c>
      <c r="AC25" s="2">
        <v>32.247658049999998</v>
      </c>
      <c r="AD25" s="2">
        <v>31.416698629999999</v>
      </c>
      <c r="AE25" s="2">
        <v>30.62408366</v>
      </c>
      <c r="AF25" s="2">
        <v>29.898307379999999</v>
      </c>
      <c r="AG25" s="2">
        <v>29.238541170000001</v>
      </c>
      <c r="AH25" s="2">
        <v>28.64876026</v>
      </c>
      <c r="AI25" s="2">
        <v>28.126785510000001</v>
      </c>
      <c r="AJ25" s="2">
        <v>27.671052920000001</v>
      </c>
      <c r="AK25" s="2">
        <v>27.266177370000001</v>
      </c>
      <c r="AL25" s="2">
        <v>26.9051671</v>
      </c>
      <c r="AM25" s="2">
        <v>26.585403500000002</v>
      </c>
      <c r="AN25" s="2">
        <v>26.30229714</v>
      </c>
      <c r="AO25" s="2">
        <v>26.051462130000001</v>
      </c>
      <c r="AP25" s="2">
        <v>25.83122298</v>
      </c>
      <c r="AQ25" s="2">
        <v>25.645170709999999</v>
      </c>
      <c r="AR25" s="2">
        <v>25.48523119</v>
      </c>
      <c r="AS25" s="2">
        <v>25.347071880000001</v>
      </c>
      <c r="AT25" s="2">
        <v>25.22798148</v>
      </c>
    </row>
    <row r="26" spans="1:46" x14ac:dyDescent="0.3">
      <c r="A26" s="2" t="s">
        <v>76</v>
      </c>
      <c r="B26" s="2">
        <v>40.805099759999997</v>
      </c>
      <c r="C26" s="2">
        <v>40.105281769999998</v>
      </c>
      <c r="D26" s="2">
        <v>38.818659179999997</v>
      </c>
      <c r="E26" s="2">
        <v>38.117866130000003</v>
      </c>
      <c r="F26" s="2">
        <v>37.363055969999998</v>
      </c>
      <c r="G26" s="2">
        <v>36.382447259999999</v>
      </c>
      <c r="H26" s="2">
        <v>35.317234659999997</v>
      </c>
      <c r="I26" s="2">
        <v>34.561480680000003</v>
      </c>
      <c r="J26" s="2">
        <v>33.907870619999997</v>
      </c>
      <c r="K26" s="2">
        <v>33.48462722</v>
      </c>
      <c r="L26" s="2">
        <v>33.255748410000002</v>
      </c>
      <c r="M26" s="2">
        <v>32.899243820000002</v>
      </c>
      <c r="N26" s="2">
        <v>32.145284199999999</v>
      </c>
      <c r="O26" s="2">
        <v>32.12594902</v>
      </c>
      <c r="P26" s="2">
        <v>31.906270500000002</v>
      </c>
      <c r="Q26" s="2">
        <v>31.40465464</v>
      </c>
      <c r="R26" s="2">
        <v>30.79878394</v>
      </c>
      <c r="S26" s="2">
        <v>30.327130279999999</v>
      </c>
      <c r="T26" s="2">
        <v>29.841032859999999</v>
      </c>
      <c r="U26" s="2">
        <v>29.356167230000001</v>
      </c>
      <c r="V26" s="2">
        <v>30.817599770000001</v>
      </c>
      <c r="W26" s="2">
        <v>31.305537059999999</v>
      </c>
      <c r="X26" s="2">
        <v>31.879301680000001</v>
      </c>
      <c r="Y26" s="2">
        <v>32.698876380000002</v>
      </c>
      <c r="Z26" s="2">
        <v>30.763083900000002</v>
      </c>
      <c r="AA26" s="2">
        <v>30.293001149999998</v>
      </c>
      <c r="AB26" s="2">
        <v>29.728824549999999</v>
      </c>
      <c r="AC26" s="2">
        <v>29.206120370000001</v>
      </c>
      <c r="AD26" s="2">
        <v>28.740208719999998</v>
      </c>
      <c r="AE26" s="2">
        <v>28.334766689999999</v>
      </c>
      <c r="AF26" s="2">
        <v>27.981501990000002</v>
      </c>
      <c r="AG26" s="2">
        <v>27.672261049999999</v>
      </c>
      <c r="AH26" s="2">
        <v>27.402012320000001</v>
      </c>
      <c r="AI26" s="2">
        <v>27.165588169999999</v>
      </c>
      <c r="AJ26" s="2">
        <v>26.951343189999999</v>
      </c>
      <c r="AK26" s="2">
        <v>26.754366770000001</v>
      </c>
      <c r="AL26" s="2">
        <v>26.57136431</v>
      </c>
      <c r="AM26" s="2">
        <v>26.40032793</v>
      </c>
      <c r="AN26" s="2">
        <v>26.24005682</v>
      </c>
      <c r="AO26" s="2">
        <v>26.089865100000001</v>
      </c>
      <c r="AP26" s="2">
        <v>25.94946127</v>
      </c>
      <c r="AQ26" s="2">
        <v>25.815138350000002</v>
      </c>
      <c r="AR26" s="2">
        <v>25.684301820000002</v>
      </c>
      <c r="AS26" s="2">
        <v>25.557017429999998</v>
      </c>
      <c r="AT26" s="2">
        <v>25.433224119999998</v>
      </c>
    </row>
    <row r="27" spans="1:46" x14ac:dyDescent="0.3">
      <c r="A27" s="2" t="s">
        <v>77</v>
      </c>
      <c r="B27" s="2">
        <v>21.754900240000001</v>
      </c>
      <c r="C27" s="2">
        <v>22.63750448</v>
      </c>
      <c r="D27" s="2">
        <v>23.159737419999999</v>
      </c>
      <c r="E27" s="2">
        <v>22.753125050000001</v>
      </c>
      <c r="F27" s="2">
        <v>23.616511769999999</v>
      </c>
      <c r="G27" s="2">
        <v>24.177596040000001</v>
      </c>
      <c r="H27" s="2">
        <v>24.104373460000001</v>
      </c>
      <c r="I27" s="2">
        <v>24.065479710000002</v>
      </c>
      <c r="J27" s="2">
        <v>24.457942670000001</v>
      </c>
      <c r="K27" s="2">
        <v>25.439122650000002</v>
      </c>
      <c r="L27" s="2">
        <v>26.830482669999999</v>
      </c>
      <c r="M27" s="2">
        <v>27.41805699</v>
      </c>
      <c r="N27" s="2">
        <v>26.970245510000002</v>
      </c>
      <c r="O27" s="2">
        <v>25.402032850000001</v>
      </c>
      <c r="P27" s="2">
        <v>23.32729883</v>
      </c>
      <c r="Q27" s="2">
        <v>22.117131260000001</v>
      </c>
      <c r="R27" s="2">
        <v>21.570300419999999</v>
      </c>
      <c r="S27" s="2">
        <v>21.49782914</v>
      </c>
      <c r="T27" s="2">
        <v>21.748266950000001</v>
      </c>
      <c r="U27" s="2">
        <v>22.234274660000001</v>
      </c>
      <c r="V27" s="2">
        <v>22.200128070000002</v>
      </c>
      <c r="W27" s="2">
        <v>22.025734289999999</v>
      </c>
      <c r="X27" s="2">
        <v>21.76012519</v>
      </c>
      <c r="Y27" s="2">
        <v>21.461261820000001</v>
      </c>
      <c r="Z27" s="2">
        <v>21.171689180000001</v>
      </c>
      <c r="AA27" s="2">
        <v>20.697101450000002</v>
      </c>
      <c r="AB27" s="2">
        <v>20.15221798</v>
      </c>
      <c r="AC27" s="2">
        <v>19.557539890000001</v>
      </c>
      <c r="AD27" s="2">
        <v>18.950539840000001</v>
      </c>
      <c r="AE27" s="2">
        <v>18.361480190000002</v>
      </c>
      <c r="AF27" s="2">
        <v>17.809393539999999</v>
      </c>
      <c r="AG27" s="2">
        <v>17.301909760000001</v>
      </c>
      <c r="AH27" s="2">
        <v>16.84570613</v>
      </c>
      <c r="AI27" s="2">
        <v>16.44279951</v>
      </c>
      <c r="AJ27" s="2">
        <v>16.094262749999999</v>
      </c>
      <c r="AK27" s="2">
        <v>15.79105133</v>
      </c>
      <c r="AL27" s="2">
        <v>15.530442409999999</v>
      </c>
      <c r="AM27" s="2">
        <v>15.311353739999999</v>
      </c>
      <c r="AN27" s="2">
        <v>15.13198532</v>
      </c>
      <c r="AO27" s="2">
        <v>14.99047983</v>
      </c>
      <c r="AP27" s="2">
        <v>14.92727635</v>
      </c>
      <c r="AQ27" s="2">
        <v>14.91376313</v>
      </c>
      <c r="AR27" s="2">
        <v>14.93512209</v>
      </c>
      <c r="AS27" s="2">
        <v>14.98587391</v>
      </c>
      <c r="AT27" s="2">
        <v>15.064610460000001</v>
      </c>
    </row>
    <row r="28" spans="1:46" x14ac:dyDescent="0.3">
      <c r="A28" s="2" t="s">
        <v>74</v>
      </c>
      <c r="B28" s="2">
        <v>28.000458160000001</v>
      </c>
      <c r="C28" s="2">
        <v>27.773803109999999</v>
      </c>
      <c r="D28" s="2">
        <v>27.493452869999999</v>
      </c>
      <c r="E28" s="2">
        <v>27.396132529999999</v>
      </c>
      <c r="F28" s="2">
        <v>27.257846480000001</v>
      </c>
      <c r="G28" s="2">
        <v>27.07859187</v>
      </c>
      <c r="H28" s="2">
        <v>26.666564510000001</v>
      </c>
      <c r="I28" s="2">
        <v>26.19004211</v>
      </c>
      <c r="J28" s="2">
        <v>25.73811791</v>
      </c>
      <c r="K28" s="2">
        <v>25.209212640000001</v>
      </c>
      <c r="L28" s="2">
        <v>24.835163730000001</v>
      </c>
      <c r="M28" s="2">
        <v>24.572294320000001</v>
      </c>
      <c r="N28" s="2">
        <v>24.362420069999999</v>
      </c>
      <c r="O28" s="2">
        <v>23.723181960000002</v>
      </c>
      <c r="P28" s="2">
        <v>23.075249710000001</v>
      </c>
      <c r="Q28" s="2">
        <v>22.503346149999999</v>
      </c>
      <c r="R28" s="2">
        <v>21.94372585</v>
      </c>
      <c r="S28" s="2">
        <v>21.402377980000001</v>
      </c>
      <c r="T28" s="2">
        <v>20.871869019999998</v>
      </c>
      <c r="U28" s="2">
        <v>20.345039190000001</v>
      </c>
      <c r="V28" s="2">
        <v>19.902849020000001</v>
      </c>
      <c r="W28" s="2">
        <v>19.445127589999998</v>
      </c>
      <c r="X28" s="2">
        <v>18.974430989999998</v>
      </c>
      <c r="Y28" s="2">
        <v>18.490661559999999</v>
      </c>
      <c r="Z28" s="2">
        <v>17.994529150000002</v>
      </c>
      <c r="AA28" s="2">
        <v>16.960163489999999</v>
      </c>
      <c r="AB28" s="2">
        <v>15.96529525</v>
      </c>
      <c r="AC28" s="2">
        <v>15.01586082</v>
      </c>
      <c r="AD28" s="2">
        <v>14.115279689999999</v>
      </c>
      <c r="AE28" s="2">
        <v>13.265099559999999</v>
      </c>
      <c r="AF28" s="2">
        <v>12.46601096</v>
      </c>
      <c r="AG28" s="2">
        <v>11.717983780000001</v>
      </c>
      <c r="AH28" s="2">
        <v>11.02036028</v>
      </c>
      <c r="AI28" s="2">
        <v>10.372064610000001</v>
      </c>
      <c r="AJ28" s="2">
        <v>9.7741062650000003</v>
      </c>
      <c r="AK28" s="2">
        <v>9.2176563970000007</v>
      </c>
      <c r="AL28" s="2">
        <v>8.7024753060000002</v>
      </c>
      <c r="AM28" s="2">
        <v>8.2272945899999996</v>
      </c>
      <c r="AN28" s="2">
        <v>7.7903480580000002</v>
      </c>
      <c r="AO28" s="2">
        <v>7.3895724899999999</v>
      </c>
      <c r="AP28" s="2">
        <v>7.0229178220000001</v>
      </c>
      <c r="AQ28" s="2">
        <v>6.6930955000000001</v>
      </c>
      <c r="AR28" s="2">
        <v>6.3961319159999999</v>
      </c>
      <c r="AS28" s="2">
        <v>6.1286089690000001</v>
      </c>
      <c r="AT28" s="2">
        <v>5.8874504600000002</v>
      </c>
    </row>
    <row r="29" spans="1:46" x14ac:dyDescent="0.3">
      <c r="A29" s="2" t="s">
        <v>75</v>
      </c>
      <c r="B29" s="2">
        <v>22.89</v>
      </c>
      <c r="C29" s="2">
        <v>24.040638340000001</v>
      </c>
      <c r="D29" s="2">
        <v>22.956968379999999</v>
      </c>
      <c r="E29" s="2">
        <v>20.36730068</v>
      </c>
      <c r="F29" s="2">
        <v>21.39563566</v>
      </c>
      <c r="G29" s="2">
        <v>20.579477449999999</v>
      </c>
      <c r="H29" s="2">
        <v>20.91593138</v>
      </c>
      <c r="I29" s="2">
        <v>20.192587620000001</v>
      </c>
      <c r="J29" s="2">
        <v>20.37857919</v>
      </c>
      <c r="K29" s="2">
        <v>20.62527107</v>
      </c>
      <c r="L29" s="2">
        <v>19.950428410000001</v>
      </c>
      <c r="M29" s="2">
        <v>20.224655340000002</v>
      </c>
      <c r="N29" s="2">
        <v>20.26631291</v>
      </c>
      <c r="O29" s="2">
        <v>20.03421273</v>
      </c>
      <c r="P29" s="2">
        <v>19.58449491</v>
      </c>
      <c r="Q29" s="2">
        <v>19.33833615</v>
      </c>
      <c r="R29" s="2">
        <v>19.1109039</v>
      </c>
      <c r="S29" s="2">
        <v>18.983489899999999</v>
      </c>
      <c r="T29" s="2">
        <v>18.947338590000001</v>
      </c>
      <c r="U29" s="2">
        <v>18.954355979999999</v>
      </c>
      <c r="V29" s="2">
        <v>19.004206379999999</v>
      </c>
      <c r="W29" s="2">
        <v>19.116875790000002</v>
      </c>
      <c r="X29" s="2">
        <v>19.264707640000001</v>
      </c>
      <c r="Y29" s="2">
        <v>19.44487835</v>
      </c>
      <c r="Z29" s="2">
        <v>19.67483069</v>
      </c>
      <c r="AA29" s="2">
        <v>19.25128656</v>
      </c>
      <c r="AB29" s="2">
        <v>18.787746500000001</v>
      </c>
      <c r="AC29" s="2">
        <v>18.290904770000001</v>
      </c>
      <c r="AD29" s="2">
        <v>17.751122540000001</v>
      </c>
      <c r="AE29" s="2">
        <v>17.181068230000001</v>
      </c>
      <c r="AF29" s="2">
        <v>16.630155309999999</v>
      </c>
      <c r="AG29" s="2">
        <v>16.0874363</v>
      </c>
      <c r="AH29" s="2">
        <v>15.56449419</v>
      </c>
      <c r="AI29" s="2">
        <v>15.070272129999999</v>
      </c>
      <c r="AJ29" s="2">
        <v>14.611901700000001</v>
      </c>
      <c r="AK29" s="2">
        <v>14.183842690000001</v>
      </c>
      <c r="AL29" s="2">
        <v>13.789082280000001</v>
      </c>
      <c r="AM29" s="2">
        <v>13.42908186</v>
      </c>
      <c r="AN29" s="2">
        <v>13.10335321</v>
      </c>
      <c r="AO29" s="2">
        <v>12.810704790000001</v>
      </c>
      <c r="AP29" s="2">
        <v>12.55123377</v>
      </c>
      <c r="AQ29" s="2">
        <v>12.327502470000001</v>
      </c>
      <c r="AR29" s="2">
        <v>12.135021650000001</v>
      </c>
      <c r="AS29" s="2">
        <v>11.972643679999999</v>
      </c>
      <c r="AT29" s="2">
        <v>11.84203559</v>
      </c>
    </row>
    <row r="30" spans="1:46" x14ac:dyDescent="0.3">
      <c r="A30" s="2" t="s">
        <v>80</v>
      </c>
      <c r="B30" s="2">
        <v>30509.185570000001</v>
      </c>
      <c r="C30" s="2">
        <v>30881.238539999998</v>
      </c>
      <c r="D30" s="2">
        <v>31205.59087</v>
      </c>
      <c r="E30" s="2">
        <v>31743.97464</v>
      </c>
      <c r="F30" s="2">
        <v>32184.234110000001</v>
      </c>
      <c r="G30" s="2">
        <v>32538.53096</v>
      </c>
      <c r="H30" s="2">
        <v>32519.983919999999</v>
      </c>
      <c r="I30" s="2">
        <v>32382.459289999999</v>
      </c>
      <c r="J30" s="2">
        <v>32259.81091</v>
      </c>
      <c r="K30" s="2">
        <v>32020.017049999999</v>
      </c>
      <c r="L30" s="2">
        <v>31951.942009999999</v>
      </c>
      <c r="M30" s="2">
        <v>32040.483</v>
      </c>
      <c r="N30" s="2">
        <v>32204.836230000001</v>
      </c>
      <c r="O30" s="2">
        <v>32341.146949999998</v>
      </c>
      <c r="P30" s="2">
        <v>32453.870060000001</v>
      </c>
      <c r="Q30" s="2">
        <v>32598.119630000001</v>
      </c>
      <c r="R30" s="2">
        <v>32763.756990000002</v>
      </c>
      <c r="S30" s="2">
        <v>32964.607210000002</v>
      </c>
      <c r="T30" s="2">
        <v>33190.991520000003</v>
      </c>
      <c r="U30" s="2">
        <v>33432.88005</v>
      </c>
      <c r="V30" s="2">
        <v>33672.361199999999</v>
      </c>
      <c r="W30" s="2">
        <v>33908.269930000002</v>
      </c>
      <c r="X30" s="2">
        <v>34148.153780000001</v>
      </c>
      <c r="Y30" s="2">
        <v>34394.073819999998</v>
      </c>
      <c r="Z30" s="2">
        <v>34649.883249999999</v>
      </c>
      <c r="AA30" s="2">
        <v>34862.723539999999</v>
      </c>
      <c r="AB30" s="2">
        <v>35047.963889999999</v>
      </c>
      <c r="AC30" s="2">
        <v>35215.15178</v>
      </c>
      <c r="AD30" s="2">
        <v>35370.543599999997</v>
      </c>
      <c r="AE30" s="2">
        <v>35517.27162</v>
      </c>
      <c r="AF30" s="2">
        <v>35657.763379999997</v>
      </c>
      <c r="AG30" s="2">
        <v>35793.735070000002</v>
      </c>
      <c r="AH30" s="2">
        <v>35925.95192</v>
      </c>
      <c r="AI30" s="2">
        <v>36054.756450000001</v>
      </c>
      <c r="AJ30" s="2">
        <v>36191.423269999999</v>
      </c>
      <c r="AK30" s="2">
        <v>36292.526039999997</v>
      </c>
      <c r="AL30" s="2">
        <v>36362.806700000001</v>
      </c>
      <c r="AM30" s="2">
        <v>36404.926630000002</v>
      </c>
      <c r="AN30" s="2">
        <v>36420.944609999999</v>
      </c>
      <c r="AO30" s="2">
        <v>36412.516889999999</v>
      </c>
      <c r="AP30" s="2">
        <v>36382.239950000003</v>
      </c>
      <c r="AQ30" s="2">
        <v>36367.571199999998</v>
      </c>
      <c r="AR30" s="2">
        <v>36359.814619999997</v>
      </c>
      <c r="AS30" s="2">
        <v>36352.5409</v>
      </c>
      <c r="AT30" s="2">
        <v>36340.387190000001</v>
      </c>
    </row>
    <row r="31" spans="1:46" x14ac:dyDescent="0.3">
      <c r="A31" s="2" t="s">
        <v>248</v>
      </c>
      <c r="B31" s="2">
        <v>14.301015359999999</v>
      </c>
      <c r="C31" s="2">
        <v>22.96852277</v>
      </c>
      <c r="D31" s="2">
        <v>82.573086349999997</v>
      </c>
      <c r="E31" s="2">
        <v>139.9630951</v>
      </c>
      <c r="F31" s="2">
        <v>203.4582394</v>
      </c>
      <c r="G31" s="2">
        <v>275.91163230000001</v>
      </c>
      <c r="H31" s="2">
        <v>338.41624180000002</v>
      </c>
      <c r="I31" s="2">
        <v>400.88269689999998</v>
      </c>
      <c r="J31" s="2">
        <v>458.85239369999999</v>
      </c>
      <c r="K31" s="2">
        <v>552.35519160000001</v>
      </c>
      <c r="L31" s="2">
        <v>613.9561946</v>
      </c>
      <c r="M31" s="2">
        <v>689.62586539999995</v>
      </c>
      <c r="N31" s="2">
        <v>776.87515080000003</v>
      </c>
      <c r="O31" s="2">
        <v>872.24522049999996</v>
      </c>
      <c r="P31" s="2">
        <v>977.0536634</v>
      </c>
      <c r="Q31" s="2">
        <v>1089.8382200000001</v>
      </c>
      <c r="R31" s="2">
        <v>1208.8988280000001</v>
      </c>
      <c r="S31" s="2">
        <v>1331.835296</v>
      </c>
      <c r="T31" s="2">
        <v>1455.6828330000001</v>
      </c>
      <c r="U31" s="2">
        <v>1577.949251</v>
      </c>
      <c r="V31" s="2">
        <v>1697.34178</v>
      </c>
      <c r="W31" s="2">
        <v>1811.7740739999999</v>
      </c>
      <c r="X31" s="2">
        <v>1919.5851279999999</v>
      </c>
      <c r="Y31" s="2">
        <v>2018.9514610000001</v>
      </c>
      <c r="Z31" s="2">
        <v>2108.4325819999999</v>
      </c>
      <c r="AA31" s="2">
        <v>2178.108471</v>
      </c>
      <c r="AB31" s="2">
        <v>2230.30566</v>
      </c>
      <c r="AC31" s="2">
        <v>2267.0609589999999</v>
      </c>
      <c r="AD31" s="2">
        <v>2290.0554000000002</v>
      </c>
      <c r="AE31" s="2">
        <v>2300.6286449999998</v>
      </c>
      <c r="AF31" s="2">
        <v>2299.9810499999999</v>
      </c>
      <c r="AG31" s="2">
        <v>2289.211421</v>
      </c>
      <c r="AH31" s="2">
        <v>2269.299724</v>
      </c>
      <c r="AI31" s="2">
        <v>2241.1689609999999</v>
      </c>
      <c r="AJ31" s="2">
        <v>2206.4904710000001</v>
      </c>
      <c r="AK31" s="2">
        <v>2164.5784800000001</v>
      </c>
      <c r="AL31" s="2">
        <v>2116.9739460000001</v>
      </c>
      <c r="AM31" s="2">
        <v>2064.890077</v>
      </c>
      <c r="AN31" s="2">
        <v>2009.3102260000001</v>
      </c>
      <c r="AO31" s="2">
        <v>1951.0400529999999</v>
      </c>
      <c r="AP31" s="2">
        <v>1890.790577</v>
      </c>
      <c r="AQ31" s="2">
        <v>1830.1745969999999</v>
      </c>
      <c r="AR31" s="2">
        <v>1769.1941609999999</v>
      </c>
      <c r="AS31" s="2">
        <v>1707.9376810000001</v>
      </c>
      <c r="AT31" s="2">
        <v>1646.5397170000001</v>
      </c>
    </row>
    <row r="32" spans="1:46" x14ac:dyDescent="0.3">
      <c r="A32" s="2" t="s">
        <v>249</v>
      </c>
      <c r="B32" s="2">
        <v>1547.1713669999999</v>
      </c>
      <c r="C32" s="2">
        <v>1924.5844729999999</v>
      </c>
      <c r="D32" s="2">
        <v>2287.219525</v>
      </c>
      <c r="E32" s="2">
        <v>2673.1327409999999</v>
      </c>
      <c r="F32" s="2">
        <v>3011.6411539999999</v>
      </c>
      <c r="G32" s="2">
        <v>3309.7074819999998</v>
      </c>
      <c r="H32" s="2">
        <v>3520.4786469999999</v>
      </c>
      <c r="I32" s="2">
        <v>3697.1978899999999</v>
      </c>
      <c r="J32" s="2">
        <v>3874.7240879999999</v>
      </c>
      <c r="K32" s="2">
        <v>3996.0056009999998</v>
      </c>
      <c r="L32" s="2">
        <v>4149.2772349999996</v>
      </c>
      <c r="M32" s="2">
        <v>4320.0916209999996</v>
      </c>
      <c r="N32" s="2">
        <v>4491.8170090000003</v>
      </c>
      <c r="O32" s="2">
        <v>4645.0616410000002</v>
      </c>
      <c r="P32" s="2">
        <v>4779.958224</v>
      </c>
      <c r="Q32" s="2">
        <v>4907.2044070000002</v>
      </c>
      <c r="R32" s="2">
        <v>5023.7028289999998</v>
      </c>
      <c r="S32" s="2">
        <v>5131.5368719999997</v>
      </c>
      <c r="T32" s="2">
        <v>5227.9478520000002</v>
      </c>
      <c r="U32" s="2">
        <v>5310.1390799999999</v>
      </c>
      <c r="V32" s="2">
        <v>5374.0942050000003</v>
      </c>
      <c r="W32" s="2">
        <v>5418.4446909999997</v>
      </c>
      <c r="X32" s="2">
        <v>5443.2417100000002</v>
      </c>
      <c r="Y32" s="2">
        <v>5447.7427909999997</v>
      </c>
      <c r="Z32" s="2">
        <v>5431.6013810000004</v>
      </c>
      <c r="AA32" s="2">
        <v>5390.5268759999999</v>
      </c>
      <c r="AB32" s="2">
        <v>5328.7500920000002</v>
      </c>
      <c r="AC32" s="2">
        <v>5249.4134629999999</v>
      </c>
      <c r="AD32" s="2">
        <v>5155.001773</v>
      </c>
      <c r="AE32" s="2">
        <v>5047.4779669999998</v>
      </c>
      <c r="AF32" s="2">
        <v>4928.6212560000004</v>
      </c>
      <c r="AG32" s="2">
        <v>4800.0527789999996</v>
      </c>
      <c r="AH32" s="2">
        <v>4663.2370780000001</v>
      </c>
      <c r="AI32" s="2">
        <v>4519.5467079999999</v>
      </c>
      <c r="AJ32" s="2">
        <v>4371.4174800000001</v>
      </c>
      <c r="AK32" s="2">
        <v>4217.9836679999999</v>
      </c>
      <c r="AL32" s="2">
        <v>4061.438498</v>
      </c>
      <c r="AM32" s="2">
        <v>3903.4318330000001</v>
      </c>
      <c r="AN32" s="2">
        <v>3745.2647619999998</v>
      </c>
      <c r="AO32" s="2">
        <v>3587.9730599999998</v>
      </c>
      <c r="AP32" s="2">
        <v>3432.4411540000001</v>
      </c>
      <c r="AQ32" s="2">
        <v>3280.694078</v>
      </c>
      <c r="AR32" s="2">
        <v>3132.6028609999998</v>
      </c>
      <c r="AS32" s="2">
        <v>2988.153448</v>
      </c>
      <c r="AT32" s="2">
        <v>2847.3818649999998</v>
      </c>
    </row>
    <row r="33" spans="1:48" x14ac:dyDescent="0.3">
      <c r="A33" s="2" t="s">
        <v>250</v>
      </c>
      <c r="B33" s="2">
        <v>3662.0526359999999</v>
      </c>
      <c r="C33" s="2">
        <v>4157.0872589999999</v>
      </c>
      <c r="D33" s="2">
        <v>4596.2399640000003</v>
      </c>
      <c r="E33" s="2">
        <v>5070.602578</v>
      </c>
      <c r="F33" s="2">
        <v>5492.8114109999997</v>
      </c>
      <c r="G33" s="2">
        <v>5869.9909360000001</v>
      </c>
      <c r="H33" s="2">
        <v>6123.7767229999999</v>
      </c>
      <c r="I33" s="2">
        <v>6325.9938069999998</v>
      </c>
      <c r="J33" s="2">
        <v>6516.2110759999996</v>
      </c>
      <c r="K33" s="2">
        <v>6641.2636169999996</v>
      </c>
      <c r="L33" s="2">
        <v>6807.2479080000003</v>
      </c>
      <c r="M33" s="2">
        <v>6998.6370980000002</v>
      </c>
      <c r="N33" s="2">
        <v>7191.464817</v>
      </c>
      <c r="O33" s="2">
        <v>7356.0223070000002</v>
      </c>
      <c r="P33" s="2">
        <v>7491.9614439999996</v>
      </c>
      <c r="Q33" s="2">
        <v>7614.5266039999997</v>
      </c>
      <c r="R33" s="2">
        <v>7719.8594800000001</v>
      </c>
      <c r="S33" s="2">
        <v>7811.1691769999998</v>
      </c>
      <c r="T33" s="2">
        <v>7885.2888229999999</v>
      </c>
      <c r="U33" s="2">
        <v>7939.0027540000001</v>
      </c>
      <c r="V33" s="2">
        <v>7966.5630090000004</v>
      </c>
      <c r="W33" s="2">
        <v>7966.829909</v>
      </c>
      <c r="X33" s="2">
        <v>7940.7326700000003</v>
      </c>
      <c r="Y33" s="2">
        <v>7887.9546200000004</v>
      </c>
      <c r="Z33" s="2">
        <v>7808.580422</v>
      </c>
      <c r="AA33" s="2">
        <v>7697.6768009999996</v>
      </c>
      <c r="AB33" s="2">
        <v>7561.1652029999996</v>
      </c>
      <c r="AC33" s="2">
        <v>7403.365624</v>
      </c>
      <c r="AD33" s="2">
        <v>7227.7014559999998</v>
      </c>
      <c r="AE33" s="2">
        <v>7036.9049709999999</v>
      </c>
      <c r="AF33" s="2">
        <v>6833.4554159999998</v>
      </c>
      <c r="AG33" s="2">
        <v>6619.6012369999999</v>
      </c>
      <c r="AH33" s="2">
        <v>6397.3746590000001</v>
      </c>
      <c r="AI33" s="2">
        <v>6168.6644720000004</v>
      </c>
      <c r="AJ33" s="2">
        <v>5936.6183499999997</v>
      </c>
      <c r="AK33" s="2">
        <v>5700.3619930000004</v>
      </c>
      <c r="AL33" s="2">
        <v>5462.683634</v>
      </c>
      <c r="AM33" s="2">
        <v>5225.6543750000001</v>
      </c>
      <c r="AN33" s="2">
        <v>4990.8906870000001</v>
      </c>
      <c r="AO33" s="2">
        <v>4759.6626260000003</v>
      </c>
      <c r="AP33" s="2">
        <v>4533.031559</v>
      </c>
      <c r="AQ33" s="2">
        <v>4313.3282909999998</v>
      </c>
      <c r="AR33" s="2">
        <v>4100.3712159999995</v>
      </c>
      <c r="AS33" s="2">
        <v>3894.1053040000002</v>
      </c>
      <c r="AT33" s="2">
        <v>3694.5185329999999</v>
      </c>
    </row>
    <row r="34" spans="1:48" x14ac:dyDescent="0.3">
      <c r="A34" s="2" t="s">
        <v>251</v>
      </c>
      <c r="B34" s="2">
        <v>5126.8649009999999</v>
      </c>
      <c r="C34" s="2">
        <v>5494.8198659999998</v>
      </c>
      <c r="D34" s="2">
        <v>5815.8346089999995</v>
      </c>
      <c r="E34" s="2">
        <v>6177.8865340000002</v>
      </c>
      <c r="F34" s="2">
        <v>6495.5518689999999</v>
      </c>
      <c r="G34" s="2">
        <v>6770.6552579999998</v>
      </c>
      <c r="H34" s="2">
        <v>6925.3491990000002</v>
      </c>
      <c r="I34" s="2">
        <v>7033.3355499999998</v>
      </c>
      <c r="J34" s="2">
        <v>7134.1677040000004</v>
      </c>
      <c r="K34" s="2">
        <v>7182.0379800000001</v>
      </c>
      <c r="L34" s="2">
        <v>7271.9000669999996</v>
      </c>
      <c r="M34" s="2">
        <v>7388.8363310000004</v>
      </c>
      <c r="N34" s="2">
        <v>7509.9203369999996</v>
      </c>
      <c r="O34" s="2">
        <v>7606.2718249999998</v>
      </c>
      <c r="P34" s="2">
        <v>7677.1187499999996</v>
      </c>
      <c r="Q34" s="2">
        <v>7736.8279460000003</v>
      </c>
      <c r="R34" s="2">
        <v>7781.855517</v>
      </c>
      <c r="S34" s="2">
        <v>7815.2952910000004</v>
      </c>
      <c r="T34" s="2">
        <v>7834.3931240000002</v>
      </c>
      <c r="U34" s="2">
        <v>7836.3262699999996</v>
      </c>
      <c r="V34" s="2">
        <v>7815.6048350000001</v>
      </c>
      <c r="W34" s="2">
        <v>7771.3747000000003</v>
      </c>
      <c r="X34" s="2">
        <v>7704.7286620000004</v>
      </c>
      <c r="Y34" s="2">
        <v>7615.5517879999998</v>
      </c>
      <c r="Z34" s="2">
        <v>7504.0452910000004</v>
      </c>
      <c r="AA34" s="2">
        <v>7366.1461360000003</v>
      </c>
      <c r="AB34" s="2">
        <v>7207.2063939999998</v>
      </c>
      <c r="AC34" s="2">
        <v>7031.074783</v>
      </c>
      <c r="AD34" s="2">
        <v>6840.7875800000002</v>
      </c>
      <c r="AE34" s="2">
        <v>6638.763704</v>
      </c>
      <c r="AF34" s="2">
        <v>6427.1968059999999</v>
      </c>
      <c r="AG34" s="2">
        <v>6208.0704310000001</v>
      </c>
      <c r="AH34" s="2">
        <v>5983.1748440000001</v>
      </c>
      <c r="AI34" s="2">
        <v>5754.1678400000001</v>
      </c>
      <c r="AJ34" s="2">
        <v>5523.8021250000002</v>
      </c>
      <c r="AK34" s="2">
        <v>5291.307863</v>
      </c>
      <c r="AL34" s="2">
        <v>5059.1067739999999</v>
      </c>
      <c r="AM34" s="2">
        <v>4828.9771440000004</v>
      </c>
      <c r="AN34" s="2">
        <v>4602.2920869999998</v>
      </c>
      <c r="AO34" s="2">
        <v>4380.1163189999997</v>
      </c>
      <c r="AP34" s="2">
        <v>4163.3265840000004</v>
      </c>
      <c r="AQ34" s="2">
        <v>3953.8808949999998</v>
      </c>
      <c r="AR34" s="2">
        <v>3751.56862</v>
      </c>
      <c r="AS34" s="2">
        <v>3556.2881929999999</v>
      </c>
      <c r="AT34" s="2">
        <v>3367.9728960000002</v>
      </c>
    </row>
    <row r="35" spans="1:48" x14ac:dyDescent="0.3">
      <c r="A35" s="2" t="s">
        <v>252</v>
      </c>
      <c r="B35" s="2">
        <v>13309.29652</v>
      </c>
      <c r="C35" s="2">
        <v>12763.31588</v>
      </c>
      <c r="D35" s="2">
        <v>12234.546469999999</v>
      </c>
      <c r="E35" s="2">
        <v>11784.23148</v>
      </c>
      <c r="F35" s="2">
        <v>11354.928739999999</v>
      </c>
      <c r="G35" s="2">
        <v>10943.83661</v>
      </c>
      <c r="H35" s="2">
        <v>10505.110290000001</v>
      </c>
      <c r="I35" s="2">
        <v>10067.89164</v>
      </c>
      <c r="J35" s="2">
        <v>9654.7102149999901</v>
      </c>
      <c r="K35" s="2">
        <v>9249.2982900000006</v>
      </c>
      <c r="L35" s="2">
        <v>8899.8846950000006</v>
      </c>
      <c r="M35" s="2">
        <v>8594.4780750000009</v>
      </c>
      <c r="N35" s="2">
        <v>8318.10072699999</v>
      </c>
      <c r="O35" s="2">
        <v>8051.7646510000004</v>
      </c>
      <c r="P35" s="2">
        <v>7792.9754249999996</v>
      </c>
      <c r="Q35" s="2">
        <v>7548.1954699999997</v>
      </c>
      <c r="R35" s="2">
        <v>7314.2440989999996</v>
      </c>
      <c r="S35" s="2">
        <v>7091.61265</v>
      </c>
      <c r="T35" s="2">
        <v>6877.8124109999999</v>
      </c>
      <c r="U35" s="2">
        <v>6670.365468</v>
      </c>
      <c r="V35" s="2">
        <v>6465.155874</v>
      </c>
      <c r="W35" s="2">
        <v>6260.9453190000004</v>
      </c>
      <c r="X35" s="2">
        <v>6057.6263390000004</v>
      </c>
      <c r="Y35" s="2">
        <v>5854.4279690000003</v>
      </c>
      <c r="Z35" s="2">
        <v>5650.7540559999998</v>
      </c>
      <c r="AA35" s="2">
        <v>5443.8056470000001</v>
      </c>
      <c r="AB35" s="2">
        <v>5235.708799</v>
      </c>
      <c r="AC35" s="2">
        <v>5027.8129660000004</v>
      </c>
      <c r="AD35" s="2">
        <v>4821.0865979999999</v>
      </c>
      <c r="AE35" s="2">
        <v>4616.2209350000003</v>
      </c>
      <c r="AF35" s="2">
        <v>4413.8294770000002</v>
      </c>
      <c r="AG35" s="2">
        <v>4214.4497119999996</v>
      </c>
      <c r="AH35" s="2">
        <v>4018.550819</v>
      </c>
      <c r="AI35" s="2">
        <v>3826.5603769999998</v>
      </c>
      <c r="AJ35" s="2">
        <v>3639.4865009999999</v>
      </c>
      <c r="AK35" s="2">
        <v>3456.5664619999998</v>
      </c>
      <c r="AL35" s="2">
        <v>3278.6809210000001</v>
      </c>
      <c r="AM35" s="2">
        <v>3106.3997199999999</v>
      </c>
      <c r="AN35" s="2">
        <v>2940.1047279999998</v>
      </c>
      <c r="AO35" s="2">
        <v>2780.0385839999999</v>
      </c>
      <c r="AP35" s="2">
        <v>2626.365084</v>
      </c>
      <c r="AQ35" s="2">
        <v>2479.8096650000002</v>
      </c>
      <c r="AR35" s="2">
        <v>2340.0181349999998</v>
      </c>
      <c r="AS35" s="2">
        <v>2206.7070509999999</v>
      </c>
      <c r="AT35" s="2">
        <v>2079.625309</v>
      </c>
    </row>
    <row r="36" spans="1:48" x14ac:dyDescent="0.3">
      <c r="A36" s="2" t="s">
        <v>253</v>
      </c>
      <c r="B36" s="2">
        <v>4694.5509089999996</v>
      </c>
      <c r="C36" s="2">
        <v>4489.9215949999998</v>
      </c>
      <c r="D36" s="2">
        <v>4283.9345359999998</v>
      </c>
      <c r="E36" s="2">
        <v>4103.0347599999996</v>
      </c>
      <c r="F36" s="2">
        <v>3931.9945830000001</v>
      </c>
      <c r="G36" s="2">
        <v>3767.8629860000001</v>
      </c>
      <c r="H36" s="2">
        <v>3594.542825</v>
      </c>
      <c r="I36" s="2">
        <v>3424.0548399999998</v>
      </c>
      <c r="J36" s="2">
        <v>3258.363355</v>
      </c>
      <c r="K36" s="2">
        <v>3098.667316</v>
      </c>
      <c r="L36" s="2">
        <v>2957.7405979999999</v>
      </c>
      <c r="M36" s="2">
        <v>2830.7419989999999</v>
      </c>
      <c r="N36" s="2">
        <v>2713.6239150000001</v>
      </c>
      <c r="O36" s="2">
        <v>2600.9087960000002</v>
      </c>
      <c r="P36" s="2">
        <v>2491.7686410000001</v>
      </c>
      <c r="Q36" s="2">
        <v>2387.9550220000001</v>
      </c>
      <c r="R36" s="2">
        <v>2288.7581230000001</v>
      </c>
      <c r="S36" s="2">
        <v>2194.368755</v>
      </c>
      <c r="T36" s="2">
        <v>2104.2524509999998</v>
      </c>
      <c r="U36" s="2">
        <v>2017.8386840000001</v>
      </c>
      <c r="V36" s="2">
        <v>1934.0322679999999</v>
      </c>
      <c r="W36" s="2">
        <v>1852.561915</v>
      </c>
      <c r="X36" s="2">
        <v>1773.415931</v>
      </c>
      <c r="Y36" s="2">
        <v>1696.3881349999999</v>
      </c>
      <c r="Z36" s="2">
        <v>1621.2887720000001</v>
      </c>
      <c r="AA36" s="2">
        <v>1547.467441</v>
      </c>
      <c r="AB36" s="2">
        <v>1475.3062359999999</v>
      </c>
      <c r="AC36" s="2">
        <v>1405.0026230000001</v>
      </c>
      <c r="AD36" s="2">
        <v>1336.671429</v>
      </c>
      <c r="AE36" s="2">
        <v>1270.369739</v>
      </c>
      <c r="AF36" s="2">
        <v>1206.141024</v>
      </c>
      <c r="AG36" s="2">
        <v>1144.0146890000001</v>
      </c>
      <c r="AH36" s="2">
        <v>1084.008063</v>
      </c>
      <c r="AI36" s="2">
        <v>1026.1318409999999</v>
      </c>
      <c r="AJ36" s="2">
        <v>970.52632170000004</v>
      </c>
      <c r="AK36" s="2">
        <v>916.94676379999999</v>
      </c>
      <c r="AL36" s="2">
        <v>865.51069010000003</v>
      </c>
      <c r="AM36" s="2">
        <v>816.27047619999996</v>
      </c>
      <c r="AN36" s="2">
        <v>769.24066909999999</v>
      </c>
      <c r="AO36" s="2">
        <v>724.40876019999996</v>
      </c>
      <c r="AP36" s="2">
        <v>681.74848210000005</v>
      </c>
      <c r="AQ36" s="2">
        <v>641.36042410000005</v>
      </c>
      <c r="AR36" s="2">
        <v>603.11238949999995</v>
      </c>
      <c r="AS36" s="2">
        <v>566.8910793</v>
      </c>
      <c r="AT36" s="2">
        <v>532.59374949999994</v>
      </c>
    </row>
    <row r="37" spans="1:48" x14ac:dyDescent="0.3">
      <c r="A37" s="2" t="s">
        <v>254</v>
      </c>
      <c r="B37" s="2">
        <v>2150.9554880000001</v>
      </c>
      <c r="C37" s="2">
        <v>2022.555695</v>
      </c>
      <c r="D37" s="2">
        <v>1895.731624</v>
      </c>
      <c r="E37" s="2">
        <v>1780.5139280000001</v>
      </c>
      <c r="F37" s="2">
        <v>1672.8656659999999</v>
      </c>
      <c r="G37" s="2">
        <v>1571.027153</v>
      </c>
      <c r="H37" s="2">
        <v>1471.6972900000001</v>
      </c>
      <c r="I37" s="2">
        <v>1377.9837789999999</v>
      </c>
      <c r="J37" s="2">
        <v>1288.8827799999999</v>
      </c>
      <c r="K37" s="2">
        <v>1205.6180959999999</v>
      </c>
      <c r="L37" s="2">
        <v>1129.795235</v>
      </c>
      <c r="M37" s="2">
        <v>1059.6551669999999</v>
      </c>
      <c r="N37" s="2">
        <v>994.2513222</v>
      </c>
      <c r="O37" s="2">
        <v>932.37730869999996</v>
      </c>
      <c r="P37" s="2">
        <v>873.72504570000001</v>
      </c>
      <c r="Q37" s="2">
        <v>818.57525840000005</v>
      </c>
      <c r="R37" s="2">
        <v>766.71779760000004</v>
      </c>
      <c r="S37" s="2">
        <v>718.10423460000004</v>
      </c>
      <c r="T37" s="2">
        <v>672.5541005</v>
      </c>
      <c r="U37" s="2">
        <v>629.86809849999997</v>
      </c>
      <c r="V37" s="2">
        <v>589.74769590000005</v>
      </c>
      <c r="W37" s="2">
        <v>552.04697209999995</v>
      </c>
      <c r="X37" s="2">
        <v>516.65357770000003</v>
      </c>
      <c r="Y37" s="2">
        <v>483.42672579999999</v>
      </c>
      <c r="Z37" s="2">
        <v>452.22747420000002</v>
      </c>
      <c r="AA37" s="2">
        <v>422.89920499999999</v>
      </c>
      <c r="AB37" s="2">
        <v>395.36217929999998</v>
      </c>
      <c r="AC37" s="2">
        <v>369.52138309999998</v>
      </c>
      <c r="AD37" s="2">
        <v>345.28039480000001</v>
      </c>
      <c r="AE37" s="2">
        <v>322.54405100000002</v>
      </c>
      <c r="AF37" s="2">
        <v>301.22279170000002</v>
      </c>
      <c r="AG37" s="2">
        <v>281.23199770000002</v>
      </c>
      <c r="AH37" s="2">
        <v>262.4918351</v>
      </c>
      <c r="AI37" s="2">
        <v>244.92736629999999</v>
      </c>
      <c r="AJ37" s="2">
        <v>228.48286379999999</v>
      </c>
      <c r="AK37" s="2">
        <v>213.06614329999999</v>
      </c>
      <c r="AL37" s="2">
        <v>198.62849109999999</v>
      </c>
      <c r="AM37" s="2">
        <v>185.1184944</v>
      </c>
      <c r="AN37" s="2">
        <v>172.48478159999999</v>
      </c>
      <c r="AO37" s="2">
        <v>160.6769271</v>
      </c>
      <c r="AP37" s="2">
        <v>149.6466345</v>
      </c>
      <c r="AQ37" s="2">
        <v>139.36262809999999</v>
      </c>
      <c r="AR37" s="2">
        <v>129.7717821</v>
      </c>
      <c r="AS37" s="2">
        <v>120.8259362</v>
      </c>
      <c r="AT37" s="2">
        <v>112.480805</v>
      </c>
    </row>
    <row r="38" spans="1:48" x14ac:dyDescent="0.3">
      <c r="A38" s="2" t="s">
        <v>255</v>
      </c>
      <c r="B38" s="2">
        <v>1.18912923E-2</v>
      </c>
      <c r="C38" s="2">
        <v>2.37421427E-2</v>
      </c>
      <c r="D38" s="2">
        <v>5.46565886E-2</v>
      </c>
      <c r="E38" s="2">
        <v>0.1202668145</v>
      </c>
      <c r="F38" s="2">
        <v>0.21458121420000001</v>
      </c>
      <c r="G38" s="2">
        <v>0.35409282559999999</v>
      </c>
      <c r="H38" s="2">
        <v>0.54382817029999997</v>
      </c>
      <c r="I38" s="2">
        <v>0.8127343977</v>
      </c>
      <c r="J38" s="2">
        <v>1.208263718</v>
      </c>
      <c r="K38" s="2">
        <v>1.679380401</v>
      </c>
      <c r="L38" s="2">
        <v>2.3346558700000002</v>
      </c>
      <c r="M38" s="2">
        <v>3.2812174440000001</v>
      </c>
      <c r="N38" s="2">
        <v>4.7158703590000002</v>
      </c>
      <c r="O38" s="2">
        <v>6.8755274240000004</v>
      </c>
      <c r="P38" s="2">
        <v>10.16941003</v>
      </c>
      <c r="Q38" s="2">
        <v>15.09580772</v>
      </c>
      <c r="R38" s="2">
        <v>22.19574695</v>
      </c>
      <c r="S38" s="2">
        <v>32.138874909999998</v>
      </c>
      <c r="T38" s="2">
        <v>45.58538214</v>
      </c>
      <c r="U38" s="2">
        <v>63.224237709999997</v>
      </c>
      <c r="V38" s="2">
        <v>86.118685319999997</v>
      </c>
      <c r="W38" s="2">
        <v>115.2400849</v>
      </c>
      <c r="X38" s="2">
        <v>151.70542219999999</v>
      </c>
      <c r="Y38" s="2">
        <v>196.62574699999999</v>
      </c>
      <c r="Z38" s="2">
        <v>251.22561099999999</v>
      </c>
      <c r="AA38" s="2">
        <v>313.84286049999997</v>
      </c>
      <c r="AB38" s="2">
        <v>384.64471120000002</v>
      </c>
      <c r="AC38" s="2">
        <v>463.74129110000001</v>
      </c>
      <c r="AD38" s="2">
        <v>551.18031880000001</v>
      </c>
      <c r="AE38" s="2">
        <v>646.89949390000004</v>
      </c>
      <c r="AF38" s="2">
        <v>750.79725980000001</v>
      </c>
      <c r="AG38" s="2">
        <v>862.72423360000005</v>
      </c>
      <c r="AH38" s="2">
        <v>982.45635419999996</v>
      </c>
      <c r="AI38" s="2">
        <v>1109.713771</v>
      </c>
      <c r="AJ38" s="2">
        <v>1244.839475</v>
      </c>
      <c r="AK38" s="2">
        <v>1383.4904340000001</v>
      </c>
      <c r="AL38" s="2">
        <v>1525.063617</v>
      </c>
      <c r="AM38" s="2">
        <v>1668.958721</v>
      </c>
      <c r="AN38" s="2">
        <v>1814.6071010000001</v>
      </c>
      <c r="AO38" s="2">
        <v>1961.4552040000001</v>
      </c>
      <c r="AP38" s="2">
        <v>2109.0970170000001</v>
      </c>
      <c r="AQ38" s="2">
        <v>2261.3050589999998</v>
      </c>
      <c r="AR38" s="2">
        <v>2416.8535849999998</v>
      </c>
      <c r="AS38" s="2">
        <v>2574.6764440000002</v>
      </c>
      <c r="AT38" s="2">
        <v>2733.7984459999998</v>
      </c>
    </row>
    <row r="39" spans="1:48" x14ac:dyDescent="0.3">
      <c r="A39" s="2" t="s">
        <v>256</v>
      </c>
      <c r="B39" s="2">
        <v>2.72585009E-2</v>
      </c>
      <c r="C39" s="2">
        <v>4.4453942699999999E-2</v>
      </c>
      <c r="D39" s="2">
        <v>8.0843745499999994E-2</v>
      </c>
      <c r="E39" s="2">
        <v>0.14581405989999999</v>
      </c>
      <c r="F39" s="2">
        <v>0.23418596189999999</v>
      </c>
      <c r="G39" s="2">
        <v>0.36025918969999998</v>
      </c>
      <c r="H39" s="2">
        <v>0.52866713350000005</v>
      </c>
      <c r="I39" s="2">
        <v>0.76087816239999995</v>
      </c>
      <c r="J39" s="2">
        <v>1.088317209</v>
      </c>
      <c r="K39" s="2">
        <v>1.469896629</v>
      </c>
      <c r="L39" s="2">
        <v>1.991054119</v>
      </c>
      <c r="M39" s="2">
        <v>2.7248007360000002</v>
      </c>
      <c r="N39" s="2">
        <v>3.8090821240000001</v>
      </c>
      <c r="O39" s="2">
        <v>5.3908214829999999</v>
      </c>
      <c r="P39" s="2">
        <v>7.7347710799999998</v>
      </c>
      <c r="Q39" s="2">
        <v>11.149592849999999</v>
      </c>
      <c r="R39" s="2">
        <v>15.950611070000001</v>
      </c>
      <c r="S39" s="2">
        <v>22.52006471</v>
      </c>
      <c r="T39" s="2">
        <v>31.21289316</v>
      </c>
      <c r="U39" s="2">
        <v>42.385089780000001</v>
      </c>
      <c r="V39" s="2">
        <v>56.553277270000002</v>
      </c>
      <c r="W39" s="2">
        <v>74.19058407</v>
      </c>
      <c r="X39" s="2">
        <v>95.837360889999999</v>
      </c>
      <c r="Y39" s="2">
        <v>122.0057034</v>
      </c>
      <c r="Z39" s="2">
        <v>153.24346499999999</v>
      </c>
      <c r="AA39" s="2">
        <v>188.494576</v>
      </c>
      <c r="AB39" s="2">
        <v>227.71699899999999</v>
      </c>
      <c r="AC39" s="2">
        <v>270.83153279999999</v>
      </c>
      <c r="AD39" s="2">
        <v>317.72402449999998</v>
      </c>
      <c r="AE39" s="2">
        <v>368.22056190000001</v>
      </c>
      <c r="AF39" s="2">
        <v>422.12742300000002</v>
      </c>
      <c r="AG39" s="2">
        <v>479.22710139999998</v>
      </c>
      <c r="AH39" s="2">
        <v>539.26513620000003</v>
      </c>
      <c r="AI39" s="2">
        <v>601.96197689999997</v>
      </c>
      <c r="AJ39" s="2">
        <v>667.35514890000002</v>
      </c>
      <c r="AK39" s="2">
        <v>733.16841699999998</v>
      </c>
      <c r="AL39" s="2">
        <v>799.02576399999998</v>
      </c>
      <c r="AM39" s="2">
        <v>864.56280600000002</v>
      </c>
      <c r="AN39" s="2">
        <v>929.4501679</v>
      </c>
      <c r="AO39" s="2">
        <v>993.38659199999995</v>
      </c>
      <c r="AP39" s="2">
        <v>1056.158504</v>
      </c>
      <c r="AQ39" s="2">
        <v>1119.459824</v>
      </c>
      <c r="AR39" s="2">
        <v>1182.6836510000001</v>
      </c>
      <c r="AS39" s="2">
        <v>1245.318806</v>
      </c>
      <c r="AT39" s="2">
        <v>1306.90617</v>
      </c>
    </row>
    <row r="40" spans="1:48" x14ac:dyDescent="0.3">
      <c r="A40" s="2" t="s">
        <v>257</v>
      </c>
      <c r="B40" s="2">
        <v>0.1115952051</v>
      </c>
      <c r="C40" s="2">
        <v>0.168149304</v>
      </c>
      <c r="D40" s="2">
        <v>0.26954601099999997</v>
      </c>
      <c r="E40" s="2">
        <v>0.41863955450000001</v>
      </c>
      <c r="F40" s="2">
        <v>0.60627806230000003</v>
      </c>
      <c r="G40" s="2">
        <v>0.85941796130000003</v>
      </c>
      <c r="H40" s="2">
        <v>1.187821512</v>
      </c>
      <c r="I40" s="2">
        <v>1.619725992</v>
      </c>
      <c r="J40" s="2">
        <v>2.1825286450000001</v>
      </c>
      <c r="K40" s="2">
        <v>2.8101674010000002</v>
      </c>
      <c r="L40" s="2">
        <v>3.6354009930000002</v>
      </c>
      <c r="M40" s="2">
        <v>4.7333604579999999</v>
      </c>
      <c r="N40" s="2">
        <v>6.2628997929999999</v>
      </c>
      <c r="O40" s="2">
        <v>8.3265326050000006</v>
      </c>
      <c r="P40" s="2">
        <v>11.16055925</v>
      </c>
      <c r="Q40" s="2">
        <v>14.998489190000001</v>
      </c>
      <c r="R40" s="2">
        <v>20.018340439999999</v>
      </c>
      <c r="S40" s="2">
        <v>26.420144440000001</v>
      </c>
      <c r="T40" s="2">
        <v>34.329833549999996</v>
      </c>
      <c r="U40" s="2">
        <v>43.840924919999999</v>
      </c>
      <c r="V40" s="2">
        <v>54.992352080000003</v>
      </c>
      <c r="W40" s="2">
        <v>67.867353249999894</v>
      </c>
      <c r="X40" s="2">
        <v>82.569156840000005</v>
      </c>
      <c r="Y40" s="2">
        <v>99.143029580000004</v>
      </c>
      <c r="Z40" s="2">
        <v>117.6071391</v>
      </c>
      <c r="AA40" s="2">
        <v>137.150339</v>
      </c>
      <c r="AB40" s="2">
        <v>157.50115059999999</v>
      </c>
      <c r="AC40" s="2">
        <v>178.37272129999999</v>
      </c>
      <c r="AD40" s="2">
        <v>199.4752502</v>
      </c>
      <c r="AE40" s="2">
        <v>220.5050248</v>
      </c>
      <c r="AF40" s="2">
        <v>241.16602130000001</v>
      </c>
      <c r="AG40" s="2">
        <v>261.1683769</v>
      </c>
      <c r="AH40" s="2">
        <v>280.22383439999999</v>
      </c>
      <c r="AI40" s="2">
        <v>298.05356710000001</v>
      </c>
      <c r="AJ40" s="2">
        <v>314.50495990000002</v>
      </c>
      <c r="AK40" s="2">
        <v>328.72797969999999</v>
      </c>
      <c r="AL40" s="2">
        <v>340.55654900000002</v>
      </c>
      <c r="AM40" s="2">
        <v>349.85119880000002</v>
      </c>
      <c r="AN40" s="2">
        <v>356.52014380000003</v>
      </c>
      <c r="AO40" s="2">
        <v>360.51620730000002</v>
      </c>
      <c r="AP40" s="2">
        <v>361.84253310000003</v>
      </c>
      <c r="AQ40" s="2">
        <v>360.8342002</v>
      </c>
      <c r="AR40" s="2">
        <v>357.39473290000001</v>
      </c>
      <c r="AS40" s="2">
        <v>351.47998239999998</v>
      </c>
      <c r="AT40" s="2">
        <v>343.06987270000002</v>
      </c>
    </row>
    <row r="41" spans="1:48" x14ac:dyDescent="0.3">
      <c r="A41" s="2" t="s">
        <v>258</v>
      </c>
      <c r="B41" s="2">
        <v>2.6215726039999998</v>
      </c>
      <c r="C41" s="2">
        <v>3.9289106569999999</v>
      </c>
      <c r="D41" s="2">
        <v>6.240579254</v>
      </c>
      <c r="E41" s="2">
        <v>9.5794866659999904</v>
      </c>
      <c r="F41" s="2">
        <v>13.750575599999999</v>
      </c>
      <c r="G41" s="2">
        <v>19.34809405</v>
      </c>
      <c r="H41" s="2">
        <v>26.590436029999999</v>
      </c>
      <c r="I41" s="2">
        <v>36.073267549999997</v>
      </c>
      <c r="J41" s="2">
        <v>48.339230630000003</v>
      </c>
      <c r="K41" s="2">
        <v>61.963826519999998</v>
      </c>
      <c r="L41" s="2">
        <v>79.8207448</v>
      </c>
      <c r="M41" s="2">
        <v>103.4700981</v>
      </c>
      <c r="N41" s="2">
        <v>136.27348979999999</v>
      </c>
      <c r="O41" s="2">
        <v>180.31261219999999</v>
      </c>
      <c r="P41" s="2">
        <v>240.5833968</v>
      </c>
      <c r="Q41" s="2">
        <v>322.06403230000001</v>
      </c>
      <c r="R41" s="2">
        <v>428.65152840000002</v>
      </c>
      <c r="S41" s="2">
        <v>564.88521949999995</v>
      </c>
      <c r="T41" s="2">
        <v>733.95404559999997</v>
      </c>
      <c r="U41" s="2">
        <v>938.61594209999998</v>
      </c>
      <c r="V41" s="2">
        <v>1181.2200029999999</v>
      </c>
      <c r="W41" s="2">
        <v>1465.319767</v>
      </c>
      <c r="X41" s="2">
        <v>1795.3508119999999</v>
      </c>
      <c r="Y41" s="2">
        <v>2174.950339</v>
      </c>
      <c r="Z41" s="2">
        <v>2607.7689369999998</v>
      </c>
      <c r="AA41" s="2">
        <v>3077.1085029999999</v>
      </c>
      <c r="AB41" s="2">
        <v>3579.6076200000002</v>
      </c>
      <c r="AC41" s="2">
        <v>4111.6823899999999</v>
      </c>
      <c r="AD41" s="2">
        <v>4669.7023570000001</v>
      </c>
      <c r="AE41" s="2">
        <v>5249.6684329999998</v>
      </c>
      <c r="AF41" s="2">
        <v>5847.7183510000004</v>
      </c>
      <c r="AG41" s="2">
        <v>6460.0593699999999</v>
      </c>
      <c r="AH41" s="2">
        <v>7082.8041400000002</v>
      </c>
      <c r="AI41" s="2">
        <v>7712.1211659999999</v>
      </c>
      <c r="AJ41" s="2">
        <v>8347.9393170000003</v>
      </c>
      <c r="AK41" s="2">
        <v>8966.0046039999997</v>
      </c>
      <c r="AL41" s="2">
        <v>9563.1197809999994</v>
      </c>
      <c r="AM41" s="2">
        <v>10136.44519</v>
      </c>
      <c r="AN41" s="2">
        <v>10683.843059999999</v>
      </c>
      <c r="AO41" s="2">
        <v>11203.750959999999</v>
      </c>
      <c r="AP41" s="2">
        <v>11695.665059999999</v>
      </c>
      <c r="AQ41" s="2">
        <v>12177.092790000001</v>
      </c>
      <c r="AR41" s="2">
        <v>12643.485129999999</v>
      </c>
      <c r="AS41" s="2">
        <v>13091.38723</v>
      </c>
      <c r="AT41" s="2">
        <v>13517.872590000001</v>
      </c>
    </row>
    <row r="42" spans="1:48" x14ac:dyDescent="0.3">
      <c r="A42" s="2" t="s">
        <v>259</v>
      </c>
      <c r="B42" s="2">
        <v>1.0332618330000001</v>
      </c>
      <c r="C42" s="2">
        <v>1.5453857879999999</v>
      </c>
      <c r="D42" s="2">
        <v>2.4456744389999998</v>
      </c>
      <c r="E42" s="2">
        <v>3.7350436070000002</v>
      </c>
      <c r="F42" s="2">
        <v>5.339357401</v>
      </c>
      <c r="G42" s="2">
        <v>7.4856356819999998</v>
      </c>
      <c r="H42" s="2">
        <v>10.257860129999999</v>
      </c>
      <c r="I42" s="2">
        <v>13.87721543</v>
      </c>
      <c r="J42" s="2">
        <v>18.534527149999999</v>
      </c>
      <c r="K42" s="2">
        <v>23.691633280000001</v>
      </c>
      <c r="L42" s="134">
        <v>30.431765909999999</v>
      </c>
      <c r="M42" s="134">
        <v>39.318988990000001</v>
      </c>
      <c r="N42" s="134">
        <v>51.5861041</v>
      </c>
      <c r="O42" s="134">
        <v>67.940841629999994</v>
      </c>
      <c r="P42" s="134">
        <v>90.161132089999995</v>
      </c>
      <c r="Q42" s="2">
        <v>119.9779942</v>
      </c>
      <c r="R42" s="2">
        <v>158.67995830000001</v>
      </c>
      <c r="S42" s="2">
        <v>207.75497590000001</v>
      </c>
      <c r="T42" s="2">
        <v>268.17138970000002</v>
      </c>
      <c r="U42" s="2">
        <v>340.72410530000002</v>
      </c>
      <c r="V42" s="2">
        <v>425.90188210000002</v>
      </c>
      <c r="W42" s="2">
        <v>524.72262999999998</v>
      </c>
      <c r="X42" s="2">
        <v>638.50428369999997</v>
      </c>
      <c r="Y42" s="2">
        <v>768.27299889999995</v>
      </c>
      <c r="Z42" s="2">
        <v>915.03457749999995</v>
      </c>
      <c r="AA42" s="2">
        <v>1073.0128970000001</v>
      </c>
      <c r="AB42" s="2">
        <v>1240.9139299999999</v>
      </c>
      <c r="AC42" s="2">
        <v>1417.390351</v>
      </c>
      <c r="AD42" s="2">
        <v>1601.109796</v>
      </c>
      <c r="AE42" s="2">
        <v>1790.6464149999999</v>
      </c>
      <c r="AF42" s="2">
        <v>1984.6489409999999</v>
      </c>
      <c r="AG42" s="2">
        <v>2181.816601</v>
      </c>
      <c r="AH42" s="2">
        <v>2380.8439199999998</v>
      </c>
      <c r="AI42" s="2">
        <v>2580.4702240000001</v>
      </c>
      <c r="AJ42" s="2">
        <v>2780.676547</v>
      </c>
      <c r="AK42" s="2">
        <v>2973.686107</v>
      </c>
      <c r="AL42" s="2">
        <v>3158.5625359999999</v>
      </c>
      <c r="AM42" s="2">
        <v>3334.5002290000002</v>
      </c>
      <c r="AN42" s="2">
        <v>3500.9403379999999</v>
      </c>
      <c r="AO42" s="2">
        <v>3657.524887</v>
      </c>
      <c r="AP42" s="2">
        <v>3804.2414640000002</v>
      </c>
      <c r="AQ42" s="2">
        <v>3946.7350110000002</v>
      </c>
      <c r="AR42" s="2">
        <v>4083.693683</v>
      </c>
      <c r="AS42" s="2">
        <v>4214.1577070000003</v>
      </c>
      <c r="AT42" s="2">
        <v>4337.3314060000002</v>
      </c>
    </row>
    <row r="43" spans="1:48" x14ac:dyDescent="0.3">
      <c r="A43" s="2" t="s">
        <v>260</v>
      </c>
      <c r="B43" s="2">
        <v>1.4086607900000001E-2</v>
      </c>
      <c r="C43" s="2">
        <v>1.7564141700000001E-2</v>
      </c>
      <c r="D43" s="2">
        <v>1.78990352E-2</v>
      </c>
      <c r="E43" s="2">
        <v>1.6506114299999999E-2</v>
      </c>
      <c r="F43" s="2">
        <v>1.52215917E-2</v>
      </c>
      <c r="G43" s="2">
        <v>1.4037032099999999E-2</v>
      </c>
      <c r="H43" s="2">
        <v>1.2944656000000001E-2</v>
      </c>
      <c r="I43" s="2">
        <v>1.1937289800000001E-2</v>
      </c>
      <c r="J43" s="2">
        <v>1.10083178E-2</v>
      </c>
      <c r="K43" s="2">
        <v>1.0151639400000001E-2</v>
      </c>
      <c r="L43" s="2">
        <v>9.3616285599999998E-3</v>
      </c>
      <c r="M43" s="2">
        <v>8.6330971600000004E-3</v>
      </c>
      <c r="N43" s="2">
        <v>7.9612607999999998E-3</v>
      </c>
      <c r="O43" s="2">
        <v>7.3417074300000003E-3</v>
      </c>
      <c r="P43" s="2">
        <v>6.7703683300000001E-3</v>
      </c>
      <c r="Q43" s="2">
        <v>6.2434914200000004E-3</v>
      </c>
      <c r="R43" s="2">
        <v>5.7576166000000003E-3</v>
      </c>
      <c r="S43" s="2">
        <v>5.3095530499999996E-3</v>
      </c>
      <c r="T43" s="2">
        <v>4.8963582599999998E-3</v>
      </c>
      <c r="U43" s="2">
        <v>4.5153187099999997E-3</v>
      </c>
      <c r="V43" s="2">
        <v>4.1639320400000002E-3</v>
      </c>
      <c r="W43" s="2">
        <v>3.83989063E-3</v>
      </c>
      <c r="X43" s="2">
        <v>3.5410664600000002E-3</v>
      </c>
      <c r="Y43" s="2">
        <v>3.2654970900000001E-3</v>
      </c>
      <c r="Z43" s="2">
        <v>3.0113727999999998E-3</v>
      </c>
      <c r="AA43" s="2">
        <v>2.7770247200000001E-3</v>
      </c>
      <c r="AB43" s="2">
        <v>2.5609138499999998E-3</v>
      </c>
      <c r="AC43" s="2">
        <v>2.3616209400000002E-3</v>
      </c>
      <c r="AD43" s="2">
        <v>2.1778372100000002E-3</v>
      </c>
      <c r="AE43" s="2">
        <v>2.00835572E-3</v>
      </c>
      <c r="AF43" s="2">
        <v>1.8520634399999999E-3</v>
      </c>
      <c r="AG43" s="2">
        <v>1.70793399E-3</v>
      </c>
      <c r="AH43" s="2">
        <v>1.57502084E-3</v>
      </c>
      <c r="AI43" s="2">
        <v>1.45245112E-3</v>
      </c>
      <c r="AJ43" s="2">
        <v>1.3394199099999999E-3</v>
      </c>
      <c r="AK43" s="2">
        <v>1.2351848999999999E-3</v>
      </c>
      <c r="AL43" s="2">
        <v>1.13906156E-3</v>
      </c>
      <c r="AM43" s="2">
        <v>1.0504186400000001E-3</v>
      </c>
      <c r="AN43" s="2">
        <v>9.6867399600000001E-4</v>
      </c>
      <c r="AO43" s="2">
        <v>8.9329080499999996E-4</v>
      </c>
      <c r="AP43" s="2">
        <v>8.2377401200000005E-4</v>
      </c>
      <c r="AQ43" s="2">
        <v>7.5966708399999999E-4</v>
      </c>
      <c r="AR43" s="2">
        <v>7.0054902299999998E-4</v>
      </c>
      <c r="AS43" s="2">
        <v>6.4603158799999996E-4</v>
      </c>
      <c r="AT43" s="2">
        <v>5.9575675600000003E-4</v>
      </c>
    </row>
    <row r="44" spans="1:48" x14ac:dyDescent="0.3">
      <c r="A44" s="2" t="s">
        <v>261</v>
      </c>
      <c r="B44" s="2">
        <v>0.1730640393</v>
      </c>
      <c r="C44" s="2">
        <v>0.25704786400000001</v>
      </c>
      <c r="D44" s="2">
        <v>0.40185854920000003</v>
      </c>
      <c r="E44" s="2">
        <v>0.60374720770000001</v>
      </c>
      <c r="F44" s="2">
        <v>0.85194253929999997</v>
      </c>
      <c r="G44" s="2">
        <v>1.1809984280000001</v>
      </c>
      <c r="H44" s="2">
        <v>1.6039931110000001</v>
      </c>
      <c r="I44" s="2">
        <v>2.1517962260000001</v>
      </c>
      <c r="J44" s="2">
        <v>2.8467238450000001</v>
      </c>
      <c r="K44" s="2">
        <v>3.6099073740000001</v>
      </c>
      <c r="L44" s="2">
        <v>4.6002916999999997</v>
      </c>
      <c r="M44" s="2">
        <v>5.89196528</v>
      </c>
      <c r="N44" s="2">
        <v>7.6543647080000001</v>
      </c>
      <c r="O44" s="2">
        <v>9.9674719520000004</v>
      </c>
      <c r="P44" s="2">
        <v>13.06280424</v>
      </c>
      <c r="Q44" s="2">
        <v>17.157638309999999</v>
      </c>
      <c r="R44" s="2">
        <v>22.401192349999999</v>
      </c>
      <c r="S44" s="2">
        <v>28.96814663</v>
      </c>
      <c r="T44" s="2">
        <v>36.963336220000002</v>
      </c>
      <c r="U44" s="2">
        <v>46.47194622</v>
      </c>
      <c r="V44" s="2">
        <v>57.52333075</v>
      </c>
      <c r="W44" s="2">
        <v>70.244641209999997</v>
      </c>
      <c r="X44" s="2">
        <v>84.808317239999994</v>
      </c>
      <c r="Y44" s="2">
        <v>101.3539401</v>
      </c>
      <c r="Z44" s="2">
        <v>120.02260990000001</v>
      </c>
      <c r="AA44" s="2">
        <v>140.0950651</v>
      </c>
      <c r="AB44" s="2">
        <v>161.42413500000001</v>
      </c>
      <c r="AC44" s="2">
        <v>183.85874010000001</v>
      </c>
      <c r="AD44" s="2">
        <v>207.25186669999999</v>
      </c>
      <c r="AE44" s="2">
        <v>231.44560870000001</v>
      </c>
      <c r="AF44" s="2">
        <v>256.29182650000001</v>
      </c>
      <c r="AG44" s="2">
        <v>281.64831320000002</v>
      </c>
      <c r="AH44" s="2">
        <v>307.37102650000003</v>
      </c>
      <c r="AI44" s="2">
        <v>333.31981660000002</v>
      </c>
      <c r="AJ44" s="2">
        <v>359.5138675</v>
      </c>
      <c r="AK44" s="2">
        <v>384.95424480000003</v>
      </c>
      <c r="AL44" s="2">
        <v>409.52824889999999</v>
      </c>
      <c r="AM44" s="2">
        <v>433.13661500000001</v>
      </c>
      <c r="AN44" s="2">
        <v>455.70763740000001</v>
      </c>
      <c r="AO44" s="2">
        <v>477.19127459999999</v>
      </c>
      <c r="AP44" s="2">
        <v>497.5792318</v>
      </c>
      <c r="AQ44" s="2">
        <v>517.62197760000004</v>
      </c>
      <c r="AR44" s="2">
        <v>537.1367305</v>
      </c>
      <c r="AS44" s="2">
        <v>555.98407740000005</v>
      </c>
      <c r="AT44" s="2">
        <v>574.04473770000004</v>
      </c>
    </row>
    <row r="45" spans="1:48" x14ac:dyDescent="0.3">
      <c r="A45" s="2" t="s">
        <v>81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8" x14ac:dyDescent="0.3">
      <c r="A46" s="2" t="s">
        <v>262</v>
      </c>
      <c r="B46" s="2">
        <v>30505.19284</v>
      </c>
      <c r="C46" s="2">
        <v>30875.253290000001</v>
      </c>
      <c r="D46" s="2">
        <v>31196.079809999999</v>
      </c>
      <c r="E46" s="2">
        <v>31729.365119999999</v>
      </c>
      <c r="F46" s="2">
        <v>32163.251660000002</v>
      </c>
      <c r="G46" s="2">
        <v>32508.99206</v>
      </c>
      <c r="H46" s="2">
        <v>32479.371220000001</v>
      </c>
      <c r="I46" s="2">
        <v>32327.340199999999</v>
      </c>
      <c r="J46" s="2">
        <v>32185.911609999999</v>
      </c>
      <c r="K46" s="2">
        <v>31925.246090000001</v>
      </c>
      <c r="L46" s="2">
        <v>31829.801930000001</v>
      </c>
      <c r="M46" s="2">
        <v>31882.066159999998</v>
      </c>
      <c r="N46" s="2">
        <v>31996.05328</v>
      </c>
      <c r="O46" s="2">
        <v>32064.651750000001</v>
      </c>
      <c r="P46" s="2">
        <v>32084.56119</v>
      </c>
      <c r="Q46" s="2">
        <v>32103.122930000001</v>
      </c>
      <c r="R46" s="2">
        <v>32104.036670000001</v>
      </c>
      <c r="S46" s="2">
        <v>32093.922269999999</v>
      </c>
      <c r="T46" s="2">
        <v>32057.93159</v>
      </c>
      <c r="U46" s="2">
        <v>31981.489610000001</v>
      </c>
      <c r="V46" s="2">
        <v>31842.539669999998</v>
      </c>
      <c r="W46" s="2">
        <v>31633.977579999999</v>
      </c>
      <c r="X46" s="2">
        <v>31355.98402</v>
      </c>
      <c r="Y46" s="2">
        <v>31004.443490000001</v>
      </c>
      <c r="Z46" s="2">
        <v>30576.929980000001</v>
      </c>
      <c r="AA46" s="2">
        <v>30046.630580000001</v>
      </c>
      <c r="AB46" s="2">
        <v>29433.80456</v>
      </c>
      <c r="AC46" s="2">
        <v>28753.251799999998</v>
      </c>
      <c r="AD46" s="2">
        <v>28016.584630000001</v>
      </c>
      <c r="AE46" s="2">
        <v>27232.91001</v>
      </c>
      <c r="AF46" s="2">
        <v>26410.447820000001</v>
      </c>
      <c r="AG46" s="2">
        <v>25556.632269999998</v>
      </c>
      <c r="AH46" s="2">
        <v>24678.137019999998</v>
      </c>
      <c r="AI46" s="2">
        <v>23781.167570000001</v>
      </c>
      <c r="AJ46" s="2">
        <v>22876.824110000001</v>
      </c>
      <c r="AK46" s="2">
        <v>21960.811369999999</v>
      </c>
      <c r="AL46" s="134">
        <v>21043.022949999999</v>
      </c>
      <c r="AM46" s="134">
        <v>20130.742119999999</v>
      </c>
      <c r="AN46" s="134">
        <v>19229.587940000001</v>
      </c>
      <c r="AO46" s="134">
        <v>18343.91633</v>
      </c>
      <c r="AP46" s="134">
        <v>17477.35008</v>
      </c>
      <c r="AQ46" s="134">
        <v>16638.61058</v>
      </c>
      <c r="AR46" s="134">
        <v>15826.639160000001</v>
      </c>
      <c r="AS46" s="134">
        <v>15040.90869</v>
      </c>
      <c r="AT46" s="134">
        <v>14281.112870000001</v>
      </c>
      <c r="AU46" s="134"/>
      <c r="AV46" s="134"/>
    </row>
    <row r="47" spans="1:48" x14ac:dyDescent="0.3">
      <c r="A47" s="2" t="s">
        <v>82</v>
      </c>
      <c r="B47" s="2">
        <v>3.992730082</v>
      </c>
      <c r="C47" s="2">
        <v>5.9852538400000004</v>
      </c>
      <c r="D47" s="2">
        <v>9.5110576229999904</v>
      </c>
      <c r="E47" s="134">
        <v>14.60951871</v>
      </c>
      <c r="F47" s="134">
        <v>20.982449620000001</v>
      </c>
      <c r="G47" s="2">
        <v>29.538902790000002</v>
      </c>
      <c r="H47" s="2">
        <v>40.612697509999997</v>
      </c>
      <c r="I47" s="2">
        <v>55.11908665</v>
      </c>
      <c r="J47" s="2">
        <v>73.899299690000007</v>
      </c>
      <c r="K47" s="2">
        <v>94.770957569999894</v>
      </c>
      <c r="L47" s="2">
        <v>122.1400805</v>
      </c>
      <c r="M47" s="2">
        <v>158.41684470000001</v>
      </c>
      <c r="N47" s="2">
        <v>208.78295729999999</v>
      </c>
      <c r="O47" s="134">
        <v>276.49520109999997</v>
      </c>
      <c r="P47" s="134">
        <v>369.30886709999999</v>
      </c>
      <c r="Q47" s="134">
        <v>494.99670029999999</v>
      </c>
      <c r="R47" s="134">
        <v>659.72031370000002</v>
      </c>
      <c r="S47" s="134">
        <v>870.68493969999997</v>
      </c>
      <c r="T47" s="134">
        <v>1133.0599219999999</v>
      </c>
      <c r="U47" s="134">
        <v>1451.390443</v>
      </c>
      <c r="V47" s="134">
        <v>1829.821537</v>
      </c>
      <c r="W47" s="134">
        <v>2274.2923510000001</v>
      </c>
      <c r="X47" s="134">
        <v>2792.1697640000002</v>
      </c>
      <c r="Y47" s="134">
        <v>3389.63033</v>
      </c>
      <c r="Z47" s="134">
        <v>4072.9532770000001</v>
      </c>
      <c r="AA47" s="134">
        <v>4816.0929640000004</v>
      </c>
      <c r="AB47" s="134">
        <v>5614.1593279999997</v>
      </c>
      <c r="AC47" s="134">
        <v>6461.8999800000001</v>
      </c>
      <c r="AD47" s="134">
        <v>7353.9589640000004</v>
      </c>
      <c r="AE47" s="134">
        <v>8284.3616099999999</v>
      </c>
      <c r="AF47" s="134">
        <v>9247.3155559999996</v>
      </c>
      <c r="AG47" s="134">
        <v>10237.10281</v>
      </c>
      <c r="AH47" s="2">
        <v>11247.814899999999</v>
      </c>
      <c r="AI47" s="2">
        <v>12273.588879999999</v>
      </c>
      <c r="AJ47" s="2">
        <v>13314.59916</v>
      </c>
      <c r="AK47" s="2">
        <v>14331.71466</v>
      </c>
      <c r="AL47" s="2">
        <v>15319.783740000001</v>
      </c>
      <c r="AM47" s="2">
        <v>16274.184509999999</v>
      </c>
      <c r="AN47" s="2">
        <v>17191.356660000001</v>
      </c>
      <c r="AO47" s="2">
        <v>18068.600559999999</v>
      </c>
      <c r="AP47" s="2">
        <v>18904.889869999999</v>
      </c>
      <c r="AQ47" s="2">
        <v>19728.960630000001</v>
      </c>
      <c r="AR47" s="2">
        <v>20533.175459999999</v>
      </c>
      <c r="AS47" s="2">
        <v>21311.63221</v>
      </c>
      <c r="AT47" s="2">
        <v>22059.274310000001</v>
      </c>
    </row>
    <row r="48" spans="1:48" x14ac:dyDescent="0.3">
      <c r="A48" s="2" t="s">
        <v>83</v>
      </c>
      <c r="B48" s="2">
        <v>1.98409168E-2</v>
      </c>
      <c r="C48" s="2">
        <v>3.1305736700000003E-2</v>
      </c>
      <c r="D48" s="2">
        <v>0.1079140568</v>
      </c>
      <c r="E48" s="134">
        <v>0.18171281410000001</v>
      </c>
      <c r="F48" s="134">
        <v>0.26327380760000002</v>
      </c>
      <c r="G48" s="2">
        <v>0.35625367959999998</v>
      </c>
      <c r="H48" s="2">
        <v>0.43641985150000001</v>
      </c>
      <c r="I48" s="2">
        <v>0.51650316480000003</v>
      </c>
      <c r="J48" s="134">
        <v>0.59083506740000002</v>
      </c>
      <c r="K48" s="134">
        <v>0.71056438649999998</v>
      </c>
      <c r="L48" s="134">
        <v>0.78951717259999998</v>
      </c>
      <c r="M48" s="134">
        <v>0.88648402989999997</v>
      </c>
      <c r="N48" s="134">
        <v>0.99826434929999996</v>
      </c>
      <c r="O48" s="134">
        <v>1.120414231</v>
      </c>
      <c r="P48" s="134">
        <v>1.254619256</v>
      </c>
      <c r="Q48" s="134">
        <v>1.3990196130000001</v>
      </c>
      <c r="R48" s="134">
        <v>1.5514374980000001</v>
      </c>
      <c r="S48" s="134">
        <v>1.7088046859999999</v>
      </c>
      <c r="T48" s="134">
        <v>1.8673258850000001</v>
      </c>
      <c r="U48" s="134">
        <v>2.0238103079999998</v>
      </c>
      <c r="V48" s="134">
        <v>2.1766002389999999</v>
      </c>
      <c r="W48" s="134">
        <v>2.3230254719999999</v>
      </c>
      <c r="X48" s="134">
        <v>2.4609613160000001</v>
      </c>
      <c r="Y48" s="134">
        <v>2.5880744409999998</v>
      </c>
      <c r="Z48" s="134">
        <v>2.7025218409999998</v>
      </c>
      <c r="AA48" s="134">
        <v>2.7916096110000002</v>
      </c>
      <c r="AB48" s="134">
        <v>2.8583180640000001</v>
      </c>
      <c r="AC48" s="134">
        <v>2.9052558149999999</v>
      </c>
      <c r="AD48" s="134">
        <v>2.9345757090000002</v>
      </c>
      <c r="AE48" s="134">
        <v>2.9479933969999998</v>
      </c>
      <c r="AF48" s="134">
        <v>2.947046142</v>
      </c>
      <c r="AG48" s="134">
        <v>2.93314115</v>
      </c>
      <c r="AH48" s="134">
        <v>2.9075334480000001</v>
      </c>
      <c r="AI48" s="134">
        <v>2.87140511</v>
      </c>
      <c r="AJ48" s="134">
        <v>2.82689653</v>
      </c>
      <c r="AK48" s="134">
        <v>2.7731296099999998</v>
      </c>
      <c r="AL48" s="134">
        <v>2.7120777230000002</v>
      </c>
      <c r="AM48" s="2">
        <v>2.6452944440000001</v>
      </c>
      <c r="AN48" s="2">
        <v>2.5740389719999999</v>
      </c>
      <c r="AO48" s="2">
        <v>2.4993429370000002</v>
      </c>
      <c r="AP48" s="2">
        <v>2.4221167530000001</v>
      </c>
      <c r="AQ48" s="2">
        <v>2.3444255250000001</v>
      </c>
      <c r="AR48" s="2">
        <v>2.266271744</v>
      </c>
      <c r="AS48" s="2">
        <v>2.1877684909999999</v>
      </c>
      <c r="AT48" s="2">
        <v>2.1090879299999998</v>
      </c>
    </row>
    <row r="49" spans="1:98" x14ac:dyDescent="0.3">
      <c r="A49" s="2" t="s">
        <v>263</v>
      </c>
      <c r="B49" s="2">
        <v>2373</v>
      </c>
      <c r="C49" s="2">
        <v>2746.3086579999999</v>
      </c>
      <c r="D49" s="2">
        <v>2727.561557</v>
      </c>
      <c r="E49" s="134">
        <v>2966.8344160000001</v>
      </c>
      <c r="F49" s="134">
        <v>2910.6076929999999</v>
      </c>
      <c r="G49" s="2">
        <v>2858.9065139999998</v>
      </c>
      <c r="H49" s="2">
        <v>2513.6343489999999</v>
      </c>
      <c r="I49" s="2">
        <v>2393.213424</v>
      </c>
      <c r="J49" s="134">
        <v>2397.3873619999999</v>
      </c>
      <c r="K49" s="134">
        <v>2270.6972599999999</v>
      </c>
      <c r="L49" s="134">
        <v>2423.7550839999999</v>
      </c>
      <c r="M49" s="134">
        <v>2575.0734400000001</v>
      </c>
      <c r="N49" s="134">
        <v>2657.7760349999999</v>
      </c>
      <c r="O49" s="134">
        <v>2642.5236530000002</v>
      </c>
      <c r="P49" s="134">
        <v>2629.5438829999998</v>
      </c>
      <c r="Q49" s="134">
        <v>2669.842568</v>
      </c>
      <c r="R49" s="134">
        <v>2702.4560080000001</v>
      </c>
      <c r="S49" s="134">
        <v>2750.5589420000001</v>
      </c>
      <c r="T49" s="134">
        <v>2791.7233849999998</v>
      </c>
      <c r="U49" s="134">
        <v>2824.8450710000002</v>
      </c>
      <c r="V49" s="134">
        <v>2841.2617030000001</v>
      </c>
      <c r="W49" s="134">
        <v>2856.3259410000001</v>
      </c>
      <c r="X49" s="134">
        <v>2878.6597230000002</v>
      </c>
      <c r="Y49" s="134">
        <v>2903.3639119999998</v>
      </c>
      <c r="Z49" s="134">
        <v>2932.3910529999998</v>
      </c>
      <c r="AA49" s="134">
        <v>2909.3292569999999</v>
      </c>
      <c r="AB49" s="134">
        <v>2898.292766</v>
      </c>
      <c r="AC49" s="134">
        <v>2894.6558970000001</v>
      </c>
      <c r="AD49" s="134">
        <v>2895.870551</v>
      </c>
      <c r="AE49" s="134">
        <v>2899.299512</v>
      </c>
      <c r="AF49" s="134">
        <v>2904.4817659999999</v>
      </c>
      <c r="AG49" s="134">
        <v>2910.8949170000001</v>
      </c>
      <c r="AH49" s="134">
        <v>2917.7215249999999</v>
      </c>
      <c r="AI49" s="134">
        <v>2924.5984490000001</v>
      </c>
      <c r="AJ49" s="134">
        <v>2942.4844459999999</v>
      </c>
      <c r="AK49" s="134">
        <v>2917.5559370000001</v>
      </c>
      <c r="AL49" s="134">
        <v>2894.6017510000001</v>
      </c>
      <c r="AM49" s="2">
        <v>2871.9103380000001</v>
      </c>
      <c r="AN49" s="2">
        <v>2849.0861970000001</v>
      </c>
      <c r="AO49" s="2">
        <v>2825.887037</v>
      </c>
      <c r="AP49" s="2">
        <v>2803.3819640000002</v>
      </c>
      <c r="AQ49" s="2">
        <v>2816.6339739999999</v>
      </c>
      <c r="AR49" s="2">
        <v>2822.4046020000001</v>
      </c>
      <c r="AS49" s="2">
        <v>2822.2838350000002</v>
      </c>
      <c r="AT49" s="2">
        <v>2816.8377959999998</v>
      </c>
    </row>
    <row r="50" spans="1:98" x14ac:dyDescent="0.3">
      <c r="A50" s="2" t="s">
        <v>264</v>
      </c>
      <c r="B50" s="2">
        <v>2371.447525</v>
      </c>
      <c r="C50" s="2">
        <v>2744.005416</v>
      </c>
      <c r="D50" s="2">
        <v>2723.5699749999999</v>
      </c>
      <c r="E50" s="134">
        <v>2960.9957949999998</v>
      </c>
      <c r="F50" s="134">
        <v>2903.097835</v>
      </c>
      <c r="G50" s="2">
        <v>2848.717185</v>
      </c>
      <c r="H50" s="2">
        <v>2500.2618069999999</v>
      </c>
      <c r="I50" s="2">
        <v>2375.5465140000001</v>
      </c>
      <c r="J50" s="134">
        <v>2374.3177260000002</v>
      </c>
      <c r="K50" s="134">
        <v>2244.0746840000002</v>
      </c>
      <c r="L50" s="134">
        <v>2389.0107889999999</v>
      </c>
      <c r="M50" s="134">
        <v>2529.2916110000001</v>
      </c>
      <c r="N50" s="134">
        <v>2595.0817630000001</v>
      </c>
      <c r="O50" s="134">
        <v>2558.5637080000001</v>
      </c>
      <c r="P50" s="134">
        <v>2515.2130809999999</v>
      </c>
      <c r="Q50" s="134">
        <v>2515.414745</v>
      </c>
      <c r="R50" s="134">
        <v>2499.2112510000002</v>
      </c>
      <c r="S50" s="134">
        <v>2488.254214</v>
      </c>
      <c r="T50" s="134">
        <v>2461.5908199999999</v>
      </c>
      <c r="U50" s="134">
        <v>2418.3386810000002</v>
      </c>
      <c r="V50" s="134">
        <v>2349.8819370000001</v>
      </c>
      <c r="W50" s="134">
        <v>2269.4565640000001</v>
      </c>
      <c r="X50" s="134">
        <v>2183.7945770000001</v>
      </c>
      <c r="Y50" s="134">
        <v>2088.6138700000001</v>
      </c>
      <c r="Z50" s="134">
        <v>1985.2836460000001</v>
      </c>
      <c r="AA50" s="134">
        <v>1849.2282250000001</v>
      </c>
      <c r="AB50" s="134">
        <v>1725.433174</v>
      </c>
      <c r="AC50" s="134">
        <v>1610.0156870000001</v>
      </c>
      <c r="AD50" s="134">
        <v>1500.9399739999999</v>
      </c>
      <c r="AE50" s="134">
        <v>1396.604341</v>
      </c>
      <c r="AF50" s="134">
        <v>1296.8304169999999</v>
      </c>
      <c r="AG50" s="134">
        <v>1201.472213</v>
      </c>
      <c r="AH50" s="134">
        <v>1110.3477339999999</v>
      </c>
      <c r="AI50" s="134">
        <v>1023.508133</v>
      </c>
      <c r="AJ50" s="134">
        <v>946.33106559999999</v>
      </c>
      <c r="AK50" s="134">
        <v>864.2848573</v>
      </c>
      <c r="AL50" s="134">
        <v>791.22413900000004</v>
      </c>
      <c r="AM50" s="2">
        <v>725.30850069999997</v>
      </c>
      <c r="AN50" s="134">
        <v>665.44053870000005</v>
      </c>
      <c r="AO50" s="134">
        <v>610.79437580000001</v>
      </c>
      <c r="AP50" s="134">
        <v>560.97587350000003</v>
      </c>
      <c r="AQ50" s="134">
        <v>521.36556580000001</v>
      </c>
      <c r="AR50" s="134">
        <v>482.86209430000002</v>
      </c>
      <c r="AS50" s="134">
        <v>445.9145997</v>
      </c>
      <c r="AT50" s="134">
        <v>410.70291300000002</v>
      </c>
    </row>
    <row r="51" spans="1:98" x14ac:dyDescent="0.3">
      <c r="A51" s="2" t="s">
        <v>265</v>
      </c>
      <c r="B51" s="2">
        <v>1.186316921</v>
      </c>
      <c r="C51" s="2">
        <v>9.7804268850000007</v>
      </c>
      <c r="D51" s="2">
        <v>61.391997269999997</v>
      </c>
      <c r="E51" s="134">
        <v>63.81592989</v>
      </c>
      <c r="F51" s="134">
        <v>74.387213950000003</v>
      </c>
      <c r="G51" s="2">
        <v>88.286718930000006</v>
      </c>
      <c r="H51" s="2">
        <v>83.976331819999999</v>
      </c>
      <c r="I51" s="2">
        <v>88.802349430000007</v>
      </c>
      <c r="J51" s="134">
        <v>89.166793810000001</v>
      </c>
      <c r="K51" s="134">
        <v>129.2111554</v>
      </c>
      <c r="L51" s="134">
        <v>104.58584279999999</v>
      </c>
      <c r="M51" s="134">
        <v>123.448363</v>
      </c>
      <c r="N51" s="134">
        <v>140.91666799999999</v>
      </c>
      <c r="O51" s="134">
        <v>155.82727980000001</v>
      </c>
      <c r="P51" s="134">
        <v>172.68744839999999</v>
      </c>
      <c r="Q51" s="134">
        <v>188.81986119999999</v>
      </c>
      <c r="R51" s="134">
        <v>203.87292120000001</v>
      </c>
      <c r="S51" s="134">
        <v>217.0141974</v>
      </c>
      <c r="T51" s="134">
        <v>227.49230739999999</v>
      </c>
      <c r="U51" s="134">
        <v>235.54912849999999</v>
      </c>
      <c r="V51" s="134">
        <v>242.19013609999999</v>
      </c>
      <c r="W51" s="134">
        <v>246.52114800000001</v>
      </c>
      <c r="X51" s="134">
        <v>248.8051462</v>
      </c>
      <c r="Y51" s="134">
        <v>248.75038929999999</v>
      </c>
      <c r="Z51" s="134">
        <v>246.5979663</v>
      </c>
      <c r="AA51" s="134">
        <v>233.75624579999999</v>
      </c>
      <c r="AB51" s="134">
        <v>221.69979319999999</v>
      </c>
      <c r="AC51" s="134">
        <v>210.3199425</v>
      </c>
      <c r="AD51" s="134">
        <v>199.41941779999999</v>
      </c>
      <c r="AE51" s="134">
        <v>188.78767310000001</v>
      </c>
      <c r="AF51" s="134">
        <v>178.3896541</v>
      </c>
      <c r="AG51" s="134">
        <v>168.21722310000001</v>
      </c>
      <c r="AH51" s="134">
        <v>158.23705090000001</v>
      </c>
      <c r="AI51" s="134">
        <v>148.46843820000001</v>
      </c>
      <c r="AJ51" s="134">
        <v>139.73154529999999</v>
      </c>
      <c r="AK51" s="134">
        <v>129.79932959999999</v>
      </c>
      <c r="AL51" s="134">
        <v>120.8451537</v>
      </c>
      <c r="AM51" s="134">
        <v>112.66118520000001</v>
      </c>
      <c r="AN51" s="134">
        <v>105.11198330000001</v>
      </c>
      <c r="AO51" s="134">
        <v>98.096381859999994</v>
      </c>
      <c r="AP51" s="134">
        <v>91.582434489999997</v>
      </c>
      <c r="AQ51" s="134">
        <v>86.52725556</v>
      </c>
      <c r="AR51" s="134">
        <v>81.445602530000002</v>
      </c>
      <c r="AS51" s="134">
        <v>76.423999749999894</v>
      </c>
      <c r="AT51" s="134">
        <v>71.515473760000006</v>
      </c>
    </row>
    <row r="52" spans="1:98" x14ac:dyDescent="0.3">
      <c r="A52" s="2" t="s">
        <v>266</v>
      </c>
      <c r="B52" s="2">
        <v>427.07409150000001</v>
      </c>
      <c r="C52" s="2">
        <v>497.81554740000001</v>
      </c>
      <c r="D52" s="2">
        <v>512.40816319999999</v>
      </c>
      <c r="E52" s="134">
        <v>563.90695340000002</v>
      </c>
      <c r="F52" s="134">
        <v>546.53430709999998</v>
      </c>
      <c r="G52" s="2">
        <v>532.43528890000005</v>
      </c>
      <c r="H52" s="2">
        <v>468.3359499</v>
      </c>
      <c r="I52" s="2">
        <v>450.68645329999998</v>
      </c>
      <c r="J52" s="134">
        <v>465.24587739999998</v>
      </c>
      <c r="K52" s="134">
        <v>422.81646239999998</v>
      </c>
      <c r="L52" s="134">
        <v>464.24483229999998</v>
      </c>
      <c r="M52" s="134">
        <v>493.71533749999998</v>
      </c>
      <c r="N52" s="134">
        <v>507.9192888</v>
      </c>
      <c r="O52" s="134">
        <v>502.80237620000003</v>
      </c>
      <c r="P52" s="134">
        <v>496.37997919999998</v>
      </c>
      <c r="Q52" s="134">
        <v>499.22736759999998</v>
      </c>
      <c r="R52" s="134">
        <v>498.38203320000002</v>
      </c>
      <c r="S52" s="134">
        <v>498.78367930000002</v>
      </c>
      <c r="T52" s="134">
        <v>495.7523711</v>
      </c>
      <c r="U52" s="134">
        <v>489.0354193</v>
      </c>
      <c r="V52" s="134">
        <v>477.19551960000001</v>
      </c>
      <c r="W52" s="134">
        <v>462.5679341</v>
      </c>
      <c r="X52" s="134">
        <v>446.46586660000003</v>
      </c>
      <c r="Y52" s="134">
        <v>428.09965799999998</v>
      </c>
      <c r="Z52" s="134">
        <v>407.80744479999998</v>
      </c>
      <c r="AA52" s="134">
        <v>381.61820999999998</v>
      </c>
      <c r="AB52" s="134">
        <v>357.71947089999998</v>
      </c>
      <c r="AC52" s="134">
        <v>335.3520939</v>
      </c>
      <c r="AD52" s="134">
        <v>314.10297580000002</v>
      </c>
      <c r="AE52" s="134">
        <v>293.6436473</v>
      </c>
      <c r="AF52" s="134">
        <v>273.94313099999999</v>
      </c>
      <c r="AG52" s="134">
        <v>254.98181529999999</v>
      </c>
      <c r="AH52" s="134">
        <v>236.72926240000001</v>
      </c>
      <c r="AI52" s="134">
        <v>219.2074575</v>
      </c>
      <c r="AJ52" s="134">
        <v>203.58646880000001</v>
      </c>
      <c r="AK52" s="134">
        <v>186.75431879999999</v>
      </c>
      <c r="AL52" s="134">
        <v>171.70258630000001</v>
      </c>
      <c r="AM52" s="134">
        <v>158.05858720000001</v>
      </c>
      <c r="AN52" s="134">
        <v>145.6019441</v>
      </c>
      <c r="AO52" s="134">
        <v>134.16859049999999</v>
      </c>
      <c r="AP52" s="134">
        <v>123.6877877</v>
      </c>
      <c r="AQ52" s="134">
        <v>115.36896659999999</v>
      </c>
      <c r="AR52" s="134">
        <v>107.21571539999999</v>
      </c>
      <c r="AS52" s="134">
        <v>99.332910470000002</v>
      </c>
      <c r="AT52" s="134">
        <v>91.769541799999999</v>
      </c>
    </row>
    <row r="53" spans="1:98" x14ac:dyDescent="0.3">
      <c r="A53" s="2" t="s">
        <v>267</v>
      </c>
      <c r="B53" s="2">
        <v>673.82801099999995</v>
      </c>
      <c r="C53" s="2">
        <v>780.0192634</v>
      </c>
      <c r="D53" s="2">
        <v>762.66144129999998</v>
      </c>
      <c r="E53" s="134">
        <v>832.04665820000002</v>
      </c>
      <c r="F53" s="134">
        <v>816.8082551</v>
      </c>
      <c r="G53" s="2">
        <v>804.63566590000005</v>
      </c>
      <c r="H53" s="2">
        <v>710.59442009999998</v>
      </c>
      <c r="I53" s="2">
        <v>678.77558369999997</v>
      </c>
      <c r="J53" s="134">
        <v>682.51250670000002</v>
      </c>
      <c r="K53" s="134">
        <v>632.15068010000005</v>
      </c>
      <c r="L53" s="134">
        <v>682.81414429999995</v>
      </c>
      <c r="M53" s="134">
        <v>721.13610889999995</v>
      </c>
      <c r="N53" s="134">
        <v>737.46873840000001</v>
      </c>
      <c r="O53" s="134">
        <v>724.20455760000004</v>
      </c>
      <c r="P53" s="134">
        <v>708.3922341</v>
      </c>
      <c r="Q53" s="134">
        <v>705.59717920000003</v>
      </c>
      <c r="R53" s="134">
        <v>697.90303960000006</v>
      </c>
      <c r="S53" s="134">
        <v>692.0769722</v>
      </c>
      <c r="T53" s="134">
        <v>681.99273300000004</v>
      </c>
      <c r="U53" s="134">
        <v>667.35508500000003</v>
      </c>
      <c r="V53" s="134">
        <v>645.38148100000001</v>
      </c>
      <c r="W53" s="134">
        <v>620.23289309999996</v>
      </c>
      <c r="X53" s="134">
        <v>593.88952419999998</v>
      </c>
      <c r="Y53" s="134">
        <v>565.17779970000004</v>
      </c>
      <c r="Z53" s="134">
        <v>534.47441019999997</v>
      </c>
      <c r="AA53" s="134">
        <v>496.7680077</v>
      </c>
      <c r="AB53" s="134">
        <v>462.5293982</v>
      </c>
      <c r="AC53" s="134">
        <v>430.61794579999997</v>
      </c>
      <c r="AD53" s="134">
        <v>400.47323499999999</v>
      </c>
      <c r="AE53" s="134">
        <v>371.67055470000003</v>
      </c>
      <c r="AF53" s="134">
        <v>344.16950919999999</v>
      </c>
      <c r="AG53" s="134">
        <v>317.93223419999998</v>
      </c>
      <c r="AH53" s="134">
        <v>292.91748760000002</v>
      </c>
      <c r="AI53" s="134">
        <v>269.13998079999999</v>
      </c>
      <c r="AJ53" s="134">
        <v>248.00558820000001</v>
      </c>
      <c r="AK53" s="134">
        <v>225.73728890000001</v>
      </c>
      <c r="AL53" s="134">
        <v>205.92957770000001</v>
      </c>
      <c r="AM53" s="134">
        <v>188.0823082</v>
      </c>
      <c r="AN53" s="134">
        <v>171.90202199999999</v>
      </c>
      <c r="AO53" s="134">
        <v>157.16810100000001</v>
      </c>
      <c r="AP53" s="134">
        <v>143.77069449999999</v>
      </c>
      <c r="AQ53" s="134">
        <v>133.06183350000001</v>
      </c>
      <c r="AR53" s="134">
        <v>122.7104963</v>
      </c>
      <c r="AS53" s="134">
        <v>112.82912399999999</v>
      </c>
      <c r="AT53" s="134">
        <v>103.4564434</v>
      </c>
    </row>
    <row r="54" spans="1:98" x14ac:dyDescent="0.3">
      <c r="A54" s="2" t="s">
        <v>268</v>
      </c>
      <c r="B54" s="2">
        <v>664.33747570000003</v>
      </c>
      <c r="C54" s="2">
        <v>766.93277880000005</v>
      </c>
      <c r="D54" s="2">
        <v>748.62718419999999</v>
      </c>
      <c r="E54" s="134">
        <v>814.64605740000002</v>
      </c>
      <c r="F54" s="134">
        <v>798.43471569999997</v>
      </c>
      <c r="G54" s="2">
        <v>780.5938069</v>
      </c>
      <c r="H54" s="2">
        <v>681.59318259999998</v>
      </c>
      <c r="I54" s="2">
        <v>646.92403139999999</v>
      </c>
      <c r="J54" s="134">
        <v>648.17344200000002</v>
      </c>
      <c r="K54" s="134">
        <v>603.05842440000004</v>
      </c>
      <c r="L54" s="134">
        <v>648.77554869999994</v>
      </c>
      <c r="M54" s="134">
        <v>682.84288360000005</v>
      </c>
      <c r="N54" s="134">
        <v>696.09072409999999</v>
      </c>
      <c r="O54" s="134">
        <v>680.78108659999998</v>
      </c>
      <c r="P54" s="134">
        <v>662.77469310000004</v>
      </c>
      <c r="Q54" s="134">
        <v>657.15034419999995</v>
      </c>
      <c r="R54" s="134">
        <v>647.11534919999997</v>
      </c>
      <c r="S54" s="134">
        <v>639.03164230000004</v>
      </c>
      <c r="T54" s="134">
        <v>627.29201990000001</v>
      </c>
      <c r="U54" s="134">
        <v>611.61354449999999</v>
      </c>
      <c r="V54" s="134">
        <v>589.10940330000005</v>
      </c>
      <c r="W54" s="134">
        <v>563.98813940000002</v>
      </c>
      <c r="X54" s="134">
        <v>538.13020349999999</v>
      </c>
      <c r="Y54" s="134">
        <v>510.41290559999999</v>
      </c>
      <c r="Z54" s="134">
        <v>481.1434471</v>
      </c>
      <c r="AA54" s="134">
        <v>446.07324089999997</v>
      </c>
      <c r="AB54" s="134">
        <v>414.30120249999999</v>
      </c>
      <c r="AC54" s="134">
        <v>384.74048219999997</v>
      </c>
      <c r="AD54" s="134">
        <v>356.87815019999999</v>
      </c>
      <c r="AE54" s="134">
        <v>330.3331336</v>
      </c>
      <c r="AF54" s="134">
        <v>305.06840970000002</v>
      </c>
      <c r="AG54" s="134">
        <v>281.0445823</v>
      </c>
      <c r="AH54" s="134">
        <v>258.222735</v>
      </c>
      <c r="AI54" s="134">
        <v>236.60971520000001</v>
      </c>
      <c r="AJ54" s="134">
        <v>217.42944800000001</v>
      </c>
      <c r="AK54" s="134">
        <v>197.3736074</v>
      </c>
      <c r="AL54" s="134">
        <v>179.5738418</v>
      </c>
      <c r="AM54" s="134">
        <v>163.57517780000001</v>
      </c>
      <c r="AN54" s="134">
        <v>149.1108294</v>
      </c>
      <c r="AO54" s="134">
        <v>135.97925860000001</v>
      </c>
      <c r="AP54" s="134">
        <v>124.07534819999999</v>
      </c>
      <c r="AQ54" s="134">
        <v>114.54859690000001</v>
      </c>
      <c r="AR54" s="134">
        <v>105.3827363</v>
      </c>
      <c r="AS54" s="134">
        <v>96.670438700000005</v>
      </c>
      <c r="AT54" s="134">
        <v>88.43864834</v>
      </c>
    </row>
    <row r="55" spans="1:98" x14ac:dyDescent="0.3">
      <c r="A55" s="2" t="s">
        <v>269</v>
      </c>
      <c r="B55" s="2">
        <v>427.07409150000001</v>
      </c>
      <c r="C55" s="2">
        <v>489.76227249999999</v>
      </c>
      <c r="D55" s="2">
        <v>464.48474820000001</v>
      </c>
      <c r="E55" s="134">
        <v>501.7897954</v>
      </c>
      <c r="F55" s="134">
        <v>487.75807090000001</v>
      </c>
      <c r="G55" s="2">
        <v>472.5599196</v>
      </c>
      <c r="H55" s="2">
        <v>412.93411450000002</v>
      </c>
      <c r="I55" s="2">
        <v>380.29966080000003</v>
      </c>
      <c r="J55" s="134">
        <v>370.3120854</v>
      </c>
      <c r="K55" s="134">
        <v>345.92739110000002</v>
      </c>
      <c r="L55" s="134">
        <v>370.37615529999999</v>
      </c>
      <c r="M55" s="134">
        <v>387.19141130000003</v>
      </c>
      <c r="N55" s="134">
        <v>392.45362990000001</v>
      </c>
      <c r="O55" s="134">
        <v>380.9869382</v>
      </c>
      <c r="P55" s="134">
        <v>367.8072449</v>
      </c>
      <c r="Q55" s="134">
        <v>361.67727639999998</v>
      </c>
      <c r="R55" s="134">
        <v>353.45683659999997</v>
      </c>
      <c r="S55" s="134">
        <v>346.570427</v>
      </c>
      <c r="T55" s="134">
        <v>338.076232</v>
      </c>
      <c r="U55" s="134">
        <v>327.79137650000001</v>
      </c>
      <c r="V55" s="134">
        <v>313.88499539999998</v>
      </c>
      <c r="W55" s="134">
        <v>298.91441550000002</v>
      </c>
      <c r="X55" s="134">
        <v>283.91411890000001</v>
      </c>
      <c r="Y55" s="134">
        <v>268.21223989999999</v>
      </c>
      <c r="Z55" s="134">
        <v>251.9235941</v>
      </c>
      <c r="AA55" s="134">
        <v>232.79898840000001</v>
      </c>
      <c r="AB55" s="134">
        <v>215.54561509999999</v>
      </c>
      <c r="AC55" s="134">
        <v>199.552322</v>
      </c>
      <c r="AD55" s="134">
        <v>184.54312390000001</v>
      </c>
      <c r="AE55" s="134">
        <v>170.3161733</v>
      </c>
      <c r="AF55" s="134">
        <v>156.8475253</v>
      </c>
      <c r="AG55" s="134">
        <v>144.10890989999999</v>
      </c>
      <c r="AH55" s="134">
        <v>132.07384780000001</v>
      </c>
      <c r="AI55" s="134">
        <v>120.7372477</v>
      </c>
      <c r="AJ55" s="134">
        <v>110.7129235</v>
      </c>
      <c r="AK55" s="134">
        <v>100.3084831</v>
      </c>
      <c r="AL55" s="134">
        <v>91.107957740000003</v>
      </c>
      <c r="AM55" s="134">
        <v>82.869065410000005</v>
      </c>
      <c r="AN55" s="134">
        <v>75.448177009999995</v>
      </c>
      <c r="AO55" s="134">
        <v>68.735779769999894</v>
      </c>
      <c r="AP55" s="134">
        <v>62.671915730000002</v>
      </c>
      <c r="AQ55" s="134">
        <v>57.830968599999999</v>
      </c>
      <c r="AR55" s="134">
        <v>53.189766489999997</v>
      </c>
      <c r="AS55" s="134">
        <v>48.791495140000002</v>
      </c>
      <c r="AT55" s="134">
        <v>44.646432869999998</v>
      </c>
    </row>
    <row r="56" spans="1:98" x14ac:dyDescent="0.3">
      <c r="A56" s="2" t="s">
        <v>270</v>
      </c>
      <c r="B56" s="2">
        <v>142.35803050000001</v>
      </c>
      <c r="C56" s="2">
        <v>160.70538769999999</v>
      </c>
      <c r="D56" s="2">
        <v>143.42318130000001</v>
      </c>
      <c r="E56" s="134">
        <v>152.48034380000001</v>
      </c>
      <c r="F56" s="134">
        <v>148.26213910000001</v>
      </c>
      <c r="G56" s="2">
        <v>141.86019909999999</v>
      </c>
      <c r="H56" s="2">
        <v>119.89874810000001</v>
      </c>
      <c r="I56" s="2">
        <v>109.24297420000001</v>
      </c>
      <c r="J56" s="134">
        <v>100.7719274</v>
      </c>
      <c r="K56" s="134">
        <v>93.873093699999998</v>
      </c>
      <c r="L56" s="134">
        <v>100.2147071</v>
      </c>
      <c r="M56" s="134">
        <v>103.1757669</v>
      </c>
      <c r="N56" s="134">
        <v>103.1731216</v>
      </c>
      <c r="O56" s="134">
        <v>98.461839479999995</v>
      </c>
      <c r="P56" s="134">
        <v>93.265198699999999</v>
      </c>
      <c r="Q56" s="134">
        <v>90.098337180000001</v>
      </c>
      <c r="R56" s="134">
        <v>86.636177050000001</v>
      </c>
      <c r="S56" s="134">
        <v>83.724104159999996</v>
      </c>
      <c r="T56" s="134">
        <v>80.651692569999994</v>
      </c>
      <c r="U56" s="134">
        <v>77.341288320000004</v>
      </c>
      <c r="V56" s="134">
        <v>73.223831039999894</v>
      </c>
      <c r="W56" s="134">
        <v>69.037995170000002</v>
      </c>
      <c r="X56" s="134">
        <v>65.022258390000005</v>
      </c>
      <c r="Y56" s="134">
        <v>60.981225430000002</v>
      </c>
      <c r="Z56" s="134">
        <v>56.91527799</v>
      </c>
      <c r="AA56" s="134">
        <v>52.349002089999999</v>
      </c>
      <c r="AB56" s="134">
        <v>48.264275959999999</v>
      </c>
      <c r="AC56" s="134">
        <v>44.506211540000002</v>
      </c>
      <c r="AD56" s="134">
        <v>41.007531419999999</v>
      </c>
      <c r="AE56" s="134">
        <v>37.719432699999999</v>
      </c>
      <c r="AF56" s="134">
        <v>34.632742899999997</v>
      </c>
      <c r="AG56" s="134">
        <v>31.736780299999999</v>
      </c>
      <c r="AH56" s="134">
        <v>29.02175428</v>
      </c>
      <c r="AI56" s="134">
        <v>26.482381759999999</v>
      </c>
      <c r="AJ56" s="134">
        <v>24.249098910000001</v>
      </c>
      <c r="AK56" s="134">
        <v>21.947782400000001</v>
      </c>
      <c r="AL56" s="134">
        <v>19.921651069999999</v>
      </c>
      <c r="AM56" s="134">
        <v>18.114703559999999</v>
      </c>
      <c r="AN56" s="134">
        <v>16.49318719</v>
      </c>
      <c r="AO56" s="134">
        <v>15.031178239999999</v>
      </c>
      <c r="AP56" s="134">
        <v>13.713944469999999</v>
      </c>
      <c r="AQ56" s="134">
        <v>12.66629856</v>
      </c>
      <c r="AR56" s="134">
        <v>11.663282450000001</v>
      </c>
      <c r="AS56" s="134">
        <v>10.713506130000001</v>
      </c>
      <c r="AT56" s="134">
        <v>9.8187074370000005</v>
      </c>
    </row>
    <row r="57" spans="1:98" x14ac:dyDescent="0.3">
      <c r="A57" s="2" t="s">
        <v>271</v>
      </c>
      <c r="B57" s="2">
        <v>35.58950763</v>
      </c>
      <c r="C57" s="2">
        <v>38.989739110000002</v>
      </c>
      <c r="D57" s="2">
        <v>30.573259700000001</v>
      </c>
      <c r="E57" s="134">
        <v>32.310056600000003</v>
      </c>
      <c r="F57" s="134">
        <v>30.913132950000001</v>
      </c>
      <c r="G57" s="2">
        <v>28.345585849999999</v>
      </c>
      <c r="H57" s="2">
        <v>22.929059630000001</v>
      </c>
      <c r="I57" s="2">
        <v>20.815460850000001</v>
      </c>
      <c r="J57" s="134">
        <v>18.135092929999999</v>
      </c>
      <c r="K57" s="134">
        <v>17.037477370000001</v>
      </c>
      <c r="L57" s="134">
        <v>17.999558709999999</v>
      </c>
      <c r="M57" s="134">
        <v>17.78174005</v>
      </c>
      <c r="N57" s="134">
        <v>17.059592720000001</v>
      </c>
      <c r="O57" s="134">
        <v>15.4996303</v>
      </c>
      <c r="P57" s="134">
        <v>13.906282409999999</v>
      </c>
      <c r="Q57" s="134">
        <v>12.84437969</v>
      </c>
      <c r="R57" s="134">
        <v>11.84489391</v>
      </c>
      <c r="S57" s="134">
        <v>11.05319166</v>
      </c>
      <c r="T57" s="134">
        <v>10.33346396</v>
      </c>
      <c r="U57" s="134">
        <v>9.6528385249999999</v>
      </c>
      <c r="V57" s="134">
        <v>8.8965700139999999</v>
      </c>
      <c r="W57" s="134">
        <v>8.1940385160000009</v>
      </c>
      <c r="X57" s="134">
        <v>7.5674594830000004</v>
      </c>
      <c r="Y57" s="134">
        <v>6.979652218</v>
      </c>
      <c r="Z57" s="134">
        <v>6.4215052799999999</v>
      </c>
      <c r="AA57" s="134">
        <v>5.8645302829999997</v>
      </c>
      <c r="AB57" s="134">
        <v>5.3734183189999998</v>
      </c>
      <c r="AC57" s="134">
        <v>4.9266885939999998</v>
      </c>
      <c r="AD57" s="134">
        <v>4.5155395770000002</v>
      </c>
      <c r="AE57" s="134">
        <v>4.1337258019999998</v>
      </c>
      <c r="AF57" s="134">
        <v>3.7794450959999999</v>
      </c>
      <c r="AG57" s="134">
        <v>3.450668318</v>
      </c>
      <c r="AH57" s="134">
        <v>3.1455960059999999</v>
      </c>
      <c r="AI57" s="134">
        <v>2.8629113149999998</v>
      </c>
      <c r="AJ57" s="134">
        <v>2.6159929979999998</v>
      </c>
      <c r="AK57" s="134">
        <v>2.3640470439999999</v>
      </c>
      <c r="AL57" s="134">
        <v>2.143370676</v>
      </c>
      <c r="AM57" s="2">
        <v>1.9474734</v>
      </c>
      <c r="AN57" s="2">
        <v>1.772395712</v>
      </c>
      <c r="AO57" s="2">
        <v>1.6150857240000001</v>
      </c>
      <c r="AP57" s="2">
        <v>1.4737484430000001</v>
      </c>
      <c r="AQ57" s="2">
        <v>1.3616460180000001</v>
      </c>
      <c r="AR57" s="2">
        <v>1.254494743</v>
      </c>
      <c r="AS57" s="2">
        <v>1.1531255060000001</v>
      </c>
      <c r="AT57" s="2">
        <v>1.0576653389999999</v>
      </c>
      <c r="AU57" s="134"/>
      <c r="AV57" s="134"/>
      <c r="CS57" s="134"/>
      <c r="CT57" s="134"/>
    </row>
    <row r="58" spans="1:98" x14ac:dyDescent="0.3">
      <c r="A58" s="2" t="s">
        <v>272</v>
      </c>
      <c r="B58" s="2">
        <v>1.5524752239999999</v>
      </c>
      <c r="C58" s="2">
        <v>2.3032420519999999</v>
      </c>
      <c r="D58" s="2">
        <v>3.9915822919999999</v>
      </c>
      <c r="E58" s="134">
        <v>5.8386212119999996</v>
      </c>
      <c r="F58" s="134">
        <v>7.509858436</v>
      </c>
      <c r="G58" s="2">
        <v>10.18932863</v>
      </c>
      <c r="H58" s="2">
        <v>13.372542019999999</v>
      </c>
      <c r="I58" s="2">
        <v>17.666910340000001</v>
      </c>
      <c r="J58" s="134">
        <v>23.069636119999998</v>
      </c>
      <c r="K58" s="134">
        <v>26.62257615</v>
      </c>
      <c r="L58" s="134">
        <v>34.744294699999998</v>
      </c>
      <c r="M58" s="134">
        <v>45.781828900000001</v>
      </c>
      <c r="N58" s="134">
        <v>62.694271710000002</v>
      </c>
      <c r="O58" s="134">
        <v>83.95994469</v>
      </c>
      <c r="P58" s="134">
        <v>114.3308023</v>
      </c>
      <c r="Q58" s="134">
        <v>154.4278229</v>
      </c>
      <c r="R58" s="134">
        <v>203.2447573</v>
      </c>
      <c r="S58" s="134">
        <v>262.30472830000002</v>
      </c>
      <c r="T58" s="134">
        <v>330.13256510000002</v>
      </c>
      <c r="U58" s="134">
        <v>406.50639000000001</v>
      </c>
      <c r="V58" s="134">
        <v>491.37976680000003</v>
      </c>
      <c r="W58" s="134">
        <v>586.86937699999999</v>
      </c>
      <c r="X58" s="134">
        <v>694.86514529999999</v>
      </c>
      <c r="Y58" s="134">
        <v>814.75004200000001</v>
      </c>
      <c r="Z58" s="134">
        <v>947.10740759999999</v>
      </c>
      <c r="AA58" s="134">
        <v>1060.101032</v>
      </c>
      <c r="AB58" s="134">
        <v>1172.8595909999999</v>
      </c>
      <c r="AC58" s="134">
        <v>1284.6402109999999</v>
      </c>
      <c r="AD58" s="134">
        <v>1394.930578</v>
      </c>
      <c r="AE58" s="134">
        <v>1502.695172</v>
      </c>
      <c r="AF58" s="134">
        <v>1607.6513480000001</v>
      </c>
      <c r="AG58" s="134">
        <v>1709.4227040000001</v>
      </c>
      <c r="AH58" s="134">
        <v>1807.373791</v>
      </c>
      <c r="AI58" s="134">
        <v>1901.090316</v>
      </c>
      <c r="AJ58" s="134">
        <v>1996.15338</v>
      </c>
      <c r="AK58" s="134">
        <v>2053.27108</v>
      </c>
      <c r="AL58" s="134">
        <v>2103.3776120000002</v>
      </c>
      <c r="AM58" s="2">
        <v>2146.6018370000002</v>
      </c>
      <c r="AN58" s="2">
        <v>2183.6456579999999</v>
      </c>
      <c r="AO58" s="2">
        <v>2215.0926610000001</v>
      </c>
      <c r="AP58" s="2">
        <v>2242.4060899999999</v>
      </c>
      <c r="AQ58" s="2">
        <v>2295.2684079999999</v>
      </c>
      <c r="AR58" s="2">
        <v>2339.542508</v>
      </c>
      <c r="AS58" s="2">
        <v>2376.369236</v>
      </c>
      <c r="AT58" s="2">
        <v>2406.1348830000002</v>
      </c>
    </row>
    <row r="59" spans="1:98" x14ac:dyDescent="0.3">
      <c r="A59" s="2" t="s">
        <v>273</v>
      </c>
      <c r="B59" s="2">
        <v>4.6236375500000003E-3</v>
      </c>
      <c r="C59" s="2">
        <v>1.27762428E-2</v>
      </c>
      <c r="D59" s="2">
        <v>3.2762083499999997E-2</v>
      </c>
      <c r="E59" s="134">
        <v>6.9863656900000001E-2</v>
      </c>
      <c r="F59" s="134">
        <v>0.10367368489999999</v>
      </c>
      <c r="G59" s="2">
        <v>0.1562105386</v>
      </c>
      <c r="H59" s="2">
        <v>0.2172912065</v>
      </c>
      <c r="I59" s="2">
        <v>0.31122748589999999</v>
      </c>
      <c r="J59" s="134">
        <v>0.45877713310000001</v>
      </c>
      <c r="K59" s="134">
        <v>0.56514498759999998</v>
      </c>
      <c r="L59" s="134">
        <v>0.78596655140000005</v>
      </c>
      <c r="M59" s="134">
        <v>1.128246855</v>
      </c>
      <c r="N59" s="134">
        <v>1.6900005769999999</v>
      </c>
      <c r="O59" s="134">
        <v>2.5266508669999999</v>
      </c>
      <c r="P59" s="134">
        <v>3.8289431039999999</v>
      </c>
      <c r="Q59" s="134">
        <v>5.7177914650000004</v>
      </c>
      <c r="R59" s="134">
        <v>8.2747102580000007</v>
      </c>
      <c r="S59" s="134">
        <v>11.670423449999999</v>
      </c>
      <c r="T59" s="134">
        <v>15.947586980000001</v>
      </c>
      <c r="U59" s="134">
        <v>21.186356119999999</v>
      </c>
      <c r="V59" s="134">
        <v>27.814621750000001</v>
      </c>
      <c r="W59" s="134">
        <v>35.823242810000004</v>
      </c>
      <c r="X59" s="134">
        <v>45.433437320000003</v>
      </c>
      <c r="Y59" s="134">
        <v>56.726194149999998</v>
      </c>
      <c r="Z59" s="134">
        <v>69.901478569999995</v>
      </c>
      <c r="AA59" s="134">
        <v>82.167880679999996</v>
      </c>
      <c r="AB59" s="134">
        <v>95.225419689999995</v>
      </c>
      <c r="AC59" s="134">
        <v>109.0300204</v>
      </c>
      <c r="AD59" s="134">
        <v>123.5278441</v>
      </c>
      <c r="AE59" s="134">
        <v>138.61258509999999</v>
      </c>
      <c r="AF59" s="134">
        <v>154.24013890000001</v>
      </c>
      <c r="AG59" s="134">
        <v>170.3547762</v>
      </c>
      <c r="AH59" s="134">
        <v>186.87019330000001</v>
      </c>
      <c r="AI59" s="134">
        <v>203.71316390000001</v>
      </c>
      <c r="AJ59" s="134">
        <v>221.48475260000001</v>
      </c>
      <c r="AK59" s="134">
        <v>235.5256263</v>
      </c>
      <c r="AL59" s="134">
        <v>249.23780819999999</v>
      </c>
      <c r="AM59" s="2">
        <v>262.5770971</v>
      </c>
      <c r="AN59" s="2">
        <v>275.52843630000001</v>
      </c>
      <c r="AO59" s="2">
        <v>288.0626638</v>
      </c>
      <c r="AP59" s="2">
        <v>300.28424089999999</v>
      </c>
      <c r="AQ59" s="2">
        <v>316.34010599999999</v>
      </c>
      <c r="AR59" s="2">
        <v>331.52557300000001</v>
      </c>
      <c r="AS59" s="2">
        <v>345.9048507</v>
      </c>
      <c r="AT59" s="2">
        <v>359.48592710000003</v>
      </c>
    </row>
    <row r="60" spans="1:98" x14ac:dyDescent="0.3">
      <c r="A60" s="2" t="s">
        <v>274</v>
      </c>
      <c r="B60" s="2">
        <v>1.0598799900000001E-2</v>
      </c>
      <c r="C60" s="2">
        <v>1.9316725900000001E-2</v>
      </c>
      <c r="D60" s="2">
        <v>3.9849253699999997E-2</v>
      </c>
      <c r="E60" s="134">
        <v>7.1261656399999998E-2</v>
      </c>
      <c r="F60" s="134">
        <v>9.9719299600000005E-2</v>
      </c>
      <c r="G60" s="2">
        <v>0.14429781629999999</v>
      </c>
      <c r="H60" s="2">
        <v>0.1964436785</v>
      </c>
      <c r="I60" s="2">
        <v>0.27335244009999998</v>
      </c>
      <c r="J60" s="134">
        <v>0.38665135519999999</v>
      </c>
      <c r="K60" s="134">
        <v>0.46627336650000001</v>
      </c>
      <c r="L60" s="134">
        <v>0.63554633230000002</v>
      </c>
      <c r="M60" s="134">
        <v>0.8886924625</v>
      </c>
      <c r="N60" s="134">
        <v>1.296328138</v>
      </c>
      <c r="O60" s="134">
        <v>1.878165984</v>
      </c>
      <c r="P60" s="134">
        <v>2.7634687790000001</v>
      </c>
      <c r="Q60" s="134">
        <v>4.0167494829999999</v>
      </c>
      <c r="R60" s="134">
        <v>5.6686908149999997</v>
      </c>
      <c r="S60" s="134">
        <v>7.8107463270000004</v>
      </c>
      <c r="T60" s="134">
        <v>10.44536267</v>
      </c>
      <c r="U60" s="134">
        <v>13.601215549999999</v>
      </c>
      <c r="V60" s="134">
        <v>17.46663805</v>
      </c>
      <c r="W60" s="134">
        <v>22.038340049999999</v>
      </c>
      <c r="X60" s="134">
        <v>27.420363129999998</v>
      </c>
      <c r="Y60" s="134">
        <v>33.626502889999998</v>
      </c>
      <c r="Z60" s="134">
        <v>40.732368870000002</v>
      </c>
      <c r="AA60" s="134">
        <v>47.176672459999999</v>
      </c>
      <c r="AB60" s="134">
        <v>53.891261649999997</v>
      </c>
      <c r="AC60" s="134">
        <v>60.835700979999999</v>
      </c>
      <c r="AD60" s="134">
        <v>67.968875600000004</v>
      </c>
      <c r="AE60" s="134">
        <v>75.222142439999999</v>
      </c>
      <c r="AF60" s="134">
        <v>82.562157760000005</v>
      </c>
      <c r="AG60" s="134">
        <v>89.950061460000001</v>
      </c>
      <c r="AH60" s="134">
        <v>97.331972680000007</v>
      </c>
      <c r="AI60" s="134">
        <v>104.66299909999999</v>
      </c>
      <c r="AJ60" s="134">
        <v>112.238462</v>
      </c>
      <c r="AK60" s="134">
        <v>117.7475209</v>
      </c>
      <c r="AL60" s="134">
        <v>122.91325500000001</v>
      </c>
      <c r="AM60" s="2">
        <v>127.7180353</v>
      </c>
      <c r="AN60" s="2">
        <v>132.16851410000001</v>
      </c>
      <c r="AO60" s="2">
        <v>136.26717650000001</v>
      </c>
      <c r="AP60" s="2">
        <v>140.0782614</v>
      </c>
      <c r="AQ60" s="2">
        <v>145.49264360000001</v>
      </c>
      <c r="AR60" s="2">
        <v>150.34132249999999</v>
      </c>
      <c r="AS60" s="2">
        <v>154.67279339999999</v>
      </c>
      <c r="AT60" s="2">
        <v>158.49933379999999</v>
      </c>
    </row>
    <row r="61" spans="1:98" x14ac:dyDescent="0.3">
      <c r="A61" s="2" t="s">
        <v>275</v>
      </c>
      <c r="B61" s="2">
        <v>4.3391060100000003E-2</v>
      </c>
      <c r="C61" s="2">
        <v>6.5238550699999995E-2</v>
      </c>
      <c r="D61" s="2">
        <v>0.1144822559</v>
      </c>
      <c r="E61" s="134">
        <v>0.17006988679999999</v>
      </c>
      <c r="F61" s="134">
        <v>0.22021746149999999</v>
      </c>
      <c r="G61" s="2">
        <v>0.30032107120000001</v>
      </c>
      <c r="H61" s="2">
        <v>0.39528432559999999</v>
      </c>
      <c r="I61" s="2">
        <v>0.52434195210000001</v>
      </c>
      <c r="J61" s="134">
        <v>0.68885136820000004</v>
      </c>
      <c r="K61" s="134">
        <v>0.79748534339999999</v>
      </c>
      <c r="L61" s="134">
        <v>1.0439236620000001</v>
      </c>
      <c r="M61" s="134">
        <v>1.3808700490000001</v>
      </c>
      <c r="N61" s="134">
        <v>1.897894234</v>
      </c>
      <c r="O61" s="134">
        <v>2.5510180099999999</v>
      </c>
      <c r="P61" s="134">
        <v>3.4820058359999999</v>
      </c>
      <c r="Q61" s="134">
        <v>4.7064559480000003</v>
      </c>
      <c r="R61" s="134">
        <v>6.1870488540000004</v>
      </c>
      <c r="S61" s="134">
        <v>7.9596515050000001</v>
      </c>
      <c r="T61" s="134">
        <v>9.9657314810000006</v>
      </c>
      <c r="U61" s="134">
        <v>12.182673749999999</v>
      </c>
      <c r="V61" s="134">
        <v>14.56317228</v>
      </c>
      <c r="W61" s="134">
        <v>17.154561650000002</v>
      </c>
      <c r="X61" s="134">
        <v>19.983309680000001</v>
      </c>
      <c r="Y61" s="134">
        <v>22.999488060000001</v>
      </c>
      <c r="Z61" s="134">
        <v>26.17952039</v>
      </c>
      <c r="AA61" s="134">
        <v>28.695506429999998</v>
      </c>
      <c r="AB61" s="134">
        <v>31.023989759999999</v>
      </c>
      <c r="AC61" s="134">
        <v>33.128469590000002</v>
      </c>
      <c r="AD61" s="134">
        <v>34.983674469999997</v>
      </c>
      <c r="AE61" s="134">
        <v>36.553140380000002</v>
      </c>
      <c r="AF61" s="134">
        <v>37.82092059</v>
      </c>
      <c r="AG61" s="134">
        <v>38.770139409999999</v>
      </c>
      <c r="AH61" s="134">
        <v>39.379844749999997</v>
      </c>
      <c r="AI61" s="134">
        <v>39.637035040000001</v>
      </c>
      <c r="AJ61" s="134">
        <v>39.646222889999997</v>
      </c>
      <c r="AK61" s="134">
        <v>38.69811395</v>
      </c>
      <c r="AL61" s="134">
        <v>37.410513289999997</v>
      </c>
      <c r="AM61" s="2">
        <v>35.797105010000003</v>
      </c>
      <c r="AN61" s="2">
        <v>33.894719209999998</v>
      </c>
      <c r="AO61" s="2">
        <v>31.740821749999999</v>
      </c>
      <c r="AP61" s="2">
        <v>29.382061820000001</v>
      </c>
      <c r="AQ61" s="2">
        <v>27.15061901</v>
      </c>
      <c r="AR61" s="2">
        <v>24.64101527</v>
      </c>
      <c r="AS61" s="2">
        <v>21.89806913</v>
      </c>
      <c r="AT61" s="134">
        <v>18.942418100000001</v>
      </c>
    </row>
    <row r="62" spans="1:98" x14ac:dyDescent="0.3">
      <c r="A62" s="2" t="s">
        <v>276</v>
      </c>
      <c r="B62" s="2">
        <v>1.0193342480000001</v>
      </c>
      <c r="C62" s="2">
        <v>1.5113514850000001</v>
      </c>
      <c r="D62" s="2">
        <v>2.6174203989999998</v>
      </c>
      <c r="E62" s="134">
        <v>3.8245556029999999</v>
      </c>
      <c r="F62" s="134">
        <v>4.9165742730000002</v>
      </c>
      <c r="G62" s="2">
        <v>6.6676021600000004</v>
      </c>
      <c r="H62" s="2">
        <v>8.7480302289999994</v>
      </c>
      <c r="I62" s="2">
        <v>11.552126149999999</v>
      </c>
      <c r="J62" s="134">
        <v>15.07322126</v>
      </c>
      <c r="K62" s="134">
        <v>17.386403720000001</v>
      </c>
      <c r="L62" s="134">
        <v>22.679005950000001</v>
      </c>
      <c r="M62" s="134">
        <v>29.86108437</v>
      </c>
      <c r="N62" s="134">
        <v>40.855539440000001</v>
      </c>
      <c r="O62" s="134">
        <v>54.644063260000003</v>
      </c>
      <c r="P62" s="134">
        <v>74.302894449999997</v>
      </c>
      <c r="Q62" s="134">
        <v>100.20307889999999</v>
      </c>
      <c r="R62" s="134">
        <v>131.65084490000001</v>
      </c>
      <c r="S62" s="134">
        <v>169.59178660000001</v>
      </c>
      <c r="T62" s="134">
        <v>213.0287654</v>
      </c>
      <c r="U62" s="134">
        <v>261.7789429</v>
      </c>
      <c r="V62" s="134">
        <v>315.64810310000001</v>
      </c>
      <c r="W62" s="134">
        <v>376.0234997</v>
      </c>
      <c r="X62" s="134">
        <v>444.06371200000001</v>
      </c>
      <c r="Y62" s="134">
        <v>519.31554310000001</v>
      </c>
      <c r="Z62" s="134">
        <v>602.07543410000005</v>
      </c>
      <c r="AA62" s="134">
        <v>672.27878239999995</v>
      </c>
      <c r="AB62" s="134">
        <v>741.96281339999996</v>
      </c>
      <c r="AC62" s="134">
        <v>810.64345649999996</v>
      </c>
      <c r="AD62" s="134">
        <v>877.99525010000002</v>
      </c>
      <c r="AE62" s="134">
        <v>943.36703820000002</v>
      </c>
      <c r="AF62" s="134">
        <v>1006.584426</v>
      </c>
      <c r="AG62" s="134">
        <v>1067.416377</v>
      </c>
      <c r="AH62" s="134">
        <v>1125.473125</v>
      </c>
      <c r="AI62" s="134">
        <v>1180.50801</v>
      </c>
      <c r="AJ62" s="134">
        <v>1235.983223</v>
      </c>
      <c r="AK62" s="134">
        <v>1267.71037</v>
      </c>
      <c r="AL62" s="134">
        <v>1294.8587259999999</v>
      </c>
      <c r="AM62" s="2">
        <v>1317.5370700000001</v>
      </c>
      <c r="AN62" s="2">
        <v>1336.2262860000001</v>
      </c>
      <c r="AO62" s="2">
        <v>1351.3353709999999</v>
      </c>
      <c r="AP62" s="2">
        <v>1363.8013390000001</v>
      </c>
      <c r="AQ62" s="2">
        <v>1391.5962159999999</v>
      </c>
      <c r="AR62" s="2">
        <v>1414.02602</v>
      </c>
      <c r="AS62" s="2">
        <v>1431.8309079999999</v>
      </c>
      <c r="AT62" s="2">
        <v>1445.270352</v>
      </c>
    </row>
    <row r="63" spans="1:98" x14ac:dyDescent="0.3">
      <c r="A63" s="2" t="s">
        <v>277</v>
      </c>
      <c r="B63" s="2">
        <v>0.40175853690000002</v>
      </c>
      <c r="C63" s="2">
        <v>0.59253343599999997</v>
      </c>
      <c r="D63" s="2">
        <v>1.0205521369999999</v>
      </c>
      <c r="E63" s="134">
        <v>1.4796940270000001</v>
      </c>
      <c r="F63" s="134">
        <v>1.8949786669999999</v>
      </c>
      <c r="G63" s="2">
        <v>2.5617924749999998</v>
      </c>
      <c r="H63" s="2">
        <v>3.35476419</v>
      </c>
      <c r="I63" s="2">
        <v>4.4176323499999999</v>
      </c>
      <c r="J63" s="134">
        <v>5.7372506650000004</v>
      </c>
      <c r="K63" s="134">
        <v>6.5994817880000003</v>
      </c>
      <c r="L63" s="134">
        <v>8.5838394979999997</v>
      </c>
      <c r="M63" s="134">
        <v>11.25545389</v>
      </c>
      <c r="N63" s="134">
        <v>15.32695861</v>
      </c>
      <c r="O63" s="134">
        <v>20.369220339999998</v>
      </c>
      <c r="P63" s="134">
        <v>27.507515489999999</v>
      </c>
      <c r="Q63" s="134">
        <v>36.833292579999998</v>
      </c>
      <c r="R63" s="134">
        <v>48.03877301</v>
      </c>
      <c r="S63" s="134">
        <v>61.423652519999997</v>
      </c>
      <c r="T63" s="134">
        <v>76.584116219999999</v>
      </c>
      <c r="U63" s="134">
        <v>93.422084429999998</v>
      </c>
      <c r="V63" s="134">
        <v>111.69327130000001</v>
      </c>
      <c r="W63" s="134">
        <v>131.96486329999999</v>
      </c>
      <c r="X63" s="134">
        <v>154.61609960000001</v>
      </c>
      <c r="Y63" s="134">
        <v>179.45776459999999</v>
      </c>
      <c r="Z63" s="134">
        <v>206.5493606</v>
      </c>
      <c r="AA63" s="134">
        <v>229.1872363</v>
      </c>
      <c r="AB63" s="134">
        <v>251.40398200000001</v>
      </c>
      <c r="AC63" s="134">
        <v>273.04559860000001</v>
      </c>
      <c r="AD63" s="134">
        <v>294.0221962</v>
      </c>
      <c r="AE63" s="134">
        <v>314.13660299999998</v>
      </c>
      <c r="AF63" s="134">
        <v>333.35244110000002</v>
      </c>
      <c r="AG63" s="134">
        <v>351.61504880000001</v>
      </c>
      <c r="AH63" s="134">
        <v>368.81849440000002</v>
      </c>
      <c r="AI63" s="134">
        <v>384.90598569999997</v>
      </c>
      <c r="AJ63" s="134">
        <v>401.0211271</v>
      </c>
      <c r="AK63" s="134">
        <v>409.40462209999998</v>
      </c>
      <c r="AL63" s="134">
        <v>416.2916894</v>
      </c>
      <c r="AM63" s="2">
        <v>421.7402252</v>
      </c>
      <c r="AN63" s="2">
        <v>425.93429070000002</v>
      </c>
      <c r="AO63" s="2">
        <v>429.03126789999999</v>
      </c>
      <c r="AP63" s="2">
        <v>431.34886340000003</v>
      </c>
      <c r="AQ63" s="2">
        <v>438.54346679999998</v>
      </c>
      <c r="AR63" s="2">
        <v>444.09758340000002</v>
      </c>
      <c r="AS63" s="2">
        <v>448.2611976</v>
      </c>
      <c r="AT63" s="2">
        <v>451.12371469999999</v>
      </c>
    </row>
    <row r="64" spans="1:98" x14ac:dyDescent="0.3">
      <c r="A64" s="2" t="s">
        <v>278</v>
      </c>
      <c r="B64" s="2">
        <v>5.4772321800000004E-3</v>
      </c>
      <c r="C64" s="2">
        <v>4.5737679200000001E-3</v>
      </c>
      <c r="D64" s="2">
        <v>1.7017528E-3</v>
      </c>
      <c r="E64" s="134">
        <v>0</v>
      </c>
      <c r="F64" s="134">
        <v>0</v>
      </c>
      <c r="G64" s="2">
        <v>0</v>
      </c>
      <c r="H64" s="134">
        <v>0</v>
      </c>
      <c r="I64" s="134">
        <v>0</v>
      </c>
      <c r="J64" s="134">
        <v>0</v>
      </c>
      <c r="K64" s="134">
        <v>0</v>
      </c>
      <c r="L64" s="134">
        <v>0</v>
      </c>
      <c r="M64" s="134">
        <v>0</v>
      </c>
      <c r="N64" s="134">
        <v>0</v>
      </c>
      <c r="O64" s="134">
        <v>0</v>
      </c>
      <c r="P64" s="134">
        <v>0</v>
      </c>
      <c r="Q64" s="134">
        <v>0</v>
      </c>
      <c r="R64" s="134">
        <v>0</v>
      </c>
      <c r="S64" s="134">
        <v>0</v>
      </c>
      <c r="T64" s="134">
        <v>0</v>
      </c>
      <c r="U64" s="134">
        <v>0</v>
      </c>
      <c r="V64" s="134">
        <v>0</v>
      </c>
      <c r="W64" s="134">
        <v>0</v>
      </c>
      <c r="X64" s="134">
        <v>0</v>
      </c>
      <c r="Y64" s="134">
        <v>0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34">
        <v>0</v>
      </c>
      <c r="AI64" s="134">
        <v>0</v>
      </c>
      <c r="AJ64" s="134">
        <v>0</v>
      </c>
      <c r="AK64" s="134">
        <v>0</v>
      </c>
      <c r="AL64" s="134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BU64" s="134"/>
    </row>
    <row r="65" spans="1:46" x14ac:dyDescent="0.3">
      <c r="A65" s="2" t="s">
        <v>279</v>
      </c>
      <c r="B65" s="2">
        <v>6.7291709599999999E-2</v>
      </c>
      <c r="C65" s="2">
        <v>9.7451843299999896E-2</v>
      </c>
      <c r="D65" s="2">
        <v>0.16481440999999999</v>
      </c>
      <c r="E65" s="134">
        <v>0.2331616973</v>
      </c>
      <c r="F65" s="134">
        <v>0.29517955019999997</v>
      </c>
      <c r="G65" s="2">
        <v>0.39535491900000003</v>
      </c>
      <c r="H65" s="2">
        <v>0.51490117570000005</v>
      </c>
      <c r="I65" s="2">
        <v>0.67262748120000004</v>
      </c>
      <c r="J65" s="134">
        <v>0.86238257880000002</v>
      </c>
      <c r="K65" s="134">
        <v>0.98471845810000003</v>
      </c>
      <c r="L65" s="134">
        <v>1.27131097</v>
      </c>
      <c r="M65" s="134">
        <v>1.649672933</v>
      </c>
      <c r="N65" s="134">
        <v>2.220918127</v>
      </c>
      <c r="O65" s="134">
        <v>2.9087776490000001</v>
      </c>
      <c r="P65" s="134">
        <v>3.8710110420000001</v>
      </c>
      <c r="Q65" s="134">
        <v>5.1113947130000001</v>
      </c>
      <c r="R65" s="134">
        <v>6.5787788029999996</v>
      </c>
      <c r="S65" s="134">
        <v>8.3102377319999903</v>
      </c>
      <c r="T65" s="134">
        <v>10.249520070000001</v>
      </c>
      <c r="U65" s="134">
        <v>12.38513423</v>
      </c>
      <c r="V65" s="134">
        <v>14.667878399999999</v>
      </c>
      <c r="W65" s="134">
        <v>17.19783425</v>
      </c>
      <c r="X65" s="134">
        <v>20.030185070000002</v>
      </c>
      <c r="Y65" s="134">
        <v>23.145491880000002</v>
      </c>
      <c r="Z65" s="134">
        <v>26.55613593</v>
      </c>
      <c r="AA65" s="134">
        <v>29.41273614</v>
      </c>
      <c r="AB65" s="134">
        <v>32.231409640000003</v>
      </c>
      <c r="AC65" s="134">
        <v>34.996794600000001</v>
      </c>
      <c r="AD65" s="134">
        <v>37.701199789999997</v>
      </c>
      <c r="AE65" s="134">
        <v>40.322291870000001</v>
      </c>
      <c r="AF65" s="134">
        <v>42.857549280000001</v>
      </c>
      <c r="AG65" s="134">
        <v>45.301375890000003</v>
      </c>
      <c r="AH65" s="134">
        <v>47.640869979999998</v>
      </c>
      <c r="AI65" s="134">
        <v>49.868714310000001</v>
      </c>
      <c r="AJ65" s="134">
        <v>52.133336229999998</v>
      </c>
      <c r="AK65" s="134">
        <v>53.41811019</v>
      </c>
      <c r="AL65" s="134">
        <v>54.531532859999999</v>
      </c>
      <c r="AM65" s="2">
        <v>55.478268800000002</v>
      </c>
      <c r="AN65" s="2">
        <v>56.27815193</v>
      </c>
      <c r="AO65" s="2">
        <v>56.947266540000001</v>
      </c>
      <c r="AP65" s="2">
        <v>57.523464969999999</v>
      </c>
      <c r="AQ65" s="2">
        <v>58.764864979999999</v>
      </c>
      <c r="AR65" s="2">
        <v>59.796618950000003</v>
      </c>
      <c r="AS65" s="2">
        <v>60.64787063</v>
      </c>
      <c r="AT65" s="2">
        <v>61.3279037</v>
      </c>
    </row>
    <row r="66" spans="1:46" x14ac:dyDescent="0.3">
      <c r="A66" s="2" t="s">
        <v>138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</row>
    <row r="67" spans="1:46" x14ac:dyDescent="0.3">
      <c r="A67" s="2" t="s">
        <v>139</v>
      </c>
      <c r="B67" s="2">
        <v>5.3808898210000002</v>
      </c>
      <c r="C67" s="2">
        <v>5.4122162999999999</v>
      </c>
      <c r="D67" s="2">
        <v>4.6530627449999997</v>
      </c>
      <c r="E67" s="2">
        <v>3.9123667379999998</v>
      </c>
      <c r="F67" s="2">
        <v>4.1383495349999997</v>
      </c>
      <c r="G67" s="2">
        <v>4.0961207279999998</v>
      </c>
      <c r="H67" s="2">
        <v>3.8834196589999999</v>
      </c>
      <c r="I67" s="2">
        <v>4.1176064989999999</v>
      </c>
      <c r="J67" s="2">
        <v>4.2799240799999998</v>
      </c>
      <c r="K67" s="2">
        <v>4.3669282540000003</v>
      </c>
      <c r="L67" s="2">
        <v>3.9461368220000002</v>
      </c>
      <c r="M67" s="2">
        <v>3.720128173</v>
      </c>
      <c r="N67" s="2">
        <v>3.5230731230000001</v>
      </c>
      <c r="O67" s="2">
        <v>3.1295362180000001</v>
      </c>
      <c r="P67" s="2">
        <v>2.7706850109999999</v>
      </c>
      <c r="Q67" s="2">
        <v>2.6285992380000001</v>
      </c>
      <c r="R67" s="2">
        <v>2.564941573</v>
      </c>
      <c r="S67" s="2">
        <v>2.5308792879999999</v>
      </c>
      <c r="T67" s="2">
        <v>2.5046580430000001</v>
      </c>
      <c r="U67" s="2">
        <v>2.481811558</v>
      </c>
      <c r="V67" s="2">
        <v>2.42715177</v>
      </c>
      <c r="W67" s="2">
        <v>2.365201769</v>
      </c>
      <c r="X67" s="2">
        <v>2.3022114079999998</v>
      </c>
      <c r="Y67" s="2">
        <v>2.2425157539999998</v>
      </c>
      <c r="Z67" s="2">
        <v>2.1940503059999998</v>
      </c>
      <c r="AA67" s="2">
        <v>2.0081822210000002</v>
      </c>
      <c r="AB67" s="2">
        <v>1.842321004</v>
      </c>
      <c r="AC67" s="2">
        <v>1.6966324079999999</v>
      </c>
      <c r="AD67" s="2">
        <v>1.5696268280000001</v>
      </c>
      <c r="AE67" s="2">
        <v>1.460441093</v>
      </c>
      <c r="AF67" s="2">
        <v>1.3673433159999999</v>
      </c>
      <c r="AG67" s="2">
        <v>1.287537116</v>
      </c>
      <c r="AH67" s="2">
        <v>1.218829978</v>
      </c>
      <c r="AI67" s="2">
        <v>1.1593563600000001</v>
      </c>
      <c r="AJ67" s="2">
        <v>1.107667583</v>
      </c>
      <c r="AK67" s="2">
        <v>1.0624651409999999</v>
      </c>
      <c r="AL67" s="2">
        <v>1.0226168769999999</v>
      </c>
      <c r="AM67" s="2">
        <v>0.98727775809999996</v>
      </c>
      <c r="AN67" s="2">
        <v>0.95570097409999999</v>
      </c>
      <c r="AO67" s="2">
        <v>0.92728086330000004</v>
      </c>
      <c r="AP67" s="2">
        <v>0.90158052389999999</v>
      </c>
      <c r="AQ67" s="2">
        <v>0.87839313249999995</v>
      </c>
      <c r="AR67" s="2">
        <v>0.85730450609999997</v>
      </c>
      <c r="AS67" s="2">
        <v>0.83803510449999996</v>
      </c>
      <c r="AT67" s="2">
        <v>0.82039317160000003</v>
      </c>
    </row>
    <row r="68" spans="1:46" x14ac:dyDescent="0.3">
      <c r="A68" s="2" t="s">
        <v>140</v>
      </c>
      <c r="B68" s="2">
        <v>0.37</v>
      </c>
      <c r="C68" s="2">
        <v>0.35861686069999998</v>
      </c>
      <c r="D68" s="2">
        <v>0.32236965169999998</v>
      </c>
      <c r="E68" s="2">
        <v>0.3107907184</v>
      </c>
      <c r="F68" s="2">
        <v>0.2985935026</v>
      </c>
      <c r="G68" s="2">
        <v>0.28023433269999998</v>
      </c>
      <c r="H68" s="2">
        <v>0.27145100789999999</v>
      </c>
      <c r="I68" s="2">
        <v>0.26181631909999997</v>
      </c>
      <c r="J68" s="2">
        <v>0.25031879099999998</v>
      </c>
      <c r="K68" s="2">
        <v>0.24098431770000001</v>
      </c>
      <c r="L68" s="2">
        <v>0.23204250749999999</v>
      </c>
      <c r="M68" s="2">
        <v>0.22453786689999999</v>
      </c>
      <c r="N68" s="2">
        <v>0.21541832050000001</v>
      </c>
      <c r="O68" s="2">
        <v>0.2067804348</v>
      </c>
      <c r="P68" s="2">
        <v>0.1970706703</v>
      </c>
      <c r="Q68" s="2">
        <v>0.18915682410000001</v>
      </c>
      <c r="R68" s="2">
        <v>0.18000133569999999</v>
      </c>
      <c r="S68" s="2">
        <v>0.17302639580000001</v>
      </c>
      <c r="T68" s="2">
        <v>0.16617689669999999</v>
      </c>
      <c r="U68" s="2">
        <v>0.15972557779999999</v>
      </c>
      <c r="V68" s="2">
        <v>0.15359605530000001</v>
      </c>
      <c r="W68" s="2">
        <v>0.14749527709999999</v>
      </c>
      <c r="X68" s="2">
        <v>0.1415161674</v>
      </c>
      <c r="Y68" s="2">
        <v>0.13569735699999999</v>
      </c>
      <c r="Z68" s="2">
        <v>0.12996102709999999</v>
      </c>
      <c r="AA68" s="2">
        <v>0.12465362620000001</v>
      </c>
      <c r="AB68" s="2">
        <v>0.11973682669999999</v>
      </c>
      <c r="AC68" s="2">
        <v>0.1153554218</v>
      </c>
      <c r="AD68" s="2">
        <v>0.1115195068</v>
      </c>
      <c r="AE68" s="2">
        <v>0.1081904252</v>
      </c>
      <c r="AF68" s="2">
        <v>0.105311554</v>
      </c>
      <c r="AG68" s="2">
        <v>0.1028237791</v>
      </c>
      <c r="AH68" s="2">
        <v>0.1006710157</v>
      </c>
      <c r="AI68" s="2">
        <v>9.8804478599999995E-2</v>
      </c>
      <c r="AJ68" s="134">
        <v>9.7163003499999998E-2</v>
      </c>
      <c r="AK68" s="134">
        <v>9.5701526300000006E-2</v>
      </c>
      <c r="AL68" s="134">
        <v>9.4391443500000005E-2</v>
      </c>
      <c r="AM68" s="134">
        <v>9.3207884199999896E-2</v>
      </c>
      <c r="AN68" s="134">
        <v>9.2130461100000005E-2</v>
      </c>
      <c r="AO68" s="134">
        <v>9.11428403E-2</v>
      </c>
      <c r="AP68" s="134">
        <v>9.0232676400000003E-2</v>
      </c>
      <c r="AQ68" s="134">
        <v>8.93745071E-2</v>
      </c>
      <c r="AR68" s="134">
        <v>8.8548491800000004E-2</v>
      </c>
      <c r="AS68" s="134">
        <v>8.7751733200000001E-2</v>
      </c>
      <c r="AT68" s="134">
        <v>8.6982306600000003E-2</v>
      </c>
    </row>
    <row r="69" spans="1:46" x14ac:dyDescent="0.3">
      <c r="A69" s="2" t="s">
        <v>141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</row>
    <row r="70" spans="1:46" x14ac:dyDescent="0.3">
      <c r="A70" s="2" t="s">
        <v>142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</row>
    <row r="71" spans="1:46" x14ac:dyDescent="0.3">
      <c r="A71" s="2" t="s">
        <v>143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</row>
    <row r="72" spans="1:46" x14ac:dyDescent="0.3">
      <c r="A72" s="2" t="s">
        <v>144</v>
      </c>
      <c r="B72" s="2">
        <v>2.2200000000000002</v>
      </c>
      <c r="C72" s="2">
        <v>2.2790614329999999</v>
      </c>
      <c r="D72" s="2">
        <v>2.2053105180000001</v>
      </c>
      <c r="E72" s="2">
        <v>2.2390144969999999</v>
      </c>
      <c r="F72" s="2">
        <v>2.3306464560000002</v>
      </c>
      <c r="G72" s="2">
        <v>2.2518980000000002</v>
      </c>
      <c r="H72" s="2">
        <v>2.1952135450000001</v>
      </c>
      <c r="I72" s="2">
        <v>2.0837010660000002</v>
      </c>
      <c r="J72" s="2">
        <v>2.166994291</v>
      </c>
      <c r="K72" s="2">
        <v>2.239693172</v>
      </c>
      <c r="L72" s="2">
        <v>2.146925778</v>
      </c>
      <c r="M72" s="2">
        <v>2.1656941590000001</v>
      </c>
      <c r="N72" s="2">
        <v>2.1709445039999999</v>
      </c>
      <c r="O72" s="2">
        <v>2.1445839169999998</v>
      </c>
      <c r="P72" s="2">
        <v>2.091382947</v>
      </c>
      <c r="Q72" s="2">
        <v>2.044819978</v>
      </c>
      <c r="R72" s="2">
        <v>2.0056330899999999</v>
      </c>
      <c r="S72" s="2">
        <v>1.980352525</v>
      </c>
      <c r="T72" s="2">
        <v>1.967387354</v>
      </c>
      <c r="U72" s="2">
        <v>1.9631630229999999</v>
      </c>
      <c r="V72" s="2">
        <v>1.9666491859999999</v>
      </c>
      <c r="W72" s="2">
        <v>1.9738916529999999</v>
      </c>
      <c r="X72" s="2">
        <v>1.984147586</v>
      </c>
      <c r="Y72" s="2">
        <v>1.9965221550000001</v>
      </c>
      <c r="Z72" s="2">
        <v>2.0070153639999999</v>
      </c>
      <c r="AA72" s="2">
        <v>1.9404687439999999</v>
      </c>
      <c r="AB72" s="2">
        <v>1.83066551</v>
      </c>
      <c r="AC72" s="2">
        <v>1.7069857340000001</v>
      </c>
      <c r="AD72" s="2">
        <v>1.5858059390000001</v>
      </c>
      <c r="AE72" s="2">
        <v>1.4747244349999999</v>
      </c>
      <c r="AF72" s="2">
        <v>1.3765240270000001</v>
      </c>
      <c r="AG72" s="2">
        <v>1.2913119989999999</v>
      </c>
      <c r="AH72" s="2">
        <v>1.2181209150000001</v>
      </c>
      <c r="AI72" s="2">
        <v>1.155551081</v>
      </c>
      <c r="AJ72" s="2">
        <v>1.102208678</v>
      </c>
      <c r="AK72" s="2">
        <v>1.0567036990000001</v>
      </c>
      <c r="AL72" s="2">
        <v>1.0176835120000001</v>
      </c>
      <c r="AM72" s="2">
        <v>0.98405061400000005</v>
      </c>
      <c r="AN72" s="2">
        <v>0.95488024410000005</v>
      </c>
      <c r="AO72" s="2">
        <v>0.92940366060000001</v>
      </c>
      <c r="AP72" s="2">
        <v>0.90706766029999997</v>
      </c>
      <c r="AQ72" s="2">
        <v>0.88750497660000005</v>
      </c>
      <c r="AR72" s="2">
        <v>0.87028715570000004</v>
      </c>
      <c r="AS72" s="2">
        <v>0.85501936820000002</v>
      </c>
      <c r="AT72" s="2">
        <v>0.84140034590000001</v>
      </c>
    </row>
    <row r="73" spans="1:46" x14ac:dyDescent="0.3">
      <c r="A73" s="2" t="s">
        <v>145</v>
      </c>
      <c r="B73" s="2">
        <v>17.843402770000001</v>
      </c>
      <c r="C73" s="2">
        <v>18.095731350000001</v>
      </c>
      <c r="D73" s="2">
        <v>17.09614032</v>
      </c>
      <c r="E73" s="2">
        <v>15.79603782</v>
      </c>
      <c r="F73" s="2">
        <v>16.125775669999999</v>
      </c>
      <c r="G73" s="2">
        <v>16.448397270000001</v>
      </c>
      <c r="H73" s="2">
        <v>15.17930979</v>
      </c>
      <c r="I73" s="2">
        <v>14.651841080000001</v>
      </c>
      <c r="J73" s="2">
        <v>14.84183428</v>
      </c>
      <c r="K73" s="2">
        <v>15.52701336</v>
      </c>
      <c r="L73" s="2">
        <v>15.729143069999999</v>
      </c>
      <c r="M73" s="2">
        <v>16.009263050000001</v>
      </c>
      <c r="N73" s="2">
        <v>16.037706780000001</v>
      </c>
      <c r="O73" s="2">
        <v>14.59219459</v>
      </c>
      <c r="P73" s="2">
        <v>12.866121919999999</v>
      </c>
      <c r="Q73" s="2">
        <v>12.01312111</v>
      </c>
      <c r="R73" s="2">
        <v>11.477490599999999</v>
      </c>
      <c r="S73" s="2">
        <v>11.08270909</v>
      </c>
      <c r="T73" s="2">
        <v>10.772934770000001</v>
      </c>
      <c r="U73" s="2">
        <v>10.509427219999999</v>
      </c>
      <c r="V73" s="2">
        <v>10.1265632</v>
      </c>
      <c r="W73" s="2">
        <v>9.7458197660000003</v>
      </c>
      <c r="X73" s="2">
        <v>9.3676894740000005</v>
      </c>
      <c r="Y73" s="2">
        <v>9.0061070930000007</v>
      </c>
      <c r="Z73" s="2">
        <v>8.7128978400000001</v>
      </c>
      <c r="AA73" s="2">
        <v>7.2269324079999997</v>
      </c>
      <c r="AB73" s="2">
        <v>6.03263309</v>
      </c>
      <c r="AC73" s="2">
        <v>5.1588156280000002</v>
      </c>
      <c r="AD73" s="2">
        <v>4.5150811370000001</v>
      </c>
      <c r="AE73" s="2">
        <v>4.0271009370000002</v>
      </c>
      <c r="AF73" s="2">
        <v>3.6483899590000002</v>
      </c>
      <c r="AG73" s="2">
        <v>3.3454486910000001</v>
      </c>
      <c r="AH73" s="2">
        <v>3.0976524990000001</v>
      </c>
      <c r="AI73" s="2">
        <v>2.8911793050000001</v>
      </c>
      <c r="AJ73" s="2">
        <v>2.7168567170000002</v>
      </c>
      <c r="AK73" s="2">
        <v>2.5677387839999999</v>
      </c>
      <c r="AL73" s="2">
        <v>2.4380966079999999</v>
      </c>
      <c r="AM73" s="2">
        <v>2.324198188</v>
      </c>
      <c r="AN73" s="2">
        <v>2.2230502009999999</v>
      </c>
      <c r="AO73" s="2">
        <v>2.1323419750000001</v>
      </c>
      <c r="AP73" s="2">
        <v>2.0505179870000001</v>
      </c>
      <c r="AQ73" s="2">
        <v>1.976673385</v>
      </c>
      <c r="AR73" s="2">
        <v>1.9095356830000001</v>
      </c>
      <c r="AS73" s="2">
        <v>1.8481179780000001</v>
      </c>
      <c r="AT73" s="2">
        <v>1.7917103729999999</v>
      </c>
    </row>
    <row r="74" spans="1:46" x14ac:dyDescent="0.3">
      <c r="A74" s="2" t="s">
        <v>146</v>
      </c>
      <c r="B74" s="2">
        <v>9.9643076920000002</v>
      </c>
      <c r="C74" s="2">
        <v>9.6306379969999902</v>
      </c>
      <c r="D74" s="2">
        <v>8.8440309740000007</v>
      </c>
      <c r="E74" s="2">
        <v>9.1200057569999995</v>
      </c>
      <c r="F74" s="2">
        <v>8.3428125719999997</v>
      </c>
      <c r="G74" s="2">
        <v>7.5987736129999996</v>
      </c>
      <c r="H74" s="2">
        <v>7.0768452169999998</v>
      </c>
      <c r="I74" s="2">
        <v>6.9014496530000002</v>
      </c>
      <c r="J74" s="2">
        <v>6.7631309719999999</v>
      </c>
      <c r="K74" s="2">
        <v>6.8823172709999998</v>
      </c>
      <c r="L74" s="2">
        <v>6.7136539590000002</v>
      </c>
      <c r="M74" s="2">
        <v>6.5315957339999997</v>
      </c>
      <c r="N74" s="2">
        <v>6.9643181939999996</v>
      </c>
      <c r="O74" s="2">
        <v>6.3813738420000004</v>
      </c>
      <c r="P74" s="2">
        <v>5.8043862070000003</v>
      </c>
      <c r="Q74" s="2">
        <v>5.1836992559999997</v>
      </c>
      <c r="R74" s="2">
        <v>4.6308817170000003</v>
      </c>
      <c r="S74" s="2">
        <v>4.1533771489999998</v>
      </c>
      <c r="T74" s="2">
        <v>3.7360697460000001</v>
      </c>
      <c r="U74" s="2">
        <v>3.3580517219999999</v>
      </c>
      <c r="V74" s="2">
        <v>3.5878371979999999</v>
      </c>
      <c r="W74" s="2">
        <v>2.902596543</v>
      </c>
      <c r="X74" s="2">
        <v>2.3270997480000002</v>
      </c>
      <c r="Y74" s="2">
        <v>1.8133508149999999</v>
      </c>
      <c r="Z74" s="2">
        <v>2.218946147</v>
      </c>
      <c r="AA74" s="2">
        <v>1.9238391029999999</v>
      </c>
      <c r="AB74" s="2">
        <v>1.7164062069999999</v>
      </c>
      <c r="AC74" s="2">
        <v>1.5550421590000001</v>
      </c>
      <c r="AD74" s="2">
        <v>1.426920754</v>
      </c>
      <c r="AE74" s="2">
        <v>1.3236639990000001</v>
      </c>
      <c r="AF74" s="2">
        <v>1.2397827020000001</v>
      </c>
      <c r="AG74" s="2">
        <v>1.171047036</v>
      </c>
      <c r="AH74" s="2">
        <v>1.113997887</v>
      </c>
      <c r="AI74" s="2">
        <v>1.066265751</v>
      </c>
      <c r="AJ74" s="2">
        <v>1.025848987</v>
      </c>
      <c r="AK74" s="2">
        <v>0.99156248840000005</v>
      </c>
      <c r="AL74" s="2">
        <v>0.96205245269999995</v>
      </c>
      <c r="AM74" s="2">
        <v>0.93636030250000002</v>
      </c>
      <c r="AN74" s="2">
        <v>0.91373725130000005</v>
      </c>
      <c r="AO74" s="2">
        <v>0.89359837310000001</v>
      </c>
      <c r="AP74" s="2">
        <v>0.87548369749999999</v>
      </c>
      <c r="AQ74" s="2">
        <v>0.85892889110000004</v>
      </c>
      <c r="AR74" s="2">
        <v>0.84362251560000001</v>
      </c>
      <c r="AS74" s="2">
        <v>0.82941053129999998</v>
      </c>
      <c r="AT74" s="2">
        <v>0.81619484239999995</v>
      </c>
    </row>
    <row r="75" spans="1:46" x14ac:dyDescent="0.3">
      <c r="A75" s="2" t="s">
        <v>147</v>
      </c>
      <c r="B75" s="2">
        <v>4.7556923080000004</v>
      </c>
      <c r="C75" s="2">
        <v>4.8372700240000004</v>
      </c>
      <c r="D75" s="2">
        <v>4.6964646830000003</v>
      </c>
      <c r="E75" s="2">
        <v>4.6116122749999997</v>
      </c>
      <c r="F75" s="2">
        <v>4.570847712</v>
      </c>
      <c r="G75" s="2">
        <v>4.3871460080000002</v>
      </c>
      <c r="H75" s="2">
        <v>4.1213700710000003</v>
      </c>
      <c r="I75" s="2">
        <v>3.964054601</v>
      </c>
      <c r="J75" s="2">
        <v>3.9292802459999998</v>
      </c>
      <c r="K75" s="2">
        <v>4.0585769620000001</v>
      </c>
      <c r="L75" s="2">
        <v>4.2698901060000001</v>
      </c>
      <c r="M75" s="2">
        <v>4.3671676230000003</v>
      </c>
      <c r="N75" s="2">
        <v>3.889698976</v>
      </c>
      <c r="O75" s="2">
        <v>3.2607762239999998</v>
      </c>
      <c r="P75" s="2">
        <v>2.6651435480000001</v>
      </c>
      <c r="Q75" s="2">
        <v>2.261739199</v>
      </c>
      <c r="R75" s="2">
        <v>1.9771823470000001</v>
      </c>
      <c r="S75" s="2">
        <v>1.7668141129999999</v>
      </c>
      <c r="T75" s="2">
        <v>1.605923174</v>
      </c>
      <c r="U75" s="2">
        <v>1.474429049</v>
      </c>
      <c r="V75" s="2">
        <v>1.3945012139999999</v>
      </c>
      <c r="W75" s="2">
        <v>1.3124784780000001</v>
      </c>
      <c r="X75" s="2">
        <v>1.231552886</v>
      </c>
      <c r="Y75" s="2">
        <v>1.1542071270000001</v>
      </c>
      <c r="Z75" s="2">
        <v>1.085834</v>
      </c>
      <c r="AA75" s="2">
        <v>0.99348860880000001</v>
      </c>
      <c r="AB75" s="2">
        <v>0.89429041610000004</v>
      </c>
      <c r="AC75" s="2">
        <v>0.80086829969999995</v>
      </c>
      <c r="AD75" s="2">
        <v>0.71733903730000004</v>
      </c>
      <c r="AE75" s="2">
        <v>0.64434437010000001</v>
      </c>
      <c r="AF75" s="2">
        <v>0.58140953660000005</v>
      </c>
      <c r="AG75" s="2">
        <v>0.5273587408</v>
      </c>
      <c r="AH75" s="2">
        <v>0.48091679580000002</v>
      </c>
      <c r="AI75" s="2">
        <v>0.44089058440000001</v>
      </c>
      <c r="AJ75" s="2">
        <v>0.40628157729999997</v>
      </c>
      <c r="AK75" s="2">
        <v>0.37615437759999998</v>
      </c>
      <c r="AL75" s="2">
        <v>0.34968232900000001</v>
      </c>
      <c r="AM75" s="2">
        <v>0.32617889560000002</v>
      </c>
      <c r="AN75" s="2">
        <v>0.30504931559999998</v>
      </c>
      <c r="AO75" s="2">
        <v>0.28579716430000002</v>
      </c>
      <c r="AP75" s="2">
        <v>0.26398777410000002</v>
      </c>
      <c r="AQ75" s="2">
        <v>0.2428656776</v>
      </c>
      <c r="AR75" s="2">
        <v>0.2232391339</v>
      </c>
      <c r="AS75" s="2">
        <v>0.20514035480000001</v>
      </c>
      <c r="AT75" s="2">
        <v>0.18837480940000001</v>
      </c>
    </row>
    <row r="76" spans="1:46" x14ac:dyDescent="0.3">
      <c r="A76" s="2" t="s">
        <v>148</v>
      </c>
      <c r="B76" s="2">
        <v>28</v>
      </c>
      <c r="C76" s="2">
        <v>27.773116380000001</v>
      </c>
      <c r="D76" s="2">
        <v>27.492359889999999</v>
      </c>
      <c r="E76" s="2">
        <v>27.39445224</v>
      </c>
      <c r="F76" s="2">
        <v>27.255431659999999</v>
      </c>
      <c r="G76" s="2">
        <v>27.075190599999999</v>
      </c>
      <c r="H76" s="2">
        <v>26.66188738</v>
      </c>
      <c r="I76" s="2">
        <v>26.183693229999999</v>
      </c>
      <c r="J76" s="2">
        <v>25.729602920000001</v>
      </c>
      <c r="K76" s="2">
        <v>25.19828721</v>
      </c>
      <c r="L76" s="2">
        <v>24.821077970000001</v>
      </c>
      <c r="M76" s="2">
        <v>24.554015509999999</v>
      </c>
      <c r="N76" s="2">
        <v>24.338313880000001</v>
      </c>
      <c r="O76" s="2">
        <v>23.6912308</v>
      </c>
      <c r="P76" s="2">
        <v>23.032529409999999</v>
      </c>
      <c r="Q76" s="2">
        <v>22.446020650000001</v>
      </c>
      <c r="R76" s="2">
        <v>21.86723031</v>
      </c>
      <c r="S76" s="2">
        <v>21.301294510000002</v>
      </c>
      <c r="T76" s="2">
        <v>20.740161430000001</v>
      </c>
      <c r="U76" s="2">
        <v>20.176124690000002</v>
      </c>
      <c r="V76" s="2">
        <v>19.689631110000001</v>
      </c>
      <c r="W76" s="2">
        <v>19.179797489999999</v>
      </c>
      <c r="X76" s="2">
        <v>18.648300209999999</v>
      </c>
      <c r="Y76" s="2">
        <v>18.09430098</v>
      </c>
      <c r="Z76" s="2">
        <v>17.517755690000001</v>
      </c>
      <c r="AA76" s="2">
        <v>16.395855409999999</v>
      </c>
      <c r="AB76" s="2">
        <v>15.306894679999999</v>
      </c>
      <c r="AC76" s="2">
        <v>14.257420700000001</v>
      </c>
      <c r="AD76" s="2">
        <v>13.25147849</v>
      </c>
      <c r="AE76" s="2">
        <v>12.29131643</v>
      </c>
      <c r="AF76" s="2">
        <v>11.378306309999999</v>
      </c>
      <c r="AG76" s="2">
        <v>10.51309238</v>
      </c>
      <c r="AH76" s="2">
        <v>9.6957154489999997</v>
      </c>
      <c r="AI76" s="2">
        <v>8.9257944019999904</v>
      </c>
      <c r="AJ76" s="2">
        <v>8.2043207329999994</v>
      </c>
      <c r="AK76" s="2">
        <v>7.5271008930000001</v>
      </c>
      <c r="AL76" s="2">
        <v>6.894512218</v>
      </c>
      <c r="AM76" s="2">
        <v>6.3058412290000003</v>
      </c>
      <c r="AN76" s="2">
        <v>5.7597518479999996</v>
      </c>
      <c r="AO76" s="2">
        <v>5.2545096039999999</v>
      </c>
      <c r="AP76" s="2">
        <v>4.7881950120000001</v>
      </c>
      <c r="AQ76" s="2">
        <v>4.3601196809999996</v>
      </c>
      <c r="AR76" s="2">
        <v>3.9672225330000002</v>
      </c>
      <c r="AS76" s="2">
        <v>3.60679229</v>
      </c>
      <c r="AT76" s="2">
        <v>3.2763588970000002</v>
      </c>
    </row>
    <row r="77" spans="1:46" x14ac:dyDescent="0.3">
      <c r="A77" s="2" t="s">
        <v>149</v>
      </c>
      <c r="B77" s="2">
        <v>21.79</v>
      </c>
      <c r="C77" s="2">
        <v>22.92664693</v>
      </c>
      <c r="D77" s="2">
        <v>21.856454039999999</v>
      </c>
      <c r="E77" s="2">
        <v>19.3792157</v>
      </c>
      <c r="F77" s="2">
        <v>20.38861176</v>
      </c>
      <c r="G77" s="2">
        <v>19.54431142</v>
      </c>
      <c r="H77" s="2">
        <v>19.8735964</v>
      </c>
      <c r="I77" s="2">
        <v>19.151484960000001</v>
      </c>
      <c r="J77" s="2">
        <v>19.341954390000001</v>
      </c>
      <c r="K77" s="2">
        <v>19.663372259999999</v>
      </c>
      <c r="L77" s="2">
        <v>18.784248829999999</v>
      </c>
      <c r="M77" s="2">
        <v>18.927660599999999</v>
      </c>
      <c r="N77" s="2">
        <v>18.817728089999999</v>
      </c>
      <c r="O77" s="2">
        <v>18.414738400000001</v>
      </c>
      <c r="P77" s="2">
        <v>17.791367919999999</v>
      </c>
      <c r="Q77" s="2">
        <v>17.50874438</v>
      </c>
      <c r="R77" s="2">
        <v>17.25160567</v>
      </c>
      <c r="S77" s="2">
        <v>17.105255100000001</v>
      </c>
      <c r="T77" s="2">
        <v>17.051769700000001</v>
      </c>
      <c r="U77" s="2">
        <v>17.035084900000001</v>
      </c>
      <c r="V77" s="2">
        <v>17.055487809999999</v>
      </c>
      <c r="W77" s="2">
        <v>17.129684820000001</v>
      </c>
      <c r="X77" s="2">
        <v>17.23314963</v>
      </c>
      <c r="Y77" s="2">
        <v>17.36348315</v>
      </c>
      <c r="Z77" s="2">
        <v>17.539413849999999</v>
      </c>
      <c r="AA77" s="2">
        <v>16.617679559999999</v>
      </c>
      <c r="AB77" s="2">
        <v>15.562332140000001</v>
      </c>
      <c r="AC77" s="2">
        <v>14.4787824</v>
      </c>
      <c r="AD77" s="2">
        <v>13.39819677</v>
      </c>
      <c r="AE77" s="2">
        <v>12.34392896</v>
      </c>
      <c r="AF77" s="2">
        <v>11.424760790000001</v>
      </c>
      <c r="AG77" s="2">
        <v>10.580889000000001</v>
      </c>
      <c r="AH77" s="2">
        <v>9.7994717910000002</v>
      </c>
      <c r="AI77" s="2">
        <v>9.0793922049999995</v>
      </c>
      <c r="AJ77" s="2">
        <v>8.4235377099999997</v>
      </c>
      <c r="AK77" s="2">
        <v>7.8297970299999999</v>
      </c>
      <c r="AL77" s="2">
        <v>7.2995448769999998</v>
      </c>
      <c r="AM77" s="2">
        <v>6.8315487250000002</v>
      </c>
      <c r="AN77" s="2">
        <v>6.4221617110000002</v>
      </c>
      <c r="AO77" s="2">
        <v>6.0661801730000002</v>
      </c>
      <c r="AP77" s="2">
        <v>5.7579783899999999</v>
      </c>
      <c r="AQ77" s="2">
        <v>5.4920955009999997</v>
      </c>
      <c r="AR77" s="2">
        <v>5.258414835</v>
      </c>
      <c r="AS77" s="2">
        <v>5.0466516119999998</v>
      </c>
      <c r="AT77" s="2">
        <v>4.8441446429999999</v>
      </c>
    </row>
    <row r="78" spans="1:46" x14ac:dyDescent="0.3">
      <c r="A78" s="2" t="s">
        <v>150</v>
      </c>
      <c r="B78" s="2">
        <v>0.28999999999999998</v>
      </c>
      <c r="C78" s="2">
        <v>0.29708579359999998</v>
      </c>
      <c r="D78" s="2">
        <v>0.29773480130000002</v>
      </c>
      <c r="E78" s="2">
        <v>0.28340828870000001</v>
      </c>
      <c r="F78" s="2">
        <v>0.29780912990000002</v>
      </c>
      <c r="G78" s="2">
        <v>0.3029147526</v>
      </c>
      <c r="H78" s="2">
        <v>0.31219605319999999</v>
      </c>
      <c r="I78" s="2">
        <v>0.30013182529999999</v>
      </c>
      <c r="J78" s="2">
        <v>0.30738546049999999</v>
      </c>
      <c r="K78" s="2">
        <v>0.29764787199999998</v>
      </c>
      <c r="L78" s="2">
        <v>0.27915706200000001</v>
      </c>
      <c r="M78" s="2">
        <v>0.28338855629999998</v>
      </c>
      <c r="N78" s="2">
        <v>0.29160794670000001</v>
      </c>
      <c r="O78" s="2">
        <v>0.29999406579999999</v>
      </c>
      <c r="P78" s="2">
        <v>0.30698186929999999</v>
      </c>
      <c r="Q78" s="2">
        <v>0.3097773741</v>
      </c>
      <c r="R78" s="2">
        <v>0.31098992060000002</v>
      </c>
      <c r="S78" s="2">
        <v>0.31116338290000001</v>
      </c>
      <c r="T78" s="2">
        <v>0.31161863439999998</v>
      </c>
      <c r="U78" s="2">
        <v>0.31324954430000002</v>
      </c>
      <c r="V78" s="2">
        <v>0.31640250660000002</v>
      </c>
      <c r="W78" s="2">
        <v>0.32137318920000002</v>
      </c>
      <c r="X78" s="2">
        <v>0.32760857809999999</v>
      </c>
      <c r="Y78" s="2">
        <v>0.33490678429999998</v>
      </c>
      <c r="Z78" s="2">
        <v>0.34203319090000001</v>
      </c>
      <c r="AA78" s="2">
        <v>0.33423217049999998</v>
      </c>
      <c r="AB78" s="2">
        <v>0.31819371330000001</v>
      </c>
      <c r="AC78" s="2">
        <v>0.29942953630000002</v>
      </c>
      <c r="AD78" s="2">
        <v>0.28097754539999997</v>
      </c>
      <c r="AE78" s="2">
        <v>0.26420115420000001</v>
      </c>
      <c r="AF78" s="2">
        <v>0.24946099799999999</v>
      </c>
      <c r="AG78" s="2">
        <v>0.23679387099999999</v>
      </c>
      <c r="AH78" s="2">
        <v>0.2260867319</v>
      </c>
      <c r="AI78" s="2">
        <v>0.21714197269999999</v>
      </c>
      <c r="AJ78" s="2">
        <v>0.20975660039999999</v>
      </c>
      <c r="AK78" s="2">
        <v>0.2035601655</v>
      </c>
      <c r="AL78" s="2">
        <v>0.1984236238</v>
      </c>
      <c r="AM78" s="2">
        <v>0.1942365875</v>
      </c>
      <c r="AN78" s="2">
        <v>0.1908922096</v>
      </c>
      <c r="AO78" s="2">
        <v>0.18829106009999999</v>
      </c>
      <c r="AP78" s="2">
        <v>0.18635931529999999</v>
      </c>
      <c r="AQ78" s="2">
        <v>0.18504712679999999</v>
      </c>
      <c r="AR78" s="2">
        <v>0.18427068590000001</v>
      </c>
      <c r="AS78" s="2">
        <v>0.1839717924</v>
      </c>
      <c r="AT78" s="2">
        <v>0.18409384170000001</v>
      </c>
    </row>
    <row r="79" spans="1:46" x14ac:dyDescent="0.3">
      <c r="A79" s="2" t="s">
        <v>151</v>
      </c>
      <c r="B79" s="2">
        <v>11.69</v>
      </c>
      <c r="C79" s="2">
        <v>11.811385980000001</v>
      </c>
      <c r="D79" s="2">
        <v>11.697024539999999</v>
      </c>
      <c r="E79" s="2">
        <v>10.20110199</v>
      </c>
      <c r="F79" s="2">
        <v>10.57997531</v>
      </c>
      <c r="G79" s="2">
        <v>11.12100248</v>
      </c>
      <c r="H79" s="2">
        <v>10.971784400000001</v>
      </c>
      <c r="I79" s="2">
        <v>10.81440338</v>
      </c>
      <c r="J79" s="2">
        <v>10.78331283</v>
      </c>
      <c r="K79" s="2">
        <v>10.63464239</v>
      </c>
      <c r="L79" s="2">
        <v>9.8715903409999903</v>
      </c>
      <c r="M79" s="2">
        <v>10.023203240000001</v>
      </c>
      <c r="N79" s="2">
        <v>10.293819210000001</v>
      </c>
      <c r="O79" s="2">
        <v>10.6840981</v>
      </c>
      <c r="P79" s="2">
        <v>10.94063573</v>
      </c>
      <c r="Q79" s="2">
        <v>11.000777810000001</v>
      </c>
      <c r="R79" s="2">
        <v>10.967884249999999</v>
      </c>
      <c r="S79" s="2">
        <v>10.85917083</v>
      </c>
      <c r="T79" s="2">
        <v>10.73947499</v>
      </c>
      <c r="U79" s="2">
        <v>10.63879996</v>
      </c>
      <c r="V79" s="2">
        <v>10.442917789999999</v>
      </c>
      <c r="W79" s="2">
        <v>10.25831458</v>
      </c>
      <c r="X79" s="2">
        <v>10.074045079999999</v>
      </c>
      <c r="Y79" s="2">
        <v>9.8995160179999999</v>
      </c>
      <c r="Z79" s="2">
        <v>9.7639200810000002</v>
      </c>
      <c r="AA79" s="2">
        <v>10.90915646</v>
      </c>
      <c r="AB79" s="2">
        <v>11.90503318</v>
      </c>
      <c r="AC79" s="2">
        <v>12.672150820000001</v>
      </c>
      <c r="AD79" s="2">
        <v>13.240475330000001</v>
      </c>
      <c r="AE79" s="2">
        <v>13.663199840000001</v>
      </c>
      <c r="AF79" s="2">
        <v>13.98427837</v>
      </c>
      <c r="AG79" s="2">
        <v>14.23395738</v>
      </c>
      <c r="AH79" s="2">
        <v>14.436907379999999</v>
      </c>
      <c r="AI79" s="2">
        <v>14.6094632</v>
      </c>
      <c r="AJ79" s="2">
        <v>14.764096609999999</v>
      </c>
      <c r="AK79" s="2">
        <v>14.899940750000001</v>
      </c>
      <c r="AL79" s="2">
        <v>15.022762820000001</v>
      </c>
      <c r="AM79" s="2">
        <v>15.13811909</v>
      </c>
      <c r="AN79" s="2">
        <v>15.248998439999999</v>
      </c>
      <c r="AO79" s="2">
        <v>15.35711381</v>
      </c>
      <c r="AP79" s="2">
        <v>15.46448709</v>
      </c>
      <c r="AQ79" s="2">
        <v>15.57590356</v>
      </c>
      <c r="AR79" s="2">
        <v>15.688167890000001</v>
      </c>
      <c r="AS79" s="2">
        <v>15.800202970000001</v>
      </c>
      <c r="AT79" s="2">
        <v>15.91165007</v>
      </c>
    </row>
    <row r="80" spans="1:46" x14ac:dyDescent="0.3">
      <c r="A80" s="2" t="s">
        <v>152</v>
      </c>
      <c r="B80" s="2">
        <v>12.802881360000001</v>
      </c>
      <c r="C80" s="2">
        <v>12.747701380000001</v>
      </c>
      <c r="D80" s="2">
        <v>12.96925135</v>
      </c>
      <c r="E80" s="2">
        <v>12.264872739999999</v>
      </c>
      <c r="F80" s="2">
        <v>12.406766810000001</v>
      </c>
      <c r="G80" s="2">
        <v>12.6682206</v>
      </c>
      <c r="H80" s="2">
        <v>12.865530590000001</v>
      </c>
      <c r="I80" s="2">
        <v>12.721456140000001</v>
      </c>
      <c r="J80" s="2">
        <v>12.52076986</v>
      </c>
      <c r="K80" s="2">
        <v>12.132876339999999</v>
      </c>
      <c r="L80" s="2">
        <v>12.138567399999999</v>
      </c>
      <c r="M80" s="2">
        <v>12.24926374</v>
      </c>
      <c r="N80" s="2">
        <v>12.12269614</v>
      </c>
      <c r="O80" s="2">
        <v>12.050774150000001</v>
      </c>
      <c r="P80" s="2">
        <v>11.965464799999999</v>
      </c>
      <c r="Q80" s="2">
        <v>12.30117722</v>
      </c>
      <c r="R80" s="2">
        <v>12.602222319999999</v>
      </c>
      <c r="S80" s="2">
        <v>12.74674199</v>
      </c>
      <c r="T80" s="2">
        <v>12.864924179999999</v>
      </c>
      <c r="U80" s="2">
        <v>12.982203609999999</v>
      </c>
      <c r="V80" s="2">
        <v>11.020541</v>
      </c>
      <c r="W80" s="2">
        <v>10.63042568</v>
      </c>
      <c r="X80" s="2">
        <v>10.017819940000001</v>
      </c>
      <c r="Y80" s="2">
        <v>9.1407034730000003</v>
      </c>
      <c r="Z80" s="2">
        <v>11.54870083</v>
      </c>
      <c r="AA80" s="2">
        <v>11.49633465</v>
      </c>
      <c r="AB80" s="2">
        <v>11.491011540000001</v>
      </c>
      <c r="AC80" s="2">
        <v>11.47668341</v>
      </c>
      <c r="AD80" s="2">
        <v>11.46605963</v>
      </c>
      <c r="AE80" s="2">
        <v>11.465003490000001</v>
      </c>
      <c r="AF80" s="2">
        <v>11.469202020000001</v>
      </c>
      <c r="AG80" s="2">
        <v>11.48294943</v>
      </c>
      <c r="AH80" s="2">
        <v>11.506409570000001</v>
      </c>
      <c r="AI80" s="2">
        <v>11.53978255</v>
      </c>
      <c r="AJ80" s="2">
        <v>11.57946317</v>
      </c>
      <c r="AK80" s="2">
        <v>11.621285739999999</v>
      </c>
      <c r="AL80" s="2">
        <v>11.66646839</v>
      </c>
      <c r="AM80" s="2">
        <v>11.714915209999999</v>
      </c>
      <c r="AN80" s="2">
        <v>11.766047479999999</v>
      </c>
      <c r="AO80" s="2">
        <v>11.81908078</v>
      </c>
      <c r="AP80" s="2">
        <v>11.87307395</v>
      </c>
      <c r="AQ80" s="2">
        <v>11.92694783</v>
      </c>
      <c r="AR80" s="2">
        <v>11.979827330000001</v>
      </c>
      <c r="AS80" s="2">
        <v>12.031440399999999</v>
      </c>
      <c r="AT80" s="2">
        <v>12.081643189999999</v>
      </c>
    </row>
    <row r="81" spans="1:98" x14ac:dyDescent="0.3">
      <c r="A81" s="2" t="s">
        <v>153</v>
      </c>
      <c r="B81" s="2">
        <v>11.17711864</v>
      </c>
      <c r="C81" s="2">
        <v>11.634861089999999</v>
      </c>
      <c r="D81" s="2">
        <v>12.06256754</v>
      </c>
      <c r="E81" s="2">
        <v>11.472012790000001</v>
      </c>
      <c r="F81" s="2">
        <v>11.874859689999999</v>
      </c>
      <c r="G81" s="2">
        <v>12.304721880000001</v>
      </c>
      <c r="H81" s="2">
        <v>12.44283585</v>
      </c>
      <c r="I81" s="2">
        <v>12.39230596</v>
      </c>
      <c r="J81" s="2">
        <v>12.421028099999999</v>
      </c>
      <c r="K81" s="2">
        <v>12.48882392</v>
      </c>
      <c r="L81" s="2">
        <v>13.037702850000001</v>
      </c>
      <c r="M81" s="2">
        <v>13.37983646</v>
      </c>
      <c r="N81" s="2">
        <v>13.715939990000001</v>
      </c>
      <c r="O81" s="2">
        <v>13.534310250000001</v>
      </c>
      <c r="P81" s="2">
        <v>13.100575510000001</v>
      </c>
      <c r="Q81" s="2">
        <v>12.529686590000001</v>
      </c>
      <c r="R81" s="2">
        <v>12.191847709999999</v>
      </c>
      <c r="S81" s="2">
        <v>11.955942329999999</v>
      </c>
      <c r="T81" s="2">
        <v>11.78519777</v>
      </c>
      <c r="U81" s="2">
        <v>11.640996639999999</v>
      </c>
      <c r="V81" s="2">
        <v>11.287984939999999</v>
      </c>
      <c r="W81" s="2">
        <v>11.166925040000001</v>
      </c>
      <c r="X81" s="2">
        <v>11.111558219999999</v>
      </c>
      <c r="Y81" s="2">
        <v>11.07664076</v>
      </c>
      <c r="Z81" s="2">
        <v>11.073790499999999</v>
      </c>
      <c r="AA81" s="2">
        <v>10.865398900000001</v>
      </c>
      <c r="AB81" s="2">
        <v>10.66475215</v>
      </c>
      <c r="AC81" s="2">
        <v>10.449082750000001</v>
      </c>
      <c r="AD81" s="2">
        <v>10.229145989999999</v>
      </c>
      <c r="AE81" s="2">
        <v>10.019734339999999</v>
      </c>
      <c r="AF81" s="2">
        <v>9.8296286409999905</v>
      </c>
      <c r="AG81" s="2">
        <v>9.6666531259999999</v>
      </c>
      <c r="AH81" s="2">
        <v>9.5370138030000007</v>
      </c>
      <c r="AI81" s="2">
        <v>9.4440597390000001</v>
      </c>
      <c r="AJ81" s="2">
        <v>9.3906096300000002</v>
      </c>
      <c r="AK81" s="2">
        <v>9.3699683070000006</v>
      </c>
      <c r="AL81" s="2">
        <v>9.3821516129999996</v>
      </c>
      <c r="AM81" s="2">
        <v>9.4280995589999996</v>
      </c>
      <c r="AN81" s="2">
        <v>9.5077551299999996</v>
      </c>
      <c r="AO81" s="2">
        <v>9.6206146060000002</v>
      </c>
      <c r="AP81" s="2">
        <v>9.7988916150000005</v>
      </c>
      <c r="AQ81" s="2">
        <v>10.02187704</v>
      </c>
      <c r="AR81" s="2">
        <v>10.2795174</v>
      </c>
      <c r="AS81" s="2">
        <v>10.568753839999999</v>
      </c>
      <c r="AT81" s="2">
        <v>10.88976725</v>
      </c>
    </row>
    <row r="82" spans="1:98" x14ac:dyDescent="0.3">
      <c r="A82" s="2" t="s">
        <v>154</v>
      </c>
      <c r="B82" s="134">
        <v>4.5698792999999998E-4</v>
      </c>
      <c r="C82" s="134">
        <v>6.8504223999999998E-4</v>
      </c>
      <c r="D82" s="134">
        <v>1.0885881200000001E-3</v>
      </c>
      <c r="E82" s="134">
        <v>1.67327536E-3</v>
      </c>
      <c r="F82" s="134">
        <v>2.4049447999999998E-3</v>
      </c>
      <c r="G82" s="2">
        <v>3.38815822E-3</v>
      </c>
      <c r="H82" s="2">
        <v>4.6612429899999999E-3</v>
      </c>
      <c r="I82" s="134">
        <v>6.33022632E-3</v>
      </c>
      <c r="J82" s="134">
        <v>8.4937743199999995E-3</v>
      </c>
      <c r="K82" s="134">
        <v>1.0900117900000001E-2</v>
      </c>
      <c r="L82" s="134">
        <v>1.4057738199999999E-2</v>
      </c>
      <c r="M82" s="134">
        <v>1.8247453800000001E-2</v>
      </c>
      <c r="N82" s="134">
        <v>2.4071005400000001E-2</v>
      </c>
      <c r="O82" s="134">
        <v>3.1912475199999998E-2</v>
      </c>
      <c r="P82" s="134">
        <v>4.2677848800000001E-2</v>
      </c>
      <c r="Q82" s="134">
        <v>5.72789826E-2</v>
      </c>
      <c r="R82" s="134">
        <v>7.6444854699999995E-2</v>
      </c>
      <c r="S82" s="134">
        <v>0.10102859879999999</v>
      </c>
      <c r="T82" s="134">
        <v>0.1316486358</v>
      </c>
      <c r="U82" s="134">
        <v>0.1688516601</v>
      </c>
      <c r="V82" s="134">
        <v>0.2131511176</v>
      </c>
      <c r="W82" s="134">
        <v>0.26525964229999999</v>
      </c>
      <c r="X82" s="134">
        <v>0.3260569941</v>
      </c>
      <c r="Y82" s="134">
        <v>0.39628385119999998</v>
      </c>
      <c r="Z82" s="134">
        <v>0.47669425040000002</v>
      </c>
      <c r="AA82" s="134">
        <v>0.56422962659999998</v>
      </c>
      <c r="AB82" s="134">
        <v>0.65832355180000002</v>
      </c>
      <c r="AC82" s="134">
        <v>0.75836503870000005</v>
      </c>
      <c r="AD82" s="134">
        <v>0.86372846820000004</v>
      </c>
      <c r="AE82" s="134">
        <v>0.97371305870000002</v>
      </c>
      <c r="AF82" s="134">
        <v>1.087637462</v>
      </c>
      <c r="AG82" s="134">
        <v>1.2048272550000001</v>
      </c>
      <c r="AH82" s="134">
        <v>1.324583845</v>
      </c>
      <c r="AI82" s="134">
        <v>1.4462124270000001</v>
      </c>
      <c r="AJ82" s="134">
        <v>1.5697309699999999</v>
      </c>
      <c r="AK82" s="134">
        <v>1.6905041590000001</v>
      </c>
      <c r="AL82" s="134">
        <v>1.807914917</v>
      </c>
      <c r="AM82" s="134">
        <v>1.9214082889999999</v>
      </c>
      <c r="AN82" s="134">
        <v>2.0305541360000001</v>
      </c>
      <c r="AO82" s="134">
        <v>2.135023694</v>
      </c>
      <c r="AP82" s="134">
        <v>2.2346863739999998</v>
      </c>
      <c r="AQ82" s="134">
        <v>2.3329419859999998</v>
      </c>
      <c r="AR82" s="134">
        <v>2.4288780069999998</v>
      </c>
      <c r="AS82" s="134">
        <v>2.52178762</v>
      </c>
      <c r="AT82" s="134">
        <v>2.6110646869999998</v>
      </c>
      <c r="AU82" s="134"/>
      <c r="AV82" s="134"/>
    </row>
    <row r="83" spans="1:98" x14ac:dyDescent="0.3">
      <c r="A83" s="2" t="s">
        <v>155</v>
      </c>
      <c r="B83" s="2">
        <v>1.04</v>
      </c>
      <c r="C83" s="2">
        <v>1.053168712</v>
      </c>
      <c r="D83" s="2">
        <v>1.0417599689999999</v>
      </c>
      <c r="E83" s="2">
        <v>0.9345650526</v>
      </c>
      <c r="F83" s="2">
        <v>0.95213459249999999</v>
      </c>
      <c r="G83" s="2">
        <v>0.97991615350000005</v>
      </c>
      <c r="H83" s="2">
        <v>0.98826227840000003</v>
      </c>
      <c r="I83" s="2">
        <v>0.98817986800000002</v>
      </c>
      <c r="J83" s="2">
        <v>0.98367852659999999</v>
      </c>
      <c r="K83" s="2">
        <v>0.91107721949999998</v>
      </c>
      <c r="L83" s="2">
        <v>1.0817432499999999</v>
      </c>
      <c r="M83" s="2">
        <v>1.1640643289999999</v>
      </c>
      <c r="N83" s="2">
        <v>1.237019289</v>
      </c>
      <c r="O83" s="2">
        <v>1.308984141</v>
      </c>
      <c r="P83" s="2">
        <v>1.379193506</v>
      </c>
      <c r="Q83" s="2">
        <v>1.4150482209999999</v>
      </c>
      <c r="R83" s="2">
        <v>1.4440124379999999</v>
      </c>
      <c r="S83" s="2">
        <v>1.4628505389999999</v>
      </c>
      <c r="T83" s="2">
        <v>1.479685395</v>
      </c>
      <c r="U83" s="2">
        <v>1.4920243710000001</v>
      </c>
      <c r="V83" s="2">
        <v>1.5049023800000001</v>
      </c>
      <c r="W83" s="2">
        <v>1.5238391600000001</v>
      </c>
      <c r="X83" s="2">
        <v>1.5463794660000001</v>
      </c>
      <c r="Y83" s="2">
        <v>1.5721219319999999</v>
      </c>
      <c r="Z83" s="2">
        <v>1.6004493989999999</v>
      </c>
      <c r="AA83" s="2">
        <v>1.920979022</v>
      </c>
      <c r="AB83" s="2">
        <v>2.2961028649999999</v>
      </c>
      <c r="AC83" s="2">
        <v>2.6587032810000002</v>
      </c>
      <c r="AD83" s="2">
        <v>2.9824969889999999</v>
      </c>
      <c r="AE83" s="2">
        <v>3.2611803880000001</v>
      </c>
      <c r="AF83" s="2">
        <v>3.4580466439999999</v>
      </c>
      <c r="AG83" s="2">
        <v>3.6048697860000001</v>
      </c>
      <c r="AH83" s="2">
        <v>3.7173818019999998</v>
      </c>
      <c r="AI83" s="2">
        <v>3.8021249560000001</v>
      </c>
      <c r="AJ83" s="2">
        <v>3.8620979379999998</v>
      </c>
      <c r="AK83" s="2">
        <v>3.8949219400000001</v>
      </c>
      <c r="AL83" s="2">
        <v>3.902532463</v>
      </c>
      <c r="AM83" s="2">
        <v>3.8879042099999999</v>
      </c>
      <c r="AN83" s="2">
        <v>3.8545402559999999</v>
      </c>
      <c r="AO83" s="2">
        <v>3.8066891890000001</v>
      </c>
      <c r="AP83" s="2">
        <v>3.7498285259999999</v>
      </c>
      <c r="AQ83" s="2">
        <v>3.6911190789999999</v>
      </c>
      <c r="AR83" s="2">
        <v>3.637160717</v>
      </c>
      <c r="AS83" s="2">
        <v>3.5979126149999998</v>
      </c>
      <c r="AT83" s="2">
        <v>3.589034308</v>
      </c>
    </row>
    <row r="84" spans="1:98" x14ac:dyDescent="0.3">
      <c r="A84" s="2" t="s">
        <v>156</v>
      </c>
      <c r="B84" s="2">
        <v>0.35</v>
      </c>
      <c r="C84" s="2">
        <v>0.35912811700000002</v>
      </c>
      <c r="D84" s="2">
        <v>0.351830647</v>
      </c>
      <c r="E84" s="2">
        <v>0.34608199140000001</v>
      </c>
      <c r="F84" s="2">
        <v>0.36618198769999999</v>
      </c>
      <c r="G84" s="2">
        <v>0.3648514886</v>
      </c>
      <c r="H84" s="2">
        <v>0.3629491232</v>
      </c>
      <c r="I84" s="2">
        <v>0.3442569929</v>
      </c>
      <c r="J84" s="2">
        <v>0.3531596615</v>
      </c>
      <c r="K84" s="2">
        <v>0.35066998100000002</v>
      </c>
      <c r="L84" s="2">
        <v>0.3326928375</v>
      </c>
      <c r="M84" s="2">
        <v>0.33477679490000001</v>
      </c>
      <c r="N84" s="2">
        <v>0.33344496140000002</v>
      </c>
      <c r="O84" s="2">
        <v>0.32900471149999999</v>
      </c>
      <c r="P84" s="2">
        <v>0.32053506869999998</v>
      </c>
      <c r="Q84" s="2">
        <v>0.31308413419999997</v>
      </c>
      <c r="R84" s="2">
        <v>0.30623039629999999</v>
      </c>
      <c r="S84" s="2">
        <v>0.30350921390000002</v>
      </c>
      <c r="T84" s="2">
        <v>0.30300942730000002</v>
      </c>
      <c r="U84" s="2">
        <v>0.30405532829999998</v>
      </c>
      <c r="V84" s="2">
        <v>0.3063867448</v>
      </c>
      <c r="W84" s="2">
        <v>0.30920919629999999</v>
      </c>
      <c r="X84" s="2">
        <v>0.31276175760000002</v>
      </c>
      <c r="Y84" s="2">
        <v>0.31704947280000001</v>
      </c>
      <c r="Z84" s="2">
        <v>0.320921489</v>
      </c>
      <c r="AA84" s="2">
        <v>0.3137641752</v>
      </c>
      <c r="AB84" s="2">
        <v>0.29966974200000002</v>
      </c>
      <c r="AC84" s="2">
        <v>0.28298075560000002</v>
      </c>
      <c r="AD84" s="2">
        <v>0.26624638830000003</v>
      </c>
      <c r="AE84" s="2">
        <v>0.25070726129999998</v>
      </c>
      <c r="AF84" s="2">
        <v>0.23685331100000001</v>
      </c>
      <c r="AG84" s="2">
        <v>0.22471850530000001</v>
      </c>
      <c r="AH84" s="2">
        <v>0.21420118530000001</v>
      </c>
      <c r="AI84" s="2">
        <v>0.20512118090000001</v>
      </c>
      <c r="AJ84" s="2">
        <v>0.1972907421</v>
      </c>
      <c r="AK84" s="2">
        <v>0.19044212739999999</v>
      </c>
      <c r="AL84" s="2">
        <v>0.1844381467</v>
      </c>
      <c r="AM84" s="2">
        <v>0.17915707189999999</v>
      </c>
      <c r="AN84" s="2">
        <v>0.17449386519999999</v>
      </c>
      <c r="AO84" s="2">
        <v>0.17036268409999999</v>
      </c>
      <c r="AP84" s="2">
        <v>0.16671138160000001</v>
      </c>
      <c r="AQ84" s="2">
        <v>0.16350793059999999</v>
      </c>
      <c r="AR84" s="2">
        <v>0.16069088030000001</v>
      </c>
      <c r="AS84" s="2">
        <v>0.15822078040000001</v>
      </c>
      <c r="AT84" s="2">
        <v>0.15605686590000001</v>
      </c>
    </row>
    <row r="85" spans="1:98" x14ac:dyDescent="0.3">
      <c r="A85" s="2" t="s">
        <v>157</v>
      </c>
      <c r="B85" s="2">
        <v>13.26</v>
      </c>
      <c r="C85" s="2">
        <v>13.45912697</v>
      </c>
      <c r="D85" s="2">
        <v>13.03035764</v>
      </c>
      <c r="E85" s="2">
        <v>11.92790011</v>
      </c>
      <c r="F85" s="2">
        <v>12.31687247</v>
      </c>
      <c r="G85" s="2">
        <v>12.65139224</v>
      </c>
      <c r="H85" s="2">
        <v>12.08596344</v>
      </c>
      <c r="I85" s="2">
        <v>11.76560029</v>
      </c>
      <c r="J85" s="2">
        <v>11.814309059999999</v>
      </c>
      <c r="K85" s="2">
        <v>12.00802586</v>
      </c>
      <c r="L85" s="2">
        <v>11.33888881</v>
      </c>
      <c r="M85" s="2">
        <v>11.42353132</v>
      </c>
      <c r="N85" s="2">
        <v>11.38800865</v>
      </c>
      <c r="O85" s="134">
        <v>12.134896879999999</v>
      </c>
      <c r="P85" s="134">
        <v>13.00523748</v>
      </c>
      <c r="Q85" s="134">
        <v>13.29828069</v>
      </c>
      <c r="R85" s="134">
        <v>13.322492479999999</v>
      </c>
      <c r="S85" s="134">
        <v>13.373202020000001</v>
      </c>
      <c r="T85" s="134">
        <v>13.44433828</v>
      </c>
      <c r="U85" s="134">
        <v>13.52939815</v>
      </c>
      <c r="V85" s="134">
        <v>13.651666560000001</v>
      </c>
      <c r="W85" s="134">
        <v>13.78597012</v>
      </c>
      <c r="X85" s="134">
        <v>13.90658773</v>
      </c>
      <c r="Y85" s="134">
        <v>14.02437932</v>
      </c>
      <c r="Z85" s="134">
        <v>14.17124643</v>
      </c>
      <c r="AA85" s="134">
        <v>13.78808051</v>
      </c>
      <c r="AB85" s="134">
        <v>13.30738139</v>
      </c>
      <c r="AC85" s="134">
        <v>12.7200592</v>
      </c>
      <c r="AD85" s="134">
        <v>12.09151533</v>
      </c>
      <c r="AE85" s="2">
        <v>11.473341789999999</v>
      </c>
      <c r="AF85" s="2">
        <v>10.898295729999999</v>
      </c>
      <c r="AG85" s="2">
        <v>10.37159797</v>
      </c>
      <c r="AH85" s="2">
        <v>9.8953703999999902</v>
      </c>
      <c r="AI85" s="2">
        <v>9.4667866440000008</v>
      </c>
      <c r="AJ85" s="2">
        <v>9.0824320059999994</v>
      </c>
      <c r="AK85" s="2">
        <v>8.7360327039999994</v>
      </c>
      <c r="AL85" s="2">
        <v>8.4216907909999996</v>
      </c>
      <c r="AM85" s="2">
        <v>8.1358084650000002</v>
      </c>
      <c r="AN85" s="2">
        <v>7.8745475300000001</v>
      </c>
      <c r="AO85" s="2">
        <v>7.6347254769999999</v>
      </c>
      <c r="AP85" s="2">
        <v>7.4146373710000004</v>
      </c>
      <c r="AQ85" s="2">
        <v>7.2142006360000002</v>
      </c>
      <c r="AR85" s="2">
        <v>7.0302231119999998</v>
      </c>
      <c r="AS85" s="2">
        <v>6.8607158320000003</v>
      </c>
      <c r="AT85" s="2">
        <v>6.704227865</v>
      </c>
    </row>
    <row r="86" spans="1:98" x14ac:dyDescent="0.3">
      <c r="A86" s="2" t="s">
        <v>158</v>
      </c>
      <c r="B86" s="2">
        <v>17.667910710000001</v>
      </c>
      <c r="C86" s="2">
        <v>17.36832553</v>
      </c>
      <c r="D86" s="2">
        <v>16.68300721</v>
      </c>
      <c r="E86" s="2">
        <v>16.422196920000001</v>
      </c>
      <c r="F86" s="2">
        <v>16.314883089999999</v>
      </c>
      <c r="G86" s="2">
        <v>15.835218709999999</v>
      </c>
      <c r="H86" s="2">
        <v>15.103407839999999</v>
      </c>
      <c r="I86" s="2">
        <v>14.67675856</v>
      </c>
      <c r="J86" s="134">
        <v>14.37365099</v>
      </c>
      <c r="K86" s="134">
        <v>14.228449299999999</v>
      </c>
      <c r="L86" s="134">
        <v>14.171484550000001</v>
      </c>
      <c r="M86" s="134">
        <v>13.893846480000001</v>
      </c>
      <c r="N86" s="134">
        <v>12.842851550000001</v>
      </c>
      <c r="O86" s="134">
        <v>13.487020599999999</v>
      </c>
      <c r="P86" s="134">
        <v>13.939348819999999</v>
      </c>
      <c r="Q86" s="134">
        <v>13.730621340000001</v>
      </c>
      <c r="R86" s="134">
        <v>13.38567857</v>
      </c>
      <c r="S86" s="134">
        <v>13.25398474</v>
      </c>
      <c r="T86" s="134">
        <v>13.07386204</v>
      </c>
      <c r="U86" s="134">
        <v>12.856186320000001</v>
      </c>
      <c r="V86" s="134">
        <v>16.05562552</v>
      </c>
      <c r="W86" s="134">
        <v>17.625019559999998</v>
      </c>
      <c r="X86" s="134">
        <v>19.392865820000001</v>
      </c>
      <c r="Y86" s="2">
        <v>21.609124730000001</v>
      </c>
      <c r="Z86" s="2">
        <v>16.865475889999999</v>
      </c>
      <c r="AA86" s="2">
        <v>16.748173770000001</v>
      </c>
      <c r="AB86" s="2">
        <v>16.40166997</v>
      </c>
      <c r="AC86" s="2">
        <v>16.059039389999999</v>
      </c>
      <c r="AD86" s="2">
        <v>15.735708839999999</v>
      </c>
      <c r="AE86" s="2">
        <v>15.437908780000001</v>
      </c>
      <c r="AF86" s="2">
        <v>15.167205709999999</v>
      </c>
      <c r="AG86" s="2">
        <v>14.915440800000001</v>
      </c>
      <c r="AH86" s="2">
        <v>14.680933850000001</v>
      </c>
      <c r="AI86" s="2">
        <v>14.46073539</v>
      </c>
      <c r="AJ86" s="2">
        <v>14.24886804</v>
      </c>
      <c r="AK86" s="2">
        <v>14.04581701</v>
      </c>
      <c r="AL86" s="2">
        <v>13.848452030000001</v>
      </c>
      <c r="AM86" s="2">
        <v>13.65584454</v>
      </c>
      <c r="AN86" s="2">
        <v>13.468141640000001</v>
      </c>
      <c r="AO86" s="2">
        <v>13.28604311</v>
      </c>
      <c r="AP86" s="2">
        <v>13.110670949999999</v>
      </c>
      <c r="AQ86" s="2">
        <v>12.93988712</v>
      </c>
      <c r="AR86" s="2">
        <v>12.77230348</v>
      </c>
      <c r="AS86" s="134">
        <v>12.60841476</v>
      </c>
      <c r="AT86" s="134">
        <v>12.44840378</v>
      </c>
    </row>
    <row r="87" spans="1:98" x14ac:dyDescent="0.3">
      <c r="A87" s="2" t="s">
        <v>159</v>
      </c>
      <c r="B87" s="2">
        <v>5.8220892859999998</v>
      </c>
      <c r="C87" s="2">
        <v>6.1653733690000001</v>
      </c>
      <c r="D87" s="2">
        <v>6.4007052010000001</v>
      </c>
      <c r="E87" s="2">
        <v>6.6694999790000002</v>
      </c>
      <c r="F87" s="2">
        <v>7.1708043669999997</v>
      </c>
      <c r="G87" s="2">
        <v>7.4857281520000001</v>
      </c>
      <c r="H87" s="2">
        <v>7.5401675389999996</v>
      </c>
      <c r="I87" s="2">
        <v>7.7091191439999998</v>
      </c>
      <c r="J87" s="2">
        <v>8.1076343299999998</v>
      </c>
      <c r="K87" s="2">
        <v>8.8917217659999999</v>
      </c>
      <c r="L87" s="2">
        <v>9.5228897210000003</v>
      </c>
      <c r="M87" s="2">
        <v>9.671052907</v>
      </c>
      <c r="N87" s="2">
        <v>9.3646065410000006</v>
      </c>
      <c r="O87" s="2">
        <v>8.606946379</v>
      </c>
      <c r="P87" s="2">
        <v>7.5615797689999997</v>
      </c>
      <c r="Q87" s="2">
        <v>7.3257054699999999</v>
      </c>
      <c r="R87" s="2">
        <v>7.4012703660000003</v>
      </c>
      <c r="S87" s="2">
        <v>7.7750726950000004</v>
      </c>
      <c r="T87" s="2">
        <v>8.3571460050000006</v>
      </c>
      <c r="U87" s="2">
        <v>9.1188489690000001</v>
      </c>
      <c r="V87" s="2">
        <v>9.5176419160000005</v>
      </c>
      <c r="W87" s="2">
        <v>9.5463307719999904</v>
      </c>
      <c r="X87" s="2">
        <v>9.4170140880000002</v>
      </c>
      <c r="Y87" s="2">
        <v>9.2304139359999997</v>
      </c>
      <c r="Z87" s="2">
        <v>9.0120646820000001</v>
      </c>
      <c r="AA87" s="2">
        <v>8.8382139419999994</v>
      </c>
      <c r="AB87" s="2">
        <v>8.5931754120000008</v>
      </c>
      <c r="AC87" s="2">
        <v>8.3075888370000008</v>
      </c>
      <c r="AD87" s="2">
        <v>8.0040548099999995</v>
      </c>
      <c r="AE87" s="2">
        <v>7.6974014799999999</v>
      </c>
      <c r="AF87" s="2">
        <v>7.3983553669999997</v>
      </c>
      <c r="AG87" s="2">
        <v>7.1078978910000004</v>
      </c>
      <c r="AH87" s="2">
        <v>6.8277755339999997</v>
      </c>
      <c r="AI87" s="2">
        <v>6.5578491889999997</v>
      </c>
      <c r="AJ87" s="2">
        <v>6.2973715439999998</v>
      </c>
      <c r="AK87" s="2">
        <v>6.0449286459999998</v>
      </c>
      <c r="AL87" s="2">
        <v>5.7986084690000004</v>
      </c>
      <c r="AM87" s="2">
        <v>5.5570752880000001</v>
      </c>
      <c r="AN87" s="2">
        <v>5.3191808700000003</v>
      </c>
      <c r="AO87" s="2">
        <v>5.0840680569999996</v>
      </c>
      <c r="AP87" s="2">
        <v>4.8643969619999998</v>
      </c>
      <c r="AQ87" s="2">
        <v>4.6490204190000002</v>
      </c>
      <c r="AR87" s="2">
        <v>4.4323655500000001</v>
      </c>
      <c r="AS87" s="2">
        <v>4.2119797190000003</v>
      </c>
      <c r="AT87" s="2">
        <v>3.9864683990000001</v>
      </c>
    </row>
    <row r="88" spans="1:98" x14ac:dyDescent="0.3">
      <c r="A88" s="2" t="s">
        <v>160</v>
      </c>
      <c r="B88" s="134">
        <v>1.1759185899999999E-6</v>
      </c>
      <c r="C88" s="134">
        <v>1.6865124900000001E-6</v>
      </c>
      <c r="D88" s="134">
        <v>4.39237932E-6</v>
      </c>
      <c r="E88" s="134">
        <v>7.0109687200000003E-6</v>
      </c>
      <c r="F88" s="134">
        <v>9.8762152799999999E-6</v>
      </c>
      <c r="G88" s="134">
        <v>1.31138919E-5</v>
      </c>
      <c r="H88" s="134">
        <v>1.58902689E-5</v>
      </c>
      <c r="I88" s="134">
        <v>1.86527146E-5</v>
      </c>
      <c r="J88" s="134">
        <v>2.1221180600000001E-5</v>
      </c>
      <c r="K88" s="134">
        <v>2.53044742E-5</v>
      </c>
      <c r="L88" s="134">
        <v>2.80210725E-5</v>
      </c>
      <c r="M88" s="134">
        <v>3.1351798999999997E-5</v>
      </c>
      <c r="N88" s="134">
        <v>3.5183121400000003E-5</v>
      </c>
      <c r="O88" s="134">
        <v>3.8690329100000002E-5</v>
      </c>
      <c r="P88" s="134">
        <v>4.2454189899999999E-5</v>
      </c>
      <c r="Q88" s="134">
        <v>4.6508336800000001E-5</v>
      </c>
      <c r="R88" s="134">
        <v>5.06823846E-5</v>
      </c>
      <c r="S88" s="134">
        <v>5.48726823E-5</v>
      </c>
      <c r="T88" s="134">
        <v>5.8957711500000001E-5</v>
      </c>
      <c r="U88" s="134">
        <v>6.2841401399999899E-5</v>
      </c>
      <c r="V88" s="134">
        <v>6.6794857099999899E-5</v>
      </c>
      <c r="W88" s="134">
        <v>7.04635151E-5</v>
      </c>
      <c r="X88" s="134">
        <v>7.3792014100000004E-5</v>
      </c>
      <c r="Y88" s="134">
        <v>7.6721216699999998E-5</v>
      </c>
      <c r="Z88" s="134">
        <v>7.9208917400000006E-5</v>
      </c>
      <c r="AA88" s="134">
        <v>7.8448312500000003E-5</v>
      </c>
      <c r="AB88" s="134">
        <v>7.7021782199999996E-5</v>
      </c>
      <c r="AC88" s="134">
        <v>7.5075723800000006E-5</v>
      </c>
      <c r="AD88" s="134">
        <v>7.2728101800000001E-5</v>
      </c>
      <c r="AE88" s="134">
        <v>7.0072713100000005E-5</v>
      </c>
      <c r="AF88" s="134">
        <v>6.7188380500000005E-5</v>
      </c>
      <c r="AG88" s="134">
        <v>6.4141777200000003E-5</v>
      </c>
      <c r="AH88" s="134">
        <v>6.0988364800000001E-5</v>
      </c>
      <c r="AI88" s="134">
        <v>5.7775332599999999E-5</v>
      </c>
      <c r="AJ88" s="134">
        <v>5.4562325700000001E-5</v>
      </c>
      <c r="AK88" s="134">
        <v>5.13449203E-5</v>
      </c>
      <c r="AL88" s="134">
        <v>4.8170539100000001E-5</v>
      </c>
      <c r="AM88" s="134">
        <v>4.5072524900000003E-5</v>
      </c>
      <c r="AN88" s="134">
        <v>4.2074305500000003E-5</v>
      </c>
      <c r="AO88" s="134">
        <v>3.9191908300000003E-5</v>
      </c>
      <c r="AP88" s="134">
        <v>3.6436656299999997E-5</v>
      </c>
      <c r="AQ88" s="134">
        <v>3.3834172499999997E-5</v>
      </c>
      <c r="AR88" s="134">
        <v>3.1376866800000001E-5</v>
      </c>
      <c r="AS88" s="134">
        <v>2.9058966200000001E-5</v>
      </c>
      <c r="AT88" s="134">
        <v>2.6875546900000001E-5</v>
      </c>
      <c r="AU88" s="134"/>
      <c r="AV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</row>
    <row r="89" spans="1:98" x14ac:dyDescent="0.3">
      <c r="A89" s="2" t="s">
        <v>161</v>
      </c>
      <c r="B89" s="134">
        <v>0.06</v>
      </c>
      <c r="C89" s="134">
        <v>6.0822698500000001E-2</v>
      </c>
      <c r="D89" s="134">
        <v>5.8754367600000003E-2</v>
      </c>
      <c r="E89" s="134">
        <v>5.3519924900000002E-2</v>
      </c>
      <c r="F89" s="134">
        <v>5.4889304200000003E-2</v>
      </c>
      <c r="G89" s="134">
        <v>5.5249882E-2</v>
      </c>
      <c r="H89" s="134">
        <v>5.4072704800000003E-2</v>
      </c>
      <c r="I89" s="134">
        <v>5.2922794699999998E-2</v>
      </c>
      <c r="J89" s="134">
        <v>5.29462666E-2</v>
      </c>
      <c r="K89" s="134">
        <v>5.0821592899999997E-2</v>
      </c>
      <c r="L89" s="134">
        <v>8.4436329300000001E-2</v>
      </c>
      <c r="M89" s="134">
        <v>0.1329304093</v>
      </c>
      <c r="N89" s="134">
        <v>0.21156552770000001</v>
      </c>
      <c r="O89" s="134">
        <v>0.31049019160000002</v>
      </c>
      <c r="P89" s="134">
        <v>0.41393348899999999</v>
      </c>
      <c r="Q89" s="134">
        <v>0.41454355250000002</v>
      </c>
      <c r="R89" s="134">
        <v>0.41528579469999999</v>
      </c>
      <c r="S89" s="134">
        <v>0.415384264</v>
      </c>
      <c r="T89" s="134">
        <v>0.4158834944</v>
      </c>
      <c r="U89" s="134">
        <v>0.42724671590000002</v>
      </c>
      <c r="V89" s="134">
        <v>0.44381618569999998</v>
      </c>
      <c r="W89" s="134">
        <v>0.46335181749999999</v>
      </c>
      <c r="X89" s="134">
        <v>0.48517853789999998</v>
      </c>
      <c r="Y89" s="134">
        <v>0.50927327249999998</v>
      </c>
      <c r="Z89" s="134">
        <v>0.53496744659999995</v>
      </c>
      <c r="AA89" s="134">
        <v>0.71262797499999997</v>
      </c>
      <c r="AB89" s="134">
        <v>0.92931149540000002</v>
      </c>
      <c r="AC89" s="134">
        <v>1.153419092</v>
      </c>
      <c r="AD89" s="134">
        <v>1.3704287770000001</v>
      </c>
      <c r="AE89" s="134">
        <v>1.575958883</v>
      </c>
      <c r="AF89" s="134">
        <v>1.7473478739999999</v>
      </c>
      <c r="AG89" s="134">
        <v>1.901677507</v>
      </c>
      <c r="AH89" s="134">
        <v>2.0476405930000001</v>
      </c>
      <c r="AI89" s="134">
        <v>2.1887549740000001</v>
      </c>
      <c r="AJ89" s="134">
        <v>2.3262660500000001</v>
      </c>
      <c r="AK89" s="134">
        <v>2.4591237170000002</v>
      </c>
      <c r="AL89" s="134">
        <v>2.5870049399999999</v>
      </c>
      <c r="AM89" s="134">
        <v>2.7096289229999999</v>
      </c>
      <c r="AN89" s="134">
        <v>2.8266512449999999</v>
      </c>
      <c r="AO89" s="134">
        <v>2.937835427</v>
      </c>
      <c r="AP89" s="134">
        <v>3.0434268590000002</v>
      </c>
      <c r="AQ89" s="134">
        <v>3.1442878890000001</v>
      </c>
      <c r="AR89" s="134">
        <v>3.2394460930000002</v>
      </c>
      <c r="AS89" s="134">
        <v>3.3280794519999999</v>
      </c>
      <c r="AT89" s="134">
        <v>3.408856643</v>
      </c>
    </row>
    <row r="90" spans="1:98" x14ac:dyDescent="0.3">
      <c r="A90" s="2" t="s">
        <v>84</v>
      </c>
      <c r="B90" s="2">
        <v>2393165780</v>
      </c>
      <c r="C90" s="2">
        <v>2405118218</v>
      </c>
      <c r="D90" s="2">
        <v>2414498956</v>
      </c>
      <c r="E90" s="2">
        <v>2422996548</v>
      </c>
      <c r="F90" s="2">
        <v>2431263925</v>
      </c>
      <c r="G90" s="2">
        <v>2438773895</v>
      </c>
      <c r="H90" s="2">
        <v>2446030861</v>
      </c>
      <c r="I90" s="2">
        <v>2452410977</v>
      </c>
      <c r="J90" s="2">
        <v>2457866599</v>
      </c>
      <c r="K90" s="2">
        <v>2463062841</v>
      </c>
      <c r="L90" s="2">
        <v>2485162121</v>
      </c>
      <c r="M90" s="2">
        <v>2507073302</v>
      </c>
      <c r="N90" s="2">
        <v>2528796588</v>
      </c>
      <c r="O90" s="2">
        <v>2550332184</v>
      </c>
      <c r="P90" s="2">
        <v>2571680295</v>
      </c>
      <c r="Q90" s="2">
        <v>2592841123</v>
      </c>
      <c r="R90" s="2">
        <v>2613814872</v>
      </c>
      <c r="S90" s="2">
        <v>2634601743</v>
      </c>
      <c r="T90" s="2">
        <v>2655201937</v>
      </c>
      <c r="U90" s="2">
        <v>2675615655</v>
      </c>
      <c r="V90" s="2">
        <v>2695843096</v>
      </c>
      <c r="W90" s="2">
        <v>2715884459</v>
      </c>
      <c r="X90" s="2">
        <v>2735739943</v>
      </c>
      <c r="Y90" s="2">
        <v>2755409744</v>
      </c>
      <c r="Z90" s="2">
        <v>2774894060</v>
      </c>
      <c r="AA90" s="2">
        <v>2794193088</v>
      </c>
      <c r="AB90" s="2">
        <v>2813307023</v>
      </c>
      <c r="AC90" s="2">
        <v>2832236060</v>
      </c>
      <c r="AD90" s="2">
        <v>2850980394</v>
      </c>
      <c r="AE90" s="2">
        <v>2869540218</v>
      </c>
      <c r="AF90" s="2">
        <v>2887915727</v>
      </c>
      <c r="AG90" s="2">
        <v>2906107112</v>
      </c>
      <c r="AH90" s="2">
        <v>2924114566</v>
      </c>
      <c r="AI90" s="2">
        <v>2941938282</v>
      </c>
      <c r="AJ90" s="2">
        <v>2959578449</v>
      </c>
      <c r="AK90" s="2">
        <v>2977035259</v>
      </c>
      <c r="AL90" s="2">
        <v>2994308902</v>
      </c>
      <c r="AM90" s="2">
        <v>3011399568</v>
      </c>
      <c r="AN90" s="2">
        <v>3028307445</v>
      </c>
      <c r="AO90" s="2">
        <v>3045032723</v>
      </c>
      <c r="AP90" s="2">
        <v>3061575589</v>
      </c>
      <c r="AQ90" s="2">
        <v>3077936232</v>
      </c>
      <c r="AR90" s="2">
        <v>3094114838</v>
      </c>
      <c r="AS90" s="2">
        <v>3110111595</v>
      </c>
      <c r="AT90" s="2">
        <v>3125926688</v>
      </c>
    </row>
    <row r="91" spans="1:98" x14ac:dyDescent="0.3">
      <c r="A91" s="2" t="s">
        <v>85</v>
      </c>
      <c r="B91" s="2">
        <v>661127</v>
      </c>
      <c r="C91" s="2">
        <v>4615413.3820000002</v>
      </c>
      <c r="D91" s="2">
        <v>10679822.970000001</v>
      </c>
      <c r="E91" s="2">
        <v>17129438.09</v>
      </c>
      <c r="F91" s="2">
        <v>22323593.09</v>
      </c>
      <c r="G91" s="2">
        <v>26577294.149999999</v>
      </c>
      <c r="H91" s="2">
        <v>30870424.100000001</v>
      </c>
      <c r="I91" s="2">
        <v>35386260.590000004</v>
      </c>
      <c r="J91" s="2">
        <v>39340477.619999997</v>
      </c>
      <c r="K91" s="2">
        <v>41729655.020000003</v>
      </c>
      <c r="L91" s="2">
        <v>43609306.289999999</v>
      </c>
      <c r="M91" s="2">
        <v>45184918.549999997</v>
      </c>
      <c r="N91" s="2">
        <v>47109320.590000004</v>
      </c>
      <c r="O91" s="2">
        <v>49774240.07</v>
      </c>
      <c r="P91" s="2">
        <v>53340480.189999998</v>
      </c>
      <c r="Q91" s="2">
        <v>57895603.990000002</v>
      </c>
      <c r="R91" s="2">
        <v>63265836.350000001</v>
      </c>
      <c r="S91" s="2">
        <v>69430615.680000007</v>
      </c>
      <c r="T91" s="2">
        <v>76204874.870000005</v>
      </c>
      <c r="U91" s="2">
        <v>83477898.400000006</v>
      </c>
      <c r="V91" s="2">
        <v>91520446.280000001</v>
      </c>
      <c r="W91" s="2">
        <v>101086040.7</v>
      </c>
      <c r="X91" s="2">
        <v>111338072.90000001</v>
      </c>
      <c r="Y91" s="2">
        <v>122048395.7</v>
      </c>
      <c r="Z91" s="2">
        <v>133965617.59999999</v>
      </c>
      <c r="AA91" s="2">
        <v>148362492.30000001</v>
      </c>
      <c r="AB91" s="2">
        <v>163129407.5</v>
      </c>
      <c r="AC91" s="2">
        <v>177113443</v>
      </c>
      <c r="AD91" s="2">
        <v>189684591.80000001</v>
      </c>
      <c r="AE91" s="2">
        <v>200497383.09999999</v>
      </c>
      <c r="AF91" s="2">
        <v>211215389.19999999</v>
      </c>
      <c r="AG91" s="2">
        <v>222144106.90000001</v>
      </c>
      <c r="AH91" s="2">
        <v>233298095.40000001</v>
      </c>
      <c r="AI91" s="2">
        <v>244688941</v>
      </c>
      <c r="AJ91" s="2">
        <v>256400490.30000001</v>
      </c>
      <c r="AK91" s="2">
        <v>268463437.19999999</v>
      </c>
      <c r="AL91" s="2">
        <v>280871476.69999999</v>
      </c>
      <c r="AM91" s="2">
        <v>293617615.5</v>
      </c>
      <c r="AN91" s="2">
        <v>306694290.80000001</v>
      </c>
      <c r="AO91" s="2">
        <v>320093515.10000002</v>
      </c>
      <c r="AP91" s="2">
        <v>333806992</v>
      </c>
      <c r="AQ91" s="2">
        <v>347825748.10000002</v>
      </c>
      <c r="AR91" s="2">
        <v>362140207.19999999</v>
      </c>
      <c r="AS91" s="2">
        <v>376740857.69999999</v>
      </c>
      <c r="AT91" s="2">
        <v>391618177.5</v>
      </c>
    </row>
    <row r="92" spans="1:98" x14ac:dyDescent="0.3">
      <c r="A92" s="2" t="s">
        <v>86</v>
      </c>
      <c r="B92" s="2">
        <v>42391824</v>
      </c>
      <c r="C92" s="2">
        <v>55543179.399999999</v>
      </c>
      <c r="D92" s="2">
        <v>70873081.310000002</v>
      </c>
      <c r="E92" s="2">
        <v>86396296.209999904</v>
      </c>
      <c r="F92" s="2">
        <v>98867545.829999998</v>
      </c>
      <c r="G92" s="2">
        <v>109698635.09999999</v>
      </c>
      <c r="H92" s="2">
        <v>121132441.5</v>
      </c>
      <c r="I92" s="2">
        <v>133118892.90000001</v>
      </c>
      <c r="J92" s="2">
        <v>143877211.30000001</v>
      </c>
      <c r="K92" s="91">
        <v>151674720</v>
      </c>
      <c r="L92" s="2">
        <v>162407870.5</v>
      </c>
      <c r="M92" s="2">
        <v>173668825</v>
      </c>
      <c r="N92" s="2">
        <v>187897744.90000001</v>
      </c>
      <c r="O92" s="2">
        <v>206919870.19999999</v>
      </c>
      <c r="P92" s="2">
        <v>231970732</v>
      </c>
      <c r="Q92" s="2">
        <v>257765169.30000001</v>
      </c>
      <c r="R92" s="2">
        <v>283779549.19999999</v>
      </c>
      <c r="S92" s="2">
        <v>309566142.89999998</v>
      </c>
      <c r="T92" s="2">
        <v>334578185.30000001</v>
      </c>
      <c r="U92" s="2">
        <v>358563913.39999998</v>
      </c>
      <c r="V92" s="2">
        <v>381753402.89999998</v>
      </c>
      <c r="W92" s="2">
        <v>404851065.89999998</v>
      </c>
      <c r="X92" s="2">
        <v>427210171.60000002</v>
      </c>
      <c r="Y92" s="2">
        <v>448618183.69999999</v>
      </c>
      <c r="Z92" s="2">
        <v>469415173</v>
      </c>
      <c r="AA92" s="2">
        <v>490191283.19999999</v>
      </c>
      <c r="AB92" s="2">
        <v>509646471</v>
      </c>
      <c r="AC92" s="2">
        <v>527226661.5</v>
      </c>
      <c r="AD92" s="2">
        <v>542788684.79999995</v>
      </c>
      <c r="AE92" s="2">
        <v>556362790.89999998</v>
      </c>
      <c r="AF92" s="2">
        <v>568604713.5</v>
      </c>
      <c r="AG92" s="2">
        <v>579327167.60000002</v>
      </c>
      <c r="AH92" s="2">
        <v>588641971.39999998</v>
      </c>
      <c r="AI92" s="2">
        <v>596650844.20000005</v>
      </c>
      <c r="AJ92" s="2">
        <v>603784139.5</v>
      </c>
      <c r="AK92" s="2">
        <v>610239807.10000002</v>
      </c>
      <c r="AL92" s="2">
        <v>616050298.70000005</v>
      </c>
      <c r="AM92" s="2">
        <v>621243934.5</v>
      </c>
      <c r="AN92" s="2">
        <v>625845165.5</v>
      </c>
      <c r="AO92" s="2">
        <v>629875328.5</v>
      </c>
      <c r="AP92" s="2">
        <v>633353287.60000002</v>
      </c>
      <c r="AQ92" s="2">
        <v>636313823.89999998</v>
      </c>
      <c r="AR92" s="2">
        <v>638783237.5</v>
      </c>
      <c r="AS92" s="2">
        <v>640772254.60000002</v>
      </c>
      <c r="AT92" s="2">
        <v>642291456.20000005</v>
      </c>
    </row>
    <row r="93" spans="1:98" x14ac:dyDescent="0.3">
      <c r="A93" s="2" t="s">
        <v>87</v>
      </c>
      <c r="B93" s="2">
        <v>300942006</v>
      </c>
      <c r="C93" s="2">
        <v>325440608.5</v>
      </c>
      <c r="D93" s="2">
        <v>349479490.69999999</v>
      </c>
      <c r="E93" s="2">
        <v>373061177.30000001</v>
      </c>
      <c r="F93" s="2">
        <v>391372445.39999998</v>
      </c>
      <c r="G93" s="2">
        <v>408697872</v>
      </c>
      <c r="H93" s="2">
        <v>428598067.5</v>
      </c>
      <c r="I93" s="2">
        <v>450120406.19999999</v>
      </c>
      <c r="J93" s="2">
        <v>470039091.80000001</v>
      </c>
      <c r="K93" s="2">
        <v>486195199.69999999</v>
      </c>
      <c r="L93" s="2">
        <v>505476198.5</v>
      </c>
      <c r="M93" s="2">
        <v>518958261.10000002</v>
      </c>
      <c r="N93" s="2">
        <v>530156238.80000001</v>
      </c>
      <c r="O93" s="2">
        <v>540984401.5</v>
      </c>
      <c r="P93" s="2">
        <v>551467488.60000002</v>
      </c>
      <c r="Q93" s="2">
        <v>566098504</v>
      </c>
      <c r="R93" s="2">
        <v>582952758.10000002</v>
      </c>
      <c r="S93" s="2">
        <v>600812664.5</v>
      </c>
      <c r="T93" s="2">
        <v>618537850.20000005</v>
      </c>
      <c r="U93" s="2">
        <v>635656541.70000005</v>
      </c>
      <c r="V93" s="2">
        <v>652281998.79999995</v>
      </c>
      <c r="W93" s="2">
        <v>668984050.29999995</v>
      </c>
      <c r="X93" s="2">
        <v>685747884.10000002</v>
      </c>
      <c r="Y93" s="2">
        <v>702483350.39999998</v>
      </c>
      <c r="Z93" s="2">
        <v>719088118.60000002</v>
      </c>
      <c r="AA93" s="2">
        <v>735257337</v>
      </c>
      <c r="AB93" s="2">
        <v>750508051.10000002</v>
      </c>
      <c r="AC93" s="2">
        <v>764825705.39999998</v>
      </c>
      <c r="AD93" s="2">
        <v>778469774</v>
      </c>
      <c r="AE93" s="2">
        <v>791719738.39999998</v>
      </c>
      <c r="AF93" s="2">
        <v>802442520.10000002</v>
      </c>
      <c r="AG93" s="2">
        <v>810834706.39999998</v>
      </c>
      <c r="AH93" s="2">
        <v>817114234.60000002</v>
      </c>
      <c r="AI93" s="2">
        <v>821477549.70000005</v>
      </c>
      <c r="AJ93" s="2">
        <v>824740329.70000005</v>
      </c>
      <c r="AK93" s="2">
        <v>827312529.20000005</v>
      </c>
      <c r="AL93" s="2">
        <v>829295584.39999998</v>
      </c>
      <c r="AM93" s="2">
        <v>830773895.60000002</v>
      </c>
      <c r="AN93" s="2">
        <v>831814328</v>
      </c>
      <c r="AO93" s="2">
        <v>832468786.10000002</v>
      </c>
      <c r="AP93" s="2">
        <v>832776661.70000005</v>
      </c>
      <c r="AQ93" s="2">
        <v>832924862.79999995</v>
      </c>
      <c r="AR93" s="2">
        <v>833047628.79999995</v>
      </c>
      <c r="AS93" s="2">
        <v>833148191.70000005</v>
      </c>
      <c r="AT93" s="2">
        <v>833229247.60000002</v>
      </c>
    </row>
    <row r="94" spans="1:98" x14ac:dyDescent="0.3">
      <c r="A94" s="2" t="s">
        <v>88</v>
      </c>
      <c r="B94" s="2">
        <v>661409532</v>
      </c>
      <c r="C94" s="2">
        <v>657996429.10000002</v>
      </c>
      <c r="D94" s="2">
        <v>653330269.39999998</v>
      </c>
      <c r="E94" s="2">
        <v>648463459.20000005</v>
      </c>
      <c r="F94" s="2">
        <v>642980394.20000005</v>
      </c>
      <c r="G94" s="2">
        <v>638659059.79999995</v>
      </c>
      <c r="H94" s="2">
        <v>635633060.5</v>
      </c>
      <c r="I94" s="2">
        <v>633500696.39999998</v>
      </c>
      <c r="J94" s="2">
        <v>631675940.10000002</v>
      </c>
      <c r="K94" s="2">
        <v>630072778.5</v>
      </c>
      <c r="L94" s="2">
        <v>628789125.79999995</v>
      </c>
      <c r="M94" s="2">
        <v>628237539</v>
      </c>
      <c r="N94" s="2">
        <v>628092115.60000002</v>
      </c>
      <c r="O94" s="2">
        <v>628283221.60000002</v>
      </c>
      <c r="P94" s="2">
        <v>628802017.79999995</v>
      </c>
      <c r="Q94" s="2">
        <v>629578615.5</v>
      </c>
      <c r="R94" s="2">
        <v>630237369.29999995</v>
      </c>
      <c r="S94" s="2">
        <v>630525848.39999998</v>
      </c>
      <c r="T94" s="2">
        <v>630288001.70000005</v>
      </c>
      <c r="U94" s="2">
        <v>629545390.60000002</v>
      </c>
      <c r="V94" s="2">
        <v>628189402.5</v>
      </c>
      <c r="W94" s="2">
        <v>625868621.10000002</v>
      </c>
      <c r="X94" s="2">
        <v>623316758.5</v>
      </c>
      <c r="Y94" s="2">
        <v>620754156.29999995</v>
      </c>
      <c r="Z94" s="2">
        <v>617747639.10000002</v>
      </c>
      <c r="AA94" s="2">
        <v>613477997.79999995</v>
      </c>
      <c r="AB94" s="2">
        <v>609051688.39999998</v>
      </c>
      <c r="AC94" s="2">
        <v>605129157</v>
      </c>
      <c r="AD94" s="2">
        <v>602058515.79999995</v>
      </c>
      <c r="AE94" s="2">
        <v>600037175.89999998</v>
      </c>
      <c r="AF94" s="2">
        <v>599159545.20000005</v>
      </c>
      <c r="AG94" s="2">
        <v>599432310.10000002</v>
      </c>
      <c r="AH94" s="2">
        <v>600829323.70000005</v>
      </c>
      <c r="AI94" s="2">
        <v>603321151.89999998</v>
      </c>
      <c r="AJ94" s="2">
        <v>605817518.89999998</v>
      </c>
      <c r="AK94" s="2">
        <v>607883649.5</v>
      </c>
      <c r="AL94" s="2">
        <v>609578811.89999998</v>
      </c>
      <c r="AM94" s="2">
        <v>610952617.20000005</v>
      </c>
      <c r="AN94" s="2">
        <v>612044529.29999995</v>
      </c>
      <c r="AO94" s="2">
        <v>612884971.29999995</v>
      </c>
      <c r="AP94" s="2">
        <v>613496523.29999995</v>
      </c>
      <c r="AQ94" s="2">
        <v>613989128.70000005</v>
      </c>
      <c r="AR94" s="2">
        <v>614444528.60000002</v>
      </c>
      <c r="AS94" s="2">
        <v>614867073.60000002</v>
      </c>
      <c r="AT94" s="2">
        <v>615260394.20000005</v>
      </c>
    </row>
    <row r="95" spans="1:98" x14ac:dyDescent="0.3">
      <c r="A95" s="2" t="s">
        <v>89</v>
      </c>
      <c r="B95" s="2">
        <v>786713699</v>
      </c>
      <c r="C95" s="2">
        <v>775163039.29999995</v>
      </c>
      <c r="D95" s="2">
        <v>760784493.79999995</v>
      </c>
      <c r="E95" s="2">
        <v>745895132.10000002</v>
      </c>
      <c r="F95" s="2">
        <v>735487861.10000002</v>
      </c>
      <c r="G95" s="2">
        <v>726068220.60000002</v>
      </c>
      <c r="H95" s="2">
        <v>714701604.39999998</v>
      </c>
      <c r="I95" s="2">
        <v>701546929.60000002</v>
      </c>
      <c r="J95" s="2">
        <v>689366955.79999995</v>
      </c>
      <c r="K95" s="2">
        <v>680803480.70000005</v>
      </c>
      <c r="L95" s="2">
        <v>677448531.79999995</v>
      </c>
      <c r="M95" s="2">
        <v>676402556.60000002</v>
      </c>
      <c r="N95" s="2">
        <v>674654201.89999998</v>
      </c>
      <c r="O95" s="2">
        <v>670283241.20000005</v>
      </c>
      <c r="P95" s="2">
        <v>662609961.70000005</v>
      </c>
      <c r="Q95" s="2">
        <v>651953371</v>
      </c>
      <c r="R95" s="2">
        <v>639592915.39999998</v>
      </c>
      <c r="S95" s="2">
        <v>626374124.20000005</v>
      </c>
      <c r="T95" s="2">
        <v>613223786.39999998</v>
      </c>
      <c r="U95" s="2">
        <v>600551564</v>
      </c>
      <c r="V95" s="2">
        <v>588033394.89999998</v>
      </c>
      <c r="W95" s="2">
        <v>574626147.60000002</v>
      </c>
      <c r="X95" s="2">
        <v>561023459.89999998</v>
      </c>
      <c r="Y95" s="2">
        <v>547487845.60000002</v>
      </c>
      <c r="Z95" s="2">
        <v>533632079.69999999</v>
      </c>
      <c r="AA95" s="2">
        <v>518866433.80000001</v>
      </c>
      <c r="AB95" s="2">
        <v>504916678.19999999</v>
      </c>
      <c r="AC95" s="2">
        <v>492499749.60000002</v>
      </c>
      <c r="AD95" s="2">
        <v>481777476.80000001</v>
      </c>
      <c r="AE95" s="2">
        <v>472705007.80000001</v>
      </c>
      <c r="AF95" s="2">
        <v>465153262</v>
      </c>
      <c r="AG95" s="2">
        <v>458955656.60000002</v>
      </c>
      <c r="AH95" s="2">
        <v>453941202.19999999</v>
      </c>
      <c r="AI95" s="2">
        <v>449957554.30000001</v>
      </c>
      <c r="AJ95" s="2">
        <v>446873973.30000001</v>
      </c>
      <c r="AK95" s="2">
        <v>444577966.39999998</v>
      </c>
      <c r="AL95" s="2">
        <v>442962728.19999999</v>
      </c>
      <c r="AM95" s="2">
        <v>441940770.80000001</v>
      </c>
      <c r="AN95" s="2">
        <v>441444496</v>
      </c>
      <c r="AO95" s="2">
        <v>441422882.19999999</v>
      </c>
      <c r="AP95" s="2">
        <v>441838289.60000002</v>
      </c>
      <c r="AQ95" s="2">
        <v>442394093</v>
      </c>
      <c r="AR95" s="2">
        <v>442875592</v>
      </c>
      <c r="AS95" s="2">
        <v>443289036.89999998</v>
      </c>
      <c r="AT95" s="2">
        <v>443639589.5</v>
      </c>
    </row>
    <row r="96" spans="1:98" x14ac:dyDescent="0.3">
      <c r="A96" s="2" t="s">
        <v>90</v>
      </c>
      <c r="B96" s="2">
        <v>412154138</v>
      </c>
      <c r="C96" s="2">
        <v>406757639.10000002</v>
      </c>
      <c r="D96" s="2">
        <v>399402512.19999999</v>
      </c>
      <c r="E96" s="2">
        <v>391555538.60000002</v>
      </c>
      <c r="F96" s="2">
        <v>387170073.39999998</v>
      </c>
      <c r="G96" s="2">
        <v>382924860.39999998</v>
      </c>
      <c r="H96" s="2">
        <v>376443293</v>
      </c>
      <c r="I96" s="2">
        <v>368022740.10000002</v>
      </c>
      <c r="J96" s="2">
        <v>360165680.89999998</v>
      </c>
      <c r="K96" s="2">
        <v>355096313.30000001</v>
      </c>
      <c r="L96" s="2">
        <v>354118056.19999999</v>
      </c>
      <c r="M96" s="2">
        <v>354726212.10000002</v>
      </c>
      <c r="N96" s="2">
        <v>354556612.30000001</v>
      </c>
      <c r="O96" s="2">
        <v>352027569.5</v>
      </c>
      <c r="P96" s="2">
        <v>346544441.89999998</v>
      </c>
      <c r="Q96" s="2">
        <v>338385207.39999998</v>
      </c>
      <c r="R96" s="2">
        <v>328773784.89999998</v>
      </c>
      <c r="S96" s="2">
        <v>318512426.30000001</v>
      </c>
      <c r="T96" s="2">
        <v>308427459.69999999</v>
      </c>
      <c r="U96" s="2">
        <v>298855463.30000001</v>
      </c>
      <c r="V96" s="2">
        <v>289673960.60000002</v>
      </c>
      <c r="W96" s="2">
        <v>280382148</v>
      </c>
      <c r="X96" s="2">
        <v>271067646.39999998</v>
      </c>
      <c r="Y96" s="2">
        <v>261785514.59999999</v>
      </c>
      <c r="Z96" s="2">
        <v>252400146.30000001</v>
      </c>
      <c r="AA96" s="2">
        <v>242781968</v>
      </c>
      <c r="AB96" s="2">
        <v>233845061.40000001</v>
      </c>
      <c r="AC96" s="2">
        <v>225916110</v>
      </c>
      <c r="AD96" s="2">
        <v>219028961.69999999</v>
      </c>
      <c r="AE96" s="2">
        <v>213110454</v>
      </c>
      <c r="AF96" s="2">
        <v>208052650</v>
      </c>
      <c r="AG96" s="2">
        <v>203740144.59999999</v>
      </c>
      <c r="AH96" s="2">
        <v>200060660</v>
      </c>
      <c r="AI96" s="2">
        <v>196915387.59999999</v>
      </c>
      <c r="AJ96" s="2">
        <v>194219548.09999999</v>
      </c>
      <c r="AK96" s="2">
        <v>191901528.59999999</v>
      </c>
      <c r="AL96" s="2">
        <v>189897842.69999999</v>
      </c>
      <c r="AM96" s="2">
        <v>188154220</v>
      </c>
      <c r="AN96" s="2">
        <v>186625953.09999999</v>
      </c>
      <c r="AO96" s="2">
        <v>185277014.80000001</v>
      </c>
      <c r="AP96" s="2">
        <v>184079186.90000001</v>
      </c>
      <c r="AQ96" s="2">
        <v>183011454.90000001</v>
      </c>
      <c r="AR96" s="2">
        <v>182059467.80000001</v>
      </c>
      <c r="AS96" s="2">
        <v>181211203.69999999</v>
      </c>
      <c r="AT96" s="2">
        <v>180456623.69999999</v>
      </c>
    </row>
    <row r="97" spans="1:48" x14ac:dyDescent="0.3">
      <c r="A97" s="2" t="s">
        <v>91</v>
      </c>
      <c r="B97" s="2">
        <v>188893454</v>
      </c>
      <c r="C97" s="2">
        <v>179601909.09999999</v>
      </c>
      <c r="D97" s="2">
        <v>169949285.69999999</v>
      </c>
      <c r="E97" s="2">
        <v>160495507</v>
      </c>
      <c r="F97" s="2">
        <v>153062011.5</v>
      </c>
      <c r="G97" s="2">
        <v>146147952.59999999</v>
      </c>
      <c r="H97" s="2">
        <v>138651969.5</v>
      </c>
      <c r="I97" s="2">
        <v>130715051.5</v>
      </c>
      <c r="J97" s="2">
        <v>123401241</v>
      </c>
      <c r="K97" s="2">
        <v>117490693.5</v>
      </c>
      <c r="L97" s="2">
        <v>113313032.3</v>
      </c>
      <c r="M97" s="2">
        <v>109894989.40000001</v>
      </c>
      <c r="N97" s="2">
        <v>106330353.59999999</v>
      </c>
      <c r="O97" s="2">
        <v>102059639.90000001</v>
      </c>
      <c r="P97" s="2">
        <v>96945172.439999998</v>
      </c>
      <c r="Q97" s="2">
        <v>91164652.049999997</v>
      </c>
      <c r="R97" s="2">
        <v>85212658.849999994</v>
      </c>
      <c r="S97" s="2">
        <v>79379921.060000002</v>
      </c>
      <c r="T97" s="2">
        <v>73941779.120000005</v>
      </c>
      <c r="U97" s="2">
        <v>68964883.730000004</v>
      </c>
      <c r="V97" s="2">
        <v>64390489.969999999</v>
      </c>
      <c r="W97" s="2">
        <v>60086385.520000003</v>
      </c>
      <c r="X97" s="2">
        <v>56035949.210000001</v>
      </c>
      <c r="Y97" s="2">
        <v>52232297.640000001</v>
      </c>
      <c r="Z97" s="2">
        <v>48645286.119999997</v>
      </c>
      <c r="AA97" s="2">
        <v>45255576.140000001</v>
      </c>
      <c r="AB97" s="2">
        <v>42209665.390000001</v>
      </c>
      <c r="AC97" s="2">
        <v>39525233.619999997</v>
      </c>
      <c r="AD97" s="2">
        <v>37172388.920000002</v>
      </c>
      <c r="AE97" s="2">
        <v>35107668.079999998</v>
      </c>
      <c r="AF97" s="2">
        <v>33287646.699999999</v>
      </c>
      <c r="AG97" s="2">
        <v>31673019.73</v>
      </c>
      <c r="AH97" s="2">
        <v>30229079.140000001</v>
      </c>
      <c r="AI97" s="2">
        <v>28926852.949999999</v>
      </c>
      <c r="AJ97" s="2">
        <v>27742449.239999998</v>
      </c>
      <c r="AK97" s="2">
        <v>26656341.140000001</v>
      </c>
      <c r="AL97" s="2">
        <v>25652159.760000002</v>
      </c>
      <c r="AM97" s="2">
        <v>24716514.120000001</v>
      </c>
      <c r="AN97" s="2">
        <v>23838682.379999999</v>
      </c>
      <c r="AO97" s="2">
        <v>23010224.719999999</v>
      </c>
      <c r="AP97" s="2">
        <v>22224648.030000001</v>
      </c>
      <c r="AQ97" s="2">
        <v>21477120.350000001</v>
      </c>
      <c r="AR97" s="2">
        <v>20764176.09</v>
      </c>
      <c r="AS97" s="2">
        <v>20082976.460000001</v>
      </c>
      <c r="AT97" s="2">
        <v>19431199.219999999</v>
      </c>
    </row>
    <row r="98" spans="1:48" x14ac:dyDescent="0.3">
      <c r="A98" s="2" t="s">
        <v>166</v>
      </c>
      <c r="B98" s="2">
        <v>117.9260386</v>
      </c>
      <c r="C98" s="2">
        <v>58.646671959999999</v>
      </c>
      <c r="D98" s="2">
        <v>58.676522550000001</v>
      </c>
      <c r="E98" s="2">
        <v>59.438731009999998</v>
      </c>
      <c r="F98" s="2">
        <v>58.108162460000003</v>
      </c>
      <c r="G98" s="2">
        <v>57.837910700000002</v>
      </c>
      <c r="H98" s="2">
        <v>57.789940420000001</v>
      </c>
      <c r="I98" s="2">
        <v>57.438597129999998</v>
      </c>
      <c r="J98" s="2">
        <v>60.816270379999999</v>
      </c>
      <c r="K98" s="2">
        <v>63.998733420000001</v>
      </c>
      <c r="L98" s="2">
        <v>68.913374500000003</v>
      </c>
      <c r="M98" s="2">
        <v>73.264096379999998</v>
      </c>
      <c r="N98" s="2">
        <v>79.565412170000002</v>
      </c>
      <c r="O98" s="2">
        <v>87.278060319999994</v>
      </c>
      <c r="P98" s="2">
        <v>95.72800076</v>
      </c>
      <c r="Q98" s="2">
        <v>99.06147009</v>
      </c>
      <c r="R98" s="2">
        <v>104.5831537</v>
      </c>
      <c r="S98" s="2">
        <v>104.2495253</v>
      </c>
      <c r="T98" s="2">
        <v>104.0143533</v>
      </c>
      <c r="U98" s="2">
        <v>103.9684085</v>
      </c>
      <c r="V98" s="2">
        <v>103.5309688</v>
      </c>
      <c r="W98" s="2">
        <v>103.45644420000001</v>
      </c>
      <c r="X98" s="2">
        <v>103.6291889</v>
      </c>
      <c r="Y98" s="2">
        <v>103.9977488</v>
      </c>
      <c r="Z98" s="2">
        <v>105.9474877</v>
      </c>
      <c r="AA98" s="2">
        <v>108.2199258</v>
      </c>
      <c r="AB98" s="2">
        <v>110.67444190000001</v>
      </c>
      <c r="AC98" s="2">
        <v>113.2104844</v>
      </c>
      <c r="AD98" s="2">
        <v>115.8549836</v>
      </c>
      <c r="AE98" s="2">
        <v>118.6189242</v>
      </c>
      <c r="AF98" s="2">
        <v>121.44025550000001</v>
      </c>
      <c r="AG98" s="2">
        <v>124.3298513</v>
      </c>
      <c r="AH98" s="2">
        <v>127.27245069999999</v>
      </c>
      <c r="AI98" s="2">
        <v>130.2429266</v>
      </c>
      <c r="AJ98" s="2">
        <v>133.2070545</v>
      </c>
      <c r="AK98" s="2">
        <v>135.64720829999999</v>
      </c>
      <c r="AL98" s="2">
        <v>137.98346079999999</v>
      </c>
      <c r="AM98" s="2">
        <v>140.1761918</v>
      </c>
      <c r="AN98" s="2">
        <v>142.1876474</v>
      </c>
      <c r="AO98" s="2">
        <v>143.9828995</v>
      </c>
      <c r="AP98" s="2">
        <v>145.47379559999999</v>
      </c>
      <c r="AQ98" s="2">
        <v>146.64345</v>
      </c>
      <c r="AR98" s="2">
        <v>147.49013679999999</v>
      </c>
      <c r="AS98" s="2">
        <v>148.00146280000001</v>
      </c>
      <c r="AT98" s="2">
        <v>148.18594999999999</v>
      </c>
    </row>
    <row r="99" spans="1:48" x14ac:dyDescent="0.3">
      <c r="A99" s="2" t="s">
        <v>167</v>
      </c>
      <c r="B99" s="2">
        <v>117.9260386</v>
      </c>
      <c r="C99" s="2">
        <v>58.646671959999999</v>
      </c>
      <c r="D99" s="2">
        <v>58.676522550000001</v>
      </c>
      <c r="E99" s="2">
        <v>59.438731009999998</v>
      </c>
      <c r="F99" s="2">
        <v>58.108162460000003</v>
      </c>
      <c r="G99" s="2">
        <v>57.837910700000002</v>
      </c>
      <c r="H99" s="2">
        <v>57.789940420000001</v>
      </c>
      <c r="I99" s="2">
        <v>57.438597129999998</v>
      </c>
      <c r="J99" s="2">
        <v>60.816270379999999</v>
      </c>
      <c r="K99" s="2">
        <v>63.998733420000001</v>
      </c>
      <c r="L99" s="2">
        <v>68.913374500000003</v>
      </c>
      <c r="M99" s="2">
        <v>73.264096379999998</v>
      </c>
      <c r="N99" s="2">
        <v>77.168904280000007</v>
      </c>
      <c r="O99" s="2">
        <v>80.383942770000004</v>
      </c>
      <c r="P99" s="2">
        <v>82.883170179999894</v>
      </c>
      <c r="Q99" s="2">
        <v>82.57738947</v>
      </c>
      <c r="R99" s="2">
        <v>82.068091190000004</v>
      </c>
      <c r="S99" s="2">
        <v>81.496354139999994</v>
      </c>
      <c r="T99" s="2">
        <v>80.985792169999996</v>
      </c>
      <c r="U99" s="2">
        <v>80.590607689999999</v>
      </c>
      <c r="V99" s="2">
        <v>80.401962940000004</v>
      </c>
      <c r="W99" s="2">
        <v>80.358132049999995</v>
      </c>
      <c r="X99" s="2">
        <v>80.438934689999996</v>
      </c>
      <c r="Y99" s="2">
        <v>80.620573949999894</v>
      </c>
      <c r="Z99" s="2">
        <v>80.875586299999995</v>
      </c>
      <c r="AA99" s="2">
        <v>79.354731849999894</v>
      </c>
      <c r="AB99" s="2">
        <v>77.921272630000004</v>
      </c>
      <c r="AC99" s="2">
        <v>76.552082170000006</v>
      </c>
      <c r="AD99" s="2">
        <v>75.220698979999995</v>
      </c>
      <c r="AE99" s="2">
        <v>73.911911480000001</v>
      </c>
      <c r="AF99" s="2">
        <v>72.611015100000003</v>
      </c>
      <c r="AG99" s="2">
        <v>71.318715040000001</v>
      </c>
      <c r="AH99" s="2">
        <v>70.023470320000001</v>
      </c>
      <c r="AI99" s="2">
        <v>68.739638369999994</v>
      </c>
      <c r="AJ99" s="2">
        <v>67.468023149999894</v>
      </c>
      <c r="AK99" s="2">
        <v>66.208982359999894</v>
      </c>
      <c r="AL99" s="2">
        <v>64.969660880000006</v>
      </c>
      <c r="AM99" s="2">
        <v>63.751755869999997</v>
      </c>
      <c r="AN99" s="2">
        <v>62.557836180000002</v>
      </c>
      <c r="AO99" s="2">
        <v>61.389658599999997</v>
      </c>
      <c r="AP99" s="2">
        <v>60.24598761</v>
      </c>
      <c r="AQ99" s="2">
        <v>59.126443039999998</v>
      </c>
      <c r="AR99" s="2">
        <v>58.029663679999999</v>
      </c>
      <c r="AS99" s="2">
        <v>56.953343599999997</v>
      </c>
      <c r="AT99" s="2">
        <v>55.895994260000002</v>
      </c>
    </row>
    <row r="100" spans="1:48" x14ac:dyDescent="0.3">
      <c r="A100" s="2" t="s">
        <v>162</v>
      </c>
      <c r="B100" s="2">
        <v>0.99999999699999997</v>
      </c>
      <c r="C100" s="2">
        <v>1.0229744540000001</v>
      </c>
      <c r="D100" s="2">
        <v>1.043301104</v>
      </c>
      <c r="E100" s="2">
        <v>1.060565811</v>
      </c>
      <c r="F100" s="2">
        <v>1.072956977</v>
      </c>
      <c r="G100" s="2">
        <v>1.0826604399999999</v>
      </c>
      <c r="H100" s="2">
        <v>1.090746212</v>
      </c>
      <c r="I100" s="2">
        <v>1.101952461</v>
      </c>
      <c r="J100" s="2">
        <v>1.1144829249999999</v>
      </c>
      <c r="K100" s="2">
        <v>1.1279801380000001</v>
      </c>
      <c r="L100" s="2">
        <v>1.145773929</v>
      </c>
      <c r="M100" s="2">
        <v>1.162018368</v>
      </c>
      <c r="N100" s="2">
        <v>1.183706057</v>
      </c>
      <c r="O100" s="2">
        <v>1.213896683</v>
      </c>
      <c r="P100" s="2">
        <v>1.2532014359999999</v>
      </c>
      <c r="Q100" s="2">
        <v>1.299844317</v>
      </c>
      <c r="R100" s="2">
        <v>1.351408983</v>
      </c>
      <c r="S100" s="2">
        <v>1.405183018</v>
      </c>
      <c r="T100" s="2">
        <v>1.4600181720000001</v>
      </c>
      <c r="U100" s="2">
        <v>1.5144117189999999</v>
      </c>
      <c r="V100" s="2">
        <v>1.56741968</v>
      </c>
      <c r="W100" s="2">
        <v>1.61848762</v>
      </c>
      <c r="X100" s="2">
        <v>1.6672960969999999</v>
      </c>
      <c r="Y100" s="2">
        <v>1.7138382539999999</v>
      </c>
      <c r="Z100" s="2">
        <v>1.758836319</v>
      </c>
      <c r="AA100" s="2">
        <v>1.8024649610000001</v>
      </c>
      <c r="AB100" s="2">
        <v>1.8452353079999999</v>
      </c>
      <c r="AC100" s="2">
        <v>1.8878482249999999</v>
      </c>
      <c r="AD100" s="2">
        <v>1.9308619010000001</v>
      </c>
      <c r="AE100" s="2">
        <v>1.9746274210000001</v>
      </c>
      <c r="AF100" s="2">
        <v>2.0195724880000001</v>
      </c>
      <c r="AG100" s="2">
        <v>2.0657933640000001</v>
      </c>
      <c r="AH100" s="2">
        <v>2.1134011720000001</v>
      </c>
      <c r="AI100" s="2">
        <v>2.162448811</v>
      </c>
      <c r="AJ100" s="2">
        <v>2.2129836030000001</v>
      </c>
      <c r="AK100" s="2">
        <v>2.2648223550000002</v>
      </c>
      <c r="AL100" s="2">
        <v>2.3177998400000002</v>
      </c>
      <c r="AM100" s="2">
        <v>2.3717544570000002</v>
      </c>
      <c r="AN100" s="2">
        <v>2.42647718</v>
      </c>
      <c r="AO100" s="2">
        <v>2.4817371929999998</v>
      </c>
      <c r="AP100" s="2">
        <v>2.537391006</v>
      </c>
      <c r="AQ100" s="2">
        <v>2.5934424090000001</v>
      </c>
      <c r="AR100" s="2">
        <v>2.6498374569999998</v>
      </c>
      <c r="AS100" s="2">
        <v>2.706630504</v>
      </c>
      <c r="AT100" s="2">
        <v>2.7639411800000002</v>
      </c>
    </row>
    <row r="101" spans="1:48" x14ac:dyDescent="0.3">
      <c r="A101" s="2" t="s">
        <v>163</v>
      </c>
      <c r="B101" s="2">
        <v>0.99999999699999997</v>
      </c>
      <c r="C101" s="2">
        <v>1.0229744540000001</v>
      </c>
      <c r="D101" s="2">
        <v>1.043301104</v>
      </c>
      <c r="E101" s="2">
        <v>1.060565811</v>
      </c>
      <c r="F101" s="2">
        <v>1.072956977</v>
      </c>
      <c r="G101" s="2">
        <v>1.0826604399999999</v>
      </c>
      <c r="H101" s="2">
        <v>1.090746212</v>
      </c>
      <c r="I101" s="2">
        <v>1.101952461</v>
      </c>
      <c r="J101" s="2">
        <v>1.1144829249999999</v>
      </c>
      <c r="K101" s="2">
        <v>1.1279801380000001</v>
      </c>
      <c r="L101" s="2">
        <v>1.145773929</v>
      </c>
      <c r="M101" s="2">
        <v>1.162018368</v>
      </c>
      <c r="N101" s="2">
        <v>1.182825196</v>
      </c>
      <c r="O101" s="2">
        <v>1.210638871</v>
      </c>
      <c r="P101" s="2">
        <v>1.2459603939999999</v>
      </c>
      <c r="Q101" s="2">
        <v>1.287522287</v>
      </c>
      <c r="R101" s="2">
        <v>1.3320878860000001</v>
      </c>
      <c r="S101" s="2">
        <v>1.377941777</v>
      </c>
      <c r="T101" s="2">
        <v>1.423432134</v>
      </c>
      <c r="U101" s="2">
        <v>1.467236751</v>
      </c>
      <c r="V101" s="2">
        <v>1.5085726230000001</v>
      </c>
      <c r="W101" s="2">
        <v>1.5470771109999999</v>
      </c>
      <c r="X101" s="2">
        <v>1.5826974730000001</v>
      </c>
      <c r="Y101" s="2">
        <v>1.6157140480000001</v>
      </c>
      <c r="Z101" s="2">
        <v>1.646583575</v>
      </c>
      <c r="AA101" s="2">
        <v>1.6759023790000001</v>
      </c>
      <c r="AB101" s="2">
        <v>1.704064131</v>
      </c>
      <c r="AC101" s="2">
        <v>1.7317140820000001</v>
      </c>
      <c r="AD101" s="2">
        <v>1.7595077640000001</v>
      </c>
      <c r="AE101" s="2">
        <v>1.7878864699999999</v>
      </c>
      <c r="AF101" s="2">
        <v>1.8172795589999999</v>
      </c>
      <c r="AG101" s="2">
        <v>1.8478421620000001</v>
      </c>
      <c r="AH101" s="2">
        <v>1.8799661910000001</v>
      </c>
      <c r="AI101" s="2">
        <v>1.913365663</v>
      </c>
      <c r="AJ101" s="2">
        <v>1.948087004</v>
      </c>
      <c r="AK101" s="2">
        <v>1.984161847</v>
      </c>
      <c r="AL101" s="2">
        <v>2.0214649339999999</v>
      </c>
      <c r="AM101" s="2">
        <v>2.0599539390000001</v>
      </c>
      <c r="AN101" s="2">
        <v>2.0995552399999999</v>
      </c>
      <c r="AO101" s="2">
        <v>2.140207341</v>
      </c>
      <c r="AP101" s="2">
        <v>2.1819324440000001</v>
      </c>
      <c r="AQ101" s="2">
        <v>2.2247370179999999</v>
      </c>
      <c r="AR101" s="2">
        <v>2.2686618859999998</v>
      </c>
      <c r="AS101" s="2">
        <v>2.3137872970000002</v>
      </c>
      <c r="AT101" s="2">
        <v>2.3601810890000001</v>
      </c>
    </row>
    <row r="102" spans="1:48" x14ac:dyDescent="0.3">
      <c r="A102" s="2" t="s">
        <v>168</v>
      </c>
      <c r="B102" s="2">
        <v>0</v>
      </c>
      <c r="C102" s="134">
        <v>0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0.100824342669736</v>
      </c>
      <c r="O102" s="134">
        <v>0.33586077171558998</v>
      </c>
      <c r="P102" s="2">
        <v>0.55284125656858096</v>
      </c>
      <c r="Q102" s="2">
        <v>0.77485414545870301</v>
      </c>
      <c r="R102" s="2">
        <v>0.96362976714723303</v>
      </c>
      <c r="S102" s="2">
        <v>1.1184445764317299</v>
      </c>
      <c r="T102" s="2">
        <v>1.25759251059538</v>
      </c>
      <c r="U102" s="2">
        <v>1.3744784268208099</v>
      </c>
      <c r="V102" s="2">
        <v>1.3330991252898901</v>
      </c>
      <c r="W102" s="2">
        <v>1.49769036858391</v>
      </c>
      <c r="X102" s="2">
        <v>1.59461855138909</v>
      </c>
      <c r="Y102" s="2">
        <v>1.68656818379719</v>
      </c>
      <c r="Z102" s="2">
        <v>2.0911355405591001</v>
      </c>
      <c r="AA102" s="2">
        <v>2.1773095723969602</v>
      </c>
      <c r="AB102" s="2">
        <v>2.36738620598191</v>
      </c>
      <c r="AC102" s="2">
        <v>2.5345968985256402</v>
      </c>
      <c r="AD102" s="2">
        <v>2.6886215605925901</v>
      </c>
      <c r="AE102" s="2">
        <v>2.83458176059656</v>
      </c>
      <c r="AF102" s="134">
        <v>2.9870258804578</v>
      </c>
      <c r="AG102" s="134">
        <v>3.1394249596870401</v>
      </c>
      <c r="AH102" s="2">
        <v>3.286113577739</v>
      </c>
      <c r="AI102" s="2">
        <v>3.4248282640503498</v>
      </c>
      <c r="AJ102" s="2">
        <v>3.5690607053985501</v>
      </c>
      <c r="AK102" s="134">
        <v>3.65324400938762</v>
      </c>
      <c r="AL102" s="2">
        <v>3.7086309772202499</v>
      </c>
      <c r="AM102" s="2">
        <v>3.73198151071922</v>
      </c>
      <c r="AN102" s="2">
        <v>3.72826733180105</v>
      </c>
      <c r="AO102" s="2">
        <v>3.70044030355354</v>
      </c>
      <c r="AP102" s="2">
        <v>3.6530109499283601</v>
      </c>
      <c r="AQ102" s="2">
        <v>3.6314482159563499</v>
      </c>
      <c r="AR102" s="2">
        <v>3.6087946404371301</v>
      </c>
      <c r="AS102" s="2">
        <v>3.5829865842303299</v>
      </c>
      <c r="AT102" s="2">
        <v>3.55733394607336</v>
      </c>
    </row>
    <row r="103" spans="1:48" x14ac:dyDescent="0.3">
      <c r="A103" s="2" t="s">
        <v>169</v>
      </c>
      <c r="B103" s="134">
        <v>0</v>
      </c>
      <c r="C103" s="134">
        <v>0</v>
      </c>
      <c r="D103" s="134">
        <v>0</v>
      </c>
      <c r="E103" s="134">
        <v>0</v>
      </c>
      <c r="F103" s="134">
        <v>0</v>
      </c>
      <c r="G103" s="134">
        <v>0</v>
      </c>
      <c r="H103" s="134">
        <v>0</v>
      </c>
      <c r="I103" s="134">
        <v>0</v>
      </c>
      <c r="J103" s="134">
        <v>0</v>
      </c>
      <c r="K103" s="134">
        <v>0</v>
      </c>
      <c r="L103" s="134">
        <v>0</v>
      </c>
      <c r="M103" s="134">
        <v>0</v>
      </c>
      <c r="N103" s="134">
        <v>-4.0207311134965399E-3</v>
      </c>
      <c r="O103" s="134">
        <v>3.8036842668742701E-2</v>
      </c>
      <c r="P103" s="2">
        <v>0.121696518375369</v>
      </c>
      <c r="Q103" s="2">
        <v>0.29494641861373899</v>
      </c>
      <c r="R103" s="2">
        <v>0.50208012483054998</v>
      </c>
      <c r="S103" s="2">
        <v>0.76930167061177701</v>
      </c>
      <c r="T103" s="2">
        <v>1.03765623679692</v>
      </c>
      <c r="U103" s="2">
        <v>1.3026681142540999</v>
      </c>
      <c r="V103" s="2">
        <v>1.5343857445609499</v>
      </c>
      <c r="W103" s="2">
        <v>1.7783311738229299</v>
      </c>
      <c r="X103" s="2">
        <v>2.0298342771015498</v>
      </c>
      <c r="Y103" s="2">
        <v>2.2993598454680901</v>
      </c>
      <c r="Z103" s="2">
        <v>2.6974579570683201</v>
      </c>
      <c r="AA103" s="2">
        <v>3.0636886426946099</v>
      </c>
      <c r="AB103" s="2">
        <v>3.3900377045782202</v>
      </c>
      <c r="AC103" s="2">
        <v>3.7012982025932399</v>
      </c>
      <c r="AD103" s="2">
        <v>3.991680899736</v>
      </c>
      <c r="AE103" s="2">
        <v>4.2644091350076003</v>
      </c>
      <c r="AF103" s="2">
        <v>4.5552659832497104</v>
      </c>
      <c r="AG103" s="2">
        <v>4.8320704273725896</v>
      </c>
      <c r="AH103" s="2">
        <v>5.0930121106825998</v>
      </c>
      <c r="AI103" s="2">
        <v>5.3333316804505602</v>
      </c>
      <c r="AJ103" s="2">
        <v>5.5875433330566597</v>
      </c>
      <c r="AK103" s="2">
        <v>5.6765105770511601</v>
      </c>
      <c r="AL103" s="2">
        <v>5.7019776139445701</v>
      </c>
      <c r="AM103" s="2">
        <v>5.6604111753391297</v>
      </c>
      <c r="AN103" s="2">
        <v>5.5610686007330203</v>
      </c>
      <c r="AO103" s="2">
        <v>5.4110487277964303</v>
      </c>
      <c r="AP103" s="2">
        <v>5.2174059673397002</v>
      </c>
      <c r="AQ103" s="2">
        <v>5.1062652896078902</v>
      </c>
      <c r="AR103" s="2">
        <v>4.9818382271179003</v>
      </c>
      <c r="AS103" s="2">
        <v>4.8467530960911498</v>
      </c>
      <c r="AT103" s="2">
        <v>4.7015384530320903</v>
      </c>
    </row>
    <row r="104" spans="1:48" x14ac:dyDescent="0.3">
      <c r="A104" s="2" t="s">
        <v>170</v>
      </c>
      <c r="B104" s="2">
        <v>0</v>
      </c>
      <c r="C104" s="134">
        <v>0</v>
      </c>
      <c r="D104" s="134">
        <v>0</v>
      </c>
      <c r="E104" s="134">
        <v>0</v>
      </c>
      <c r="F104" s="134">
        <v>0</v>
      </c>
      <c r="G104" s="134">
        <v>0</v>
      </c>
      <c r="H104" s="134">
        <v>0</v>
      </c>
      <c r="I104" s="134">
        <v>0</v>
      </c>
      <c r="J104" s="134">
        <v>0</v>
      </c>
      <c r="K104" s="134">
        <v>0</v>
      </c>
      <c r="L104" s="134">
        <v>0</v>
      </c>
      <c r="M104" s="134">
        <v>0</v>
      </c>
      <c r="N104" s="134">
        <v>0.66068221351336298</v>
      </c>
      <c r="O104" s="134">
        <v>1.7584009651725601</v>
      </c>
      <c r="P104" s="2">
        <v>2.5961862902447801</v>
      </c>
      <c r="Q104" s="2">
        <v>3.7150510027986701</v>
      </c>
      <c r="R104" s="2">
        <v>4.6391449187005804</v>
      </c>
      <c r="S104" s="2">
        <v>5.22213896499568</v>
      </c>
      <c r="T104" s="2">
        <v>5.8317204994607899</v>
      </c>
      <c r="U104" s="2">
        <v>6.3727009453778303</v>
      </c>
      <c r="V104" s="2">
        <v>5.5963542566487696</v>
      </c>
      <c r="W104" s="2">
        <v>6.7930804743745004</v>
      </c>
      <c r="X104" s="2">
        <v>7.3763831820155001</v>
      </c>
      <c r="Y104" s="2">
        <v>7.8805747893114102</v>
      </c>
      <c r="Z104" s="2">
        <v>11.1911060708431</v>
      </c>
      <c r="AA104" s="2">
        <v>10.4303148727032</v>
      </c>
      <c r="AB104" s="2">
        <v>11.0522128718257</v>
      </c>
      <c r="AC104" s="2">
        <v>11.6313944800385</v>
      </c>
      <c r="AD104" s="2">
        <v>12.253152336978101</v>
      </c>
      <c r="AE104" s="2">
        <v>12.9194700333528</v>
      </c>
      <c r="AF104" s="2">
        <v>13.5419030314032</v>
      </c>
      <c r="AG104" s="2">
        <v>14.2596898867749</v>
      </c>
      <c r="AH104" s="2">
        <v>14.9831575024679</v>
      </c>
      <c r="AI104" s="2">
        <v>15.6985839571076</v>
      </c>
      <c r="AJ104" s="2">
        <v>16.415059250361001</v>
      </c>
      <c r="AK104" s="2">
        <v>17.049917217649998</v>
      </c>
      <c r="AL104" s="2">
        <v>17.664743208332698</v>
      </c>
      <c r="AM104" s="2">
        <v>18.2328918741878</v>
      </c>
      <c r="AN104" s="2">
        <v>18.7608842883024</v>
      </c>
      <c r="AO104" s="2">
        <v>19.247410030383499</v>
      </c>
      <c r="AP104" s="2">
        <v>19.703835491107501</v>
      </c>
      <c r="AQ104" s="2">
        <v>20.157883441344701</v>
      </c>
      <c r="AR104" s="2">
        <v>20.599947617325501</v>
      </c>
      <c r="AS104" s="2">
        <v>20.9909151652815</v>
      </c>
      <c r="AT104" s="2">
        <v>21.369397770956201</v>
      </c>
      <c r="AV104" s="134"/>
    </row>
    <row r="105" spans="1:48" x14ac:dyDescent="0.3">
      <c r="A105" s="2" t="s">
        <v>171</v>
      </c>
      <c r="B105" s="134">
        <v>0</v>
      </c>
      <c r="C105" s="134">
        <v>0</v>
      </c>
      <c r="D105" s="134">
        <v>0</v>
      </c>
      <c r="E105" s="134">
        <v>0</v>
      </c>
      <c r="F105" s="134">
        <v>0</v>
      </c>
      <c r="G105" s="134">
        <v>0</v>
      </c>
      <c r="H105" s="134">
        <v>0</v>
      </c>
      <c r="I105" s="134">
        <v>0</v>
      </c>
      <c r="J105" s="134">
        <v>0</v>
      </c>
      <c r="K105" s="134">
        <v>0</v>
      </c>
      <c r="L105" s="134">
        <v>0</v>
      </c>
      <c r="M105" s="134">
        <v>0</v>
      </c>
      <c r="N105" s="134">
        <v>3.7244072661479701E-4</v>
      </c>
      <c r="O105" s="134">
        <v>4.22077656738961E-2</v>
      </c>
      <c r="P105" s="134">
        <v>9.0970671920187401E-2</v>
      </c>
      <c r="Q105" s="134">
        <v>3.5771244597304602E-2</v>
      </c>
      <c r="R105" s="2">
        <v>-5.30233055514251E-2</v>
      </c>
      <c r="S105" s="2">
        <v>-0.156083959364272</v>
      </c>
      <c r="T105" s="2">
        <v>-0.28263303164758302</v>
      </c>
      <c r="U105" s="2">
        <v>-0.42660909310878697</v>
      </c>
      <c r="V105" s="2">
        <v>-0.57581667493013999</v>
      </c>
      <c r="W105" s="2">
        <v>-0.73729092461289802</v>
      </c>
      <c r="X105" s="2">
        <v>-0.91296830715577004</v>
      </c>
      <c r="Y105" s="2">
        <v>-1.09879818248079</v>
      </c>
      <c r="Z105" s="2">
        <v>-1.3090479804811299</v>
      </c>
      <c r="AA105" s="2">
        <v>-1.5012515459418501</v>
      </c>
      <c r="AB105" s="2">
        <v>-1.7055768533437199</v>
      </c>
      <c r="AC105" s="2">
        <v>-1.9242111997412701</v>
      </c>
      <c r="AD105" s="2">
        <v>-2.1539637057749501</v>
      </c>
      <c r="AE105" s="2">
        <v>-2.38591544512553</v>
      </c>
      <c r="AF105" s="2">
        <v>-2.6147483146867101</v>
      </c>
      <c r="AG105" s="2">
        <v>-2.8370093579903202</v>
      </c>
      <c r="AH105" s="2">
        <v>-3.0491501423429801</v>
      </c>
      <c r="AI105" s="2">
        <v>-3.24976548118096</v>
      </c>
      <c r="AJ105" s="2">
        <v>-3.4384944405690101</v>
      </c>
      <c r="AK105" s="2">
        <v>-3.6167266015075401</v>
      </c>
      <c r="AL105" s="2">
        <v>-3.7821223946898201</v>
      </c>
      <c r="AM105" s="2">
        <v>-3.9348235694887399</v>
      </c>
      <c r="AN105" s="2">
        <v>-4.0755292858901102</v>
      </c>
      <c r="AO105" s="2">
        <v>-4.2047269187212404</v>
      </c>
      <c r="AP105" s="2">
        <v>-4.3223900833756996</v>
      </c>
      <c r="AQ105" s="2">
        <v>-4.4283218571695899</v>
      </c>
      <c r="AR105" s="2">
        <v>-4.52290170862371</v>
      </c>
      <c r="AS105" s="2">
        <v>-4.6053522492671499</v>
      </c>
      <c r="AT105" s="2">
        <v>-4.6749035983769396</v>
      </c>
    </row>
    <row r="106" spans="1:48" x14ac:dyDescent="0.3">
      <c r="A106" s="2" t="s">
        <v>172</v>
      </c>
      <c r="B106" s="2">
        <v>0</v>
      </c>
      <c r="C106" s="134">
        <v>0</v>
      </c>
      <c r="D106" s="134">
        <v>0</v>
      </c>
      <c r="E106" s="134">
        <v>0</v>
      </c>
      <c r="F106" s="134">
        <v>0</v>
      </c>
      <c r="G106" s="134">
        <v>0</v>
      </c>
      <c r="H106" s="134">
        <v>0</v>
      </c>
      <c r="I106" s="134">
        <v>0</v>
      </c>
      <c r="J106" s="134">
        <v>0</v>
      </c>
      <c r="K106" s="134">
        <v>0</v>
      </c>
      <c r="L106" s="134">
        <v>0</v>
      </c>
      <c r="M106" s="134">
        <v>0</v>
      </c>
      <c r="N106" s="134">
        <v>-2.07589173340849E-2</v>
      </c>
      <c r="O106" s="134">
        <v>-0.13404690782756701</v>
      </c>
      <c r="P106" s="134">
        <v>-0.22019048995381901</v>
      </c>
      <c r="Q106" s="2">
        <v>-0.109818355202584</v>
      </c>
      <c r="R106" s="2">
        <v>5.2607116712888299E-2</v>
      </c>
      <c r="S106" s="2">
        <v>0.26775355294388298</v>
      </c>
      <c r="T106" s="2">
        <v>0.52595542846374199</v>
      </c>
      <c r="U106" s="2">
        <v>0.794325836966014</v>
      </c>
      <c r="V106" s="2">
        <v>0.87030084693346899</v>
      </c>
      <c r="W106" s="2">
        <v>1.2449322527804401</v>
      </c>
      <c r="X106" s="2">
        <v>1.5462698496731599</v>
      </c>
      <c r="Y106" s="2">
        <v>1.85304759743505</v>
      </c>
      <c r="Z106" s="2">
        <v>2.7318411103304201</v>
      </c>
      <c r="AA106" s="2">
        <v>2.6537520251782101</v>
      </c>
      <c r="AB106" s="2">
        <v>2.8093513451468999</v>
      </c>
      <c r="AC106" s="2">
        <v>2.9759573112677802</v>
      </c>
      <c r="AD106" s="2">
        <v>3.1553523819146201</v>
      </c>
      <c r="AE106" s="2">
        <v>3.3461444395328899</v>
      </c>
      <c r="AF106" s="2">
        <v>3.5429346142945501</v>
      </c>
      <c r="AG106" s="2">
        <v>3.75561083772098</v>
      </c>
      <c r="AH106" s="2">
        <v>3.9678706765858598</v>
      </c>
      <c r="AI106" s="2">
        <v>4.1725343634206604</v>
      </c>
      <c r="AJ106" s="2">
        <v>4.3986538114357598</v>
      </c>
      <c r="AK106" s="2">
        <v>4.4729722346327199</v>
      </c>
      <c r="AL106" s="2">
        <v>4.5107539352433603</v>
      </c>
      <c r="AM106" s="2">
        <v>4.5104635162613196</v>
      </c>
      <c r="AN106" s="2">
        <v>4.4759889170421499</v>
      </c>
      <c r="AO106" s="2">
        <v>4.4106479297602696</v>
      </c>
      <c r="AP106" s="2">
        <v>4.3195210800610102</v>
      </c>
      <c r="AQ106" s="2">
        <v>4.3174897002595802</v>
      </c>
      <c r="AR106" s="2">
        <v>4.2993511141017997</v>
      </c>
      <c r="AS106" s="2">
        <v>4.26015384285905</v>
      </c>
      <c r="AT106" s="2">
        <v>4.20730581053932</v>
      </c>
    </row>
    <row r="107" spans="1:48" x14ac:dyDescent="0.3">
      <c r="A107" s="2" t="s">
        <v>186</v>
      </c>
      <c r="B107" s="2">
        <v>0</v>
      </c>
      <c r="C107" s="134">
        <v>0</v>
      </c>
      <c r="D107" s="134">
        <v>0</v>
      </c>
      <c r="E107" s="134">
        <v>0</v>
      </c>
      <c r="F107" s="134">
        <v>0</v>
      </c>
      <c r="G107" s="134">
        <v>0</v>
      </c>
      <c r="H107" s="134">
        <v>0</v>
      </c>
      <c r="I107" s="134">
        <v>4.8301536381689596E-10</v>
      </c>
      <c r="J107" s="134">
        <v>0</v>
      </c>
      <c r="K107" s="134">
        <v>0</v>
      </c>
      <c r="L107" s="134">
        <v>0</v>
      </c>
      <c r="M107" s="134">
        <v>0</v>
      </c>
      <c r="N107" s="134">
        <v>2.3472171377303699E-2</v>
      </c>
      <c r="O107" s="134">
        <v>0.100566285910409</v>
      </c>
      <c r="P107" s="134">
        <v>0.20579335248931899</v>
      </c>
      <c r="Q107" s="2">
        <v>0.21939516575885701</v>
      </c>
      <c r="R107" s="2">
        <v>0.21936169308133299</v>
      </c>
      <c r="S107" s="2">
        <v>0.19988205641349499</v>
      </c>
      <c r="T107" s="2">
        <v>0.16745242513165401</v>
      </c>
      <c r="U107" s="2">
        <v>0.13380482872447499</v>
      </c>
      <c r="V107" s="2">
        <v>0.12710755721758399</v>
      </c>
      <c r="W107" s="2">
        <v>4.9903264561025597E-2</v>
      </c>
      <c r="X107" s="2">
        <v>-3.40145339138842E-3</v>
      </c>
      <c r="Y107" s="134">
        <v>-5.6605877211613601E-2</v>
      </c>
      <c r="Z107" s="2">
        <v>-0.263724042629712</v>
      </c>
      <c r="AA107" s="2">
        <v>-0.16105675295771099</v>
      </c>
      <c r="AB107" s="2">
        <v>-0.121918374456341</v>
      </c>
      <c r="AC107" s="2">
        <v>-8.6171237611551404E-2</v>
      </c>
      <c r="AD107" s="2">
        <v>-5.5448614056288703E-2</v>
      </c>
      <c r="AE107" s="2">
        <v>-3.0352875499962201E-2</v>
      </c>
      <c r="AF107" s="2">
        <v>-9.0028875286564305E-3</v>
      </c>
      <c r="AG107" s="2">
        <v>4.1105577709102401E-3</v>
      </c>
      <c r="AH107" s="2">
        <v>1.31384099454658E-2</v>
      </c>
      <c r="AI107" s="2">
        <v>2.0776354298177001E-2</v>
      </c>
      <c r="AJ107" s="2">
        <v>1.8294620622520599E-2</v>
      </c>
      <c r="AK107" s="2">
        <v>5.7787598544449502E-2</v>
      </c>
      <c r="AL107" s="2">
        <v>0.102376106171168</v>
      </c>
      <c r="AM107" s="2">
        <v>0.15285256344218501</v>
      </c>
      <c r="AN107" s="2">
        <v>0.20839198374808399</v>
      </c>
      <c r="AO107" s="2">
        <v>0.26828028426176198</v>
      </c>
      <c r="AP107" s="2">
        <v>0.33169050902428199</v>
      </c>
      <c r="AQ107" s="2">
        <v>0.36445645975764601</v>
      </c>
      <c r="AR107" s="2">
        <v>0.39923521216962599</v>
      </c>
      <c r="AS107" s="2">
        <v>0.43748577600399002</v>
      </c>
      <c r="AT107" s="2">
        <v>0.47693887780646599</v>
      </c>
    </row>
    <row r="108" spans="1:48" x14ac:dyDescent="0.3">
      <c r="A108" s="2" t="s">
        <v>182</v>
      </c>
      <c r="B108" s="2">
        <v>0</v>
      </c>
      <c r="C108" s="134">
        <v>0</v>
      </c>
      <c r="D108" s="134">
        <v>0</v>
      </c>
      <c r="E108" s="134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34">
        <v>0</v>
      </c>
      <c r="M108" s="134">
        <v>0</v>
      </c>
      <c r="N108" s="134">
        <v>-1.63718800000003E-2</v>
      </c>
      <c r="O108" s="134">
        <v>-8.3737899999999907E-2</v>
      </c>
      <c r="P108" s="2">
        <v>-0.17839111999999999</v>
      </c>
      <c r="Q108" s="2">
        <v>-0.29763835999999899</v>
      </c>
      <c r="R108" s="2">
        <v>-0.42444883</v>
      </c>
      <c r="S108" s="2">
        <v>-0.545892609999999</v>
      </c>
      <c r="T108" s="2">
        <v>-0.65864928999999905</v>
      </c>
      <c r="U108" s="2">
        <v>-0.75856920999999899</v>
      </c>
      <c r="V108" s="2">
        <v>-0.80189621999999905</v>
      </c>
      <c r="W108" s="2">
        <v>-0.86979929</v>
      </c>
      <c r="X108" s="2">
        <v>-0.93319958999999997</v>
      </c>
      <c r="Y108" s="2">
        <v>-0.98992579999999997</v>
      </c>
      <c r="Z108" s="2">
        <v>-1.1303535199999999</v>
      </c>
      <c r="AA108" s="2">
        <v>-1.23678446</v>
      </c>
      <c r="AB108" s="2">
        <v>-1.3451355899999999</v>
      </c>
      <c r="AC108" s="134">
        <v>-1.4471669899999999</v>
      </c>
      <c r="AD108" s="2">
        <v>-1.54041249</v>
      </c>
      <c r="AE108" s="2">
        <v>-1.6258010000000001</v>
      </c>
      <c r="AF108" s="2">
        <v>-1.70899676</v>
      </c>
      <c r="AG108" s="2">
        <v>-1.7919576499999901</v>
      </c>
      <c r="AH108" s="2">
        <v>-1.8742079599999999</v>
      </c>
      <c r="AI108" s="2">
        <v>-1.95471312999999</v>
      </c>
      <c r="AJ108" s="134">
        <v>-2.03599681999999</v>
      </c>
      <c r="AK108" s="2">
        <v>-2.1048933700000001</v>
      </c>
      <c r="AL108" s="134">
        <v>-2.1583001999999998</v>
      </c>
      <c r="AM108" s="134">
        <v>-2.1939007300000002</v>
      </c>
      <c r="AN108" s="2">
        <v>-2.2117513600000001</v>
      </c>
      <c r="AO108" s="2">
        <v>-2.2127622900000001</v>
      </c>
      <c r="AP108" s="2">
        <v>-2.1989664599999998</v>
      </c>
      <c r="AQ108" s="2">
        <v>-2.1820017699999998</v>
      </c>
      <c r="AR108" s="2">
        <v>-2.1644679199999999</v>
      </c>
      <c r="AS108" s="134">
        <v>-2.1466371199999998</v>
      </c>
      <c r="AT108" s="2">
        <v>-2.1295230799999998</v>
      </c>
    </row>
    <row r="109" spans="1:48" x14ac:dyDescent="0.3">
      <c r="A109" s="2" t="s">
        <v>183</v>
      </c>
      <c r="B109" s="2">
        <v>0</v>
      </c>
      <c r="C109" s="134">
        <v>0</v>
      </c>
      <c r="D109" s="134">
        <v>0</v>
      </c>
      <c r="E109" s="134">
        <v>0</v>
      </c>
      <c r="F109" s="134">
        <v>0</v>
      </c>
      <c r="G109" s="134">
        <v>0</v>
      </c>
      <c r="H109" s="134">
        <v>0</v>
      </c>
      <c r="I109" s="134">
        <v>0</v>
      </c>
      <c r="J109" s="134">
        <v>0</v>
      </c>
      <c r="K109" s="134">
        <v>0</v>
      </c>
      <c r="L109" s="134">
        <v>0</v>
      </c>
      <c r="M109" s="134">
        <v>0</v>
      </c>
      <c r="N109" s="134">
        <v>2.5746627229983301E-2</v>
      </c>
      <c r="O109" s="134">
        <v>0.12963248871802299</v>
      </c>
      <c r="P109" s="2">
        <v>0.27102075655098801</v>
      </c>
      <c r="Q109" s="2">
        <v>0.44565745849101102</v>
      </c>
      <c r="R109" s="2">
        <v>0.62781492729775401</v>
      </c>
      <c r="S109" s="2">
        <v>0.79926433822041698</v>
      </c>
      <c r="T109" s="2">
        <v>0.95687192973408197</v>
      </c>
      <c r="U109" s="2">
        <v>1.09551774196183</v>
      </c>
      <c r="V109" s="2">
        <v>1.14716386676736</v>
      </c>
      <c r="W109" s="2">
        <v>1.2423395071465999</v>
      </c>
      <c r="X109" s="2">
        <v>1.33200018363943</v>
      </c>
      <c r="Y109" s="2">
        <v>1.41195838189569</v>
      </c>
      <c r="Z109" s="2">
        <v>1.62512543836701</v>
      </c>
      <c r="AA109" s="2">
        <v>1.7786815832812</v>
      </c>
      <c r="AB109" s="2">
        <v>1.93302901536169</v>
      </c>
      <c r="AC109" s="2">
        <v>2.0754573022870599</v>
      </c>
      <c r="AD109" s="2">
        <v>2.2029119740993401</v>
      </c>
      <c r="AE109" s="2">
        <v>2.3177631110262502</v>
      </c>
      <c r="AF109" s="2">
        <v>2.42950353064594</v>
      </c>
      <c r="AG109" s="2">
        <v>2.54147798472219</v>
      </c>
      <c r="AH109" s="2">
        <v>2.6528743465669802</v>
      </c>
      <c r="AI109" s="2">
        <v>2.7620525293703801</v>
      </c>
      <c r="AJ109" s="2">
        <v>2.8730645727774</v>
      </c>
      <c r="AK109" s="2">
        <v>2.9648573750066598</v>
      </c>
      <c r="AL109" s="2">
        <v>3.03346516032452</v>
      </c>
      <c r="AM109" s="2">
        <v>3.0759848000564398</v>
      </c>
      <c r="AN109" s="2">
        <v>3.0931898477289201</v>
      </c>
      <c r="AO109" s="2">
        <v>3.0869415842898298</v>
      </c>
      <c r="AP109" s="2">
        <v>3.0603716964035601</v>
      </c>
      <c r="AQ109" s="2">
        <v>3.03168787862242</v>
      </c>
      <c r="AR109" s="2">
        <v>3.00405967464352</v>
      </c>
      <c r="AS109" s="2">
        <v>2.9770665454738001</v>
      </c>
      <c r="AT109" s="2">
        <v>2.95176569478636</v>
      </c>
    </row>
    <row r="110" spans="1:48" x14ac:dyDescent="0.3">
      <c r="A110" s="2" t="s">
        <v>173</v>
      </c>
      <c r="B110" s="134">
        <v>0</v>
      </c>
      <c r="C110" s="134">
        <v>0</v>
      </c>
      <c r="D110" s="134">
        <v>0</v>
      </c>
      <c r="E110" s="134">
        <v>0</v>
      </c>
      <c r="F110" s="134">
        <v>0</v>
      </c>
      <c r="G110" s="134">
        <v>0</v>
      </c>
      <c r="H110" s="134">
        <v>0</v>
      </c>
      <c r="I110" s="134">
        <v>0</v>
      </c>
      <c r="J110" s="134">
        <v>0</v>
      </c>
      <c r="K110" s="134">
        <v>0</v>
      </c>
      <c r="L110" s="134">
        <v>0</v>
      </c>
      <c r="M110" s="134">
        <v>0</v>
      </c>
      <c r="N110" s="134">
        <v>-7.9208101865424402E-2</v>
      </c>
      <c r="O110" s="134">
        <v>-0.248234047221429</v>
      </c>
      <c r="P110" s="134">
        <v>-0.39668497431337701</v>
      </c>
      <c r="Q110" s="2">
        <v>-0.44481946280624501</v>
      </c>
      <c r="R110" s="2">
        <v>-0.45838875072375901</v>
      </c>
      <c r="S110" s="2">
        <v>-0.32617936515725299</v>
      </c>
      <c r="T110" s="2">
        <v>-0.139464685813528</v>
      </c>
      <c r="U110" s="2">
        <v>8.8875439495339395E-2</v>
      </c>
      <c r="V110" s="2">
        <v>0.27536815099773398</v>
      </c>
      <c r="W110" s="2">
        <v>0.48662205472331799</v>
      </c>
      <c r="X110" s="2">
        <v>0.712697844818999</v>
      </c>
      <c r="Y110" s="2">
        <v>0.948929221586158</v>
      </c>
      <c r="Z110" s="2">
        <v>1.20367238337815</v>
      </c>
      <c r="AA110" s="2">
        <v>1.5180043236858201</v>
      </c>
      <c r="AB110" s="2">
        <v>1.8323860641426799</v>
      </c>
      <c r="AC110" s="2">
        <v>2.1332508039094402</v>
      </c>
      <c r="AD110" s="2">
        <v>2.41894653177008</v>
      </c>
      <c r="AE110" s="2">
        <v>2.6856871606483801</v>
      </c>
      <c r="AF110" s="2">
        <v>2.9268829532981901</v>
      </c>
      <c r="AG110" s="2">
        <v>3.1485823691780301</v>
      </c>
      <c r="AH110" s="2">
        <v>3.3573142841246901</v>
      </c>
      <c r="AI110" s="2">
        <v>3.5525968900714102</v>
      </c>
      <c r="AJ110" s="2">
        <v>3.7317192260617702</v>
      </c>
      <c r="AK110" s="2">
        <v>3.9143427026959698</v>
      </c>
      <c r="AL110" s="2">
        <v>4.0847554014541396</v>
      </c>
      <c r="AM110" s="134">
        <v>4.2369911733946601</v>
      </c>
      <c r="AN110" s="2">
        <v>4.3658297688317704</v>
      </c>
      <c r="AO110" s="2">
        <v>4.4688045128804701</v>
      </c>
      <c r="AP110" s="2">
        <v>4.5444053186041602</v>
      </c>
      <c r="AQ110" s="2">
        <v>4.5821522439082498</v>
      </c>
      <c r="AR110" s="2">
        <v>4.5963530454179198</v>
      </c>
      <c r="AS110" s="2">
        <v>4.5936073636747299</v>
      </c>
      <c r="AT110" s="2">
        <v>4.5758045858365497</v>
      </c>
    </row>
    <row r="111" spans="1:48" x14ac:dyDescent="0.3">
      <c r="A111" s="2" t="s">
        <v>174</v>
      </c>
      <c r="B111" s="2">
        <v>0</v>
      </c>
      <c r="C111" s="134">
        <v>0</v>
      </c>
      <c r="D111" s="134">
        <v>0</v>
      </c>
      <c r="E111" s="134">
        <v>0</v>
      </c>
      <c r="F111" s="134">
        <v>0</v>
      </c>
      <c r="G111" s="134">
        <v>0</v>
      </c>
      <c r="H111" s="134">
        <v>0</v>
      </c>
      <c r="I111" s="134">
        <v>0</v>
      </c>
      <c r="J111" s="134">
        <v>0</v>
      </c>
      <c r="K111" s="134">
        <v>0</v>
      </c>
      <c r="L111" s="134">
        <v>0</v>
      </c>
      <c r="M111" s="134">
        <v>0</v>
      </c>
      <c r="N111" s="134">
        <v>7.8981899999999998E-4</v>
      </c>
      <c r="O111" s="134">
        <v>2.0321432999999998E-3</v>
      </c>
      <c r="P111" s="134">
        <v>2.9327809999999902E-3</v>
      </c>
      <c r="Q111" s="134">
        <v>3.3450296999999901E-3</v>
      </c>
      <c r="R111" s="134">
        <v>4.4764039000000002E-3</v>
      </c>
      <c r="S111" s="134">
        <v>4.4566259000000004E-3</v>
      </c>
      <c r="T111" s="134">
        <v>4.9684743999999998E-3</v>
      </c>
      <c r="U111" s="134">
        <v>5.3151871999999904E-3</v>
      </c>
      <c r="V111" s="134">
        <v>6.1770288999999897E-3</v>
      </c>
      <c r="W111" s="134">
        <v>5.9881350999999999E-3</v>
      </c>
      <c r="X111" s="134">
        <v>6.0039680999999998E-3</v>
      </c>
      <c r="Y111" s="134">
        <v>5.9048112999999999E-3</v>
      </c>
      <c r="Z111" s="134">
        <v>5.5695307000000003E-3</v>
      </c>
      <c r="AA111" s="134">
        <v>5.3325328999999999E-3</v>
      </c>
      <c r="AB111" s="134">
        <v>5.2015146000000002E-3</v>
      </c>
      <c r="AC111" s="134">
        <v>5.1316824999999896E-3</v>
      </c>
      <c r="AD111" s="134">
        <v>5.0003120999999899E-3</v>
      </c>
      <c r="AE111" s="134">
        <v>4.8354223000000003E-3</v>
      </c>
      <c r="AF111" s="134">
        <v>4.6793868000000001E-3</v>
      </c>
      <c r="AG111" s="134">
        <v>4.4908205999999997E-3</v>
      </c>
      <c r="AH111" s="134">
        <v>4.2773508000000003E-3</v>
      </c>
      <c r="AI111" s="134">
        <v>4.091959E-3</v>
      </c>
      <c r="AJ111" s="134">
        <v>3.9503563E-3</v>
      </c>
      <c r="AK111" s="134">
        <v>3.6661019E-3</v>
      </c>
      <c r="AL111" s="134">
        <v>3.4427568999999998E-3</v>
      </c>
      <c r="AM111" s="134">
        <v>3.1910802999999999E-3</v>
      </c>
      <c r="AN111" s="134">
        <v>2.9020511000000001E-3</v>
      </c>
      <c r="AO111" s="134">
        <v>2.5639475999999898E-3</v>
      </c>
      <c r="AP111" s="134">
        <v>2.1820773999999899E-3</v>
      </c>
      <c r="AQ111" s="134">
        <v>1.862881E-3</v>
      </c>
      <c r="AR111" s="134">
        <v>1.4814672999999899E-3</v>
      </c>
      <c r="AS111" s="134">
        <v>1.1087337E-3</v>
      </c>
      <c r="AT111" s="134">
        <v>7.7553769999999804E-4</v>
      </c>
      <c r="AU111" s="134"/>
      <c r="AV111" s="134"/>
    </row>
    <row r="112" spans="1:48" x14ac:dyDescent="0.3">
      <c r="A112" s="2" t="s">
        <v>175</v>
      </c>
      <c r="B112" s="134">
        <v>0</v>
      </c>
      <c r="C112" s="134">
        <v>0</v>
      </c>
      <c r="D112" s="134">
        <v>0</v>
      </c>
      <c r="E112" s="134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0</v>
      </c>
      <c r="K112" s="134">
        <v>0</v>
      </c>
      <c r="L112" s="134">
        <v>0</v>
      </c>
      <c r="M112" s="134">
        <v>0</v>
      </c>
      <c r="N112" s="134">
        <v>4.14655100000001E-4</v>
      </c>
      <c r="O112" s="134">
        <v>1.2825944999999999E-3</v>
      </c>
      <c r="P112" s="134">
        <v>2.2051779999999999E-3</v>
      </c>
      <c r="Q112" s="134">
        <v>2.8962159E-3</v>
      </c>
      <c r="R112" s="134">
        <v>3.8408709999999901E-3</v>
      </c>
      <c r="S112" s="134">
        <v>4.3109754E-3</v>
      </c>
      <c r="T112" s="134">
        <v>4.8102780999999999E-3</v>
      </c>
      <c r="U112" s="134">
        <v>5.2373806999999901E-3</v>
      </c>
      <c r="V112" s="134">
        <v>5.8966117999999998E-3</v>
      </c>
      <c r="W112" s="134">
        <v>6.1245982000000003E-3</v>
      </c>
      <c r="X112" s="134">
        <v>6.2343808999999898E-3</v>
      </c>
      <c r="Y112" s="134">
        <v>6.22294959999999E-3</v>
      </c>
      <c r="Z112" s="134">
        <v>6.0255906999999997E-3</v>
      </c>
      <c r="AA112" s="134">
        <v>5.7846182000000001E-3</v>
      </c>
      <c r="AB112" s="134">
        <v>5.5787674999999903E-3</v>
      </c>
      <c r="AC112" s="134">
        <v>5.4254639E-3</v>
      </c>
      <c r="AD112" s="134">
        <v>5.2689860999999899E-3</v>
      </c>
      <c r="AE112" s="134">
        <v>5.0946584000000003E-3</v>
      </c>
      <c r="AF112" s="134">
        <v>4.9169723E-3</v>
      </c>
      <c r="AG112" s="134">
        <v>4.7216947999999996E-3</v>
      </c>
      <c r="AH112" s="134">
        <v>4.5053226000000002E-3</v>
      </c>
      <c r="AI112" s="134">
        <v>4.2938166E-3</v>
      </c>
      <c r="AJ112" s="134">
        <v>4.1089168999999997E-3</v>
      </c>
      <c r="AK112" s="134">
        <v>3.863928E-3</v>
      </c>
      <c r="AL112" s="134">
        <v>3.6204108E-3</v>
      </c>
      <c r="AM112" s="134">
        <v>3.3637272E-3</v>
      </c>
      <c r="AN112" s="134">
        <v>3.0814299E-3</v>
      </c>
      <c r="AO112" s="134">
        <v>2.7608653E-3</v>
      </c>
      <c r="AP112" s="134">
        <v>2.3982694999999899E-3</v>
      </c>
      <c r="AQ112" s="134">
        <v>2.0476486999999998E-3</v>
      </c>
      <c r="AR112" s="134">
        <v>1.6716232E-3</v>
      </c>
      <c r="AS112" s="134">
        <v>1.2878181999999899E-3</v>
      </c>
      <c r="AT112" s="134">
        <v>9.21628800000001E-4</v>
      </c>
      <c r="AU112" s="134"/>
      <c r="AV112" s="134"/>
    </row>
    <row r="113" spans="1:48" x14ac:dyDescent="0.3">
      <c r="A113" s="2" t="s">
        <v>184</v>
      </c>
      <c r="B113" s="2">
        <v>0</v>
      </c>
      <c r="C113" s="134">
        <v>0</v>
      </c>
      <c r="D113" s="134">
        <v>0</v>
      </c>
      <c r="E113" s="134">
        <v>0</v>
      </c>
      <c r="F113" s="134">
        <v>0</v>
      </c>
      <c r="G113" s="134">
        <v>0</v>
      </c>
      <c r="H113" s="134">
        <v>0</v>
      </c>
      <c r="I113" s="134">
        <v>0</v>
      </c>
      <c r="J113" s="134">
        <v>0</v>
      </c>
      <c r="K113" s="134">
        <v>0</v>
      </c>
      <c r="L113" s="134">
        <v>0</v>
      </c>
      <c r="M113" s="134">
        <v>0</v>
      </c>
      <c r="N113" s="134">
        <v>-0.18306984120672801</v>
      </c>
      <c r="O113" s="134">
        <v>-0.61586975866169102</v>
      </c>
      <c r="P113" s="2">
        <v>-1.18296421129699</v>
      </c>
      <c r="Q113" s="134">
        <v>-1.8465748234031201</v>
      </c>
      <c r="R113" s="2">
        <v>-2.6664236078455299</v>
      </c>
      <c r="S113" s="2">
        <v>-3.5086464267203898</v>
      </c>
      <c r="T113" s="2">
        <v>-4.4428527992513098</v>
      </c>
      <c r="U113" s="2">
        <v>-5.4452138643841197</v>
      </c>
      <c r="V113" s="2">
        <v>-6.3885585796130702</v>
      </c>
      <c r="W113" s="2">
        <v>-7.4768786812457897</v>
      </c>
      <c r="X113" s="2">
        <v>-8.5685441147230197</v>
      </c>
      <c r="Y113" s="2">
        <v>-9.6933010214586304</v>
      </c>
      <c r="Z113" s="2">
        <v>-11.1553107996156</v>
      </c>
      <c r="AA113" s="2">
        <v>-12.4809983774892</v>
      </c>
      <c r="AB113" s="2">
        <v>-13.931840952598099</v>
      </c>
      <c r="AC113" s="2">
        <v>-15.430907893432099</v>
      </c>
      <c r="AD113" s="2">
        <v>-16.9715753648407</v>
      </c>
      <c r="AE113" s="2">
        <v>-18.552984866425099</v>
      </c>
      <c r="AF113" s="2">
        <v>-20.183853566008999</v>
      </c>
      <c r="AG113" s="2">
        <v>-21.870217936600799</v>
      </c>
      <c r="AH113" s="2">
        <v>-23.564090587774999</v>
      </c>
      <c r="AI113" s="2">
        <v>-25.3062878271638</v>
      </c>
      <c r="AJ113" s="2">
        <v>-27.0992846143896</v>
      </c>
      <c r="AK113" s="2">
        <v>-28.9109104135105</v>
      </c>
      <c r="AL113" s="2">
        <v>-30.756043199571302</v>
      </c>
      <c r="AM113" s="2">
        <v>-32.611548580318903</v>
      </c>
      <c r="AN113" s="2">
        <v>-34.465582046405601</v>
      </c>
      <c r="AO113" s="2">
        <v>-36.305298869195397</v>
      </c>
      <c r="AP113" s="2">
        <v>-38.112709833516199</v>
      </c>
      <c r="AQ113" s="2">
        <v>-39.894357342308702</v>
      </c>
      <c r="AR113" s="2">
        <v>-41.637016270730399</v>
      </c>
      <c r="AS113" s="2">
        <v>-43.341036944794602</v>
      </c>
      <c r="AT113" s="2">
        <v>-45.011858325526902</v>
      </c>
    </row>
    <row r="114" spans="1:48" x14ac:dyDescent="0.3">
      <c r="A114" s="2" t="s">
        <v>185</v>
      </c>
      <c r="B114" s="2">
        <v>0</v>
      </c>
      <c r="C114" s="134">
        <v>0</v>
      </c>
      <c r="D114" s="134">
        <v>0</v>
      </c>
      <c r="E114" s="134">
        <v>0</v>
      </c>
      <c r="F114" s="134">
        <v>0</v>
      </c>
      <c r="G114" s="134">
        <v>0</v>
      </c>
      <c r="H114" s="134">
        <v>0</v>
      </c>
      <c r="I114" s="134">
        <v>0</v>
      </c>
      <c r="J114" s="134">
        <v>0</v>
      </c>
      <c r="K114" s="134">
        <v>0</v>
      </c>
      <c r="L114" s="134">
        <v>0</v>
      </c>
      <c r="M114" s="134">
        <v>0</v>
      </c>
      <c r="N114" s="134">
        <v>-4.926643E-2</v>
      </c>
      <c r="O114" s="134">
        <v>-0.11858827</v>
      </c>
      <c r="P114" s="134">
        <v>-0.20875851000000001</v>
      </c>
      <c r="Q114" s="2">
        <v>-0.29508369000000001</v>
      </c>
      <c r="R114" s="2">
        <v>-0.43468300999999898</v>
      </c>
      <c r="S114" s="2">
        <v>-0.50398105999999998</v>
      </c>
      <c r="T114" s="2">
        <v>-0.60434405000000002</v>
      </c>
      <c r="U114" s="2">
        <v>-0.69379654999999996</v>
      </c>
      <c r="V114" s="2">
        <v>-0.74946723000000004</v>
      </c>
      <c r="W114" s="2">
        <v>-0.77529543000000001</v>
      </c>
      <c r="X114" s="2">
        <v>-0.84875469000000003</v>
      </c>
      <c r="Y114" s="2">
        <v>-0.91986598999999902</v>
      </c>
      <c r="Z114" s="2">
        <v>-1.0814356199999999</v>
      </c>
      <c r="AA114" s="2">
        <v>-1.20599981</v>
      </c>
      <c r="AB114" s="2">
        <v>-1.30835156</v>
      </c>
      <c r="AC114" s="2">
        <v>-1.4224806400000001</v>
      </c>
      <c r="AD114" s="2">
        <v>-1.53350984</v>
      </c>
      <c r="AE114" s="2">
        <v>-1.6477470000000001</v>
      </c>
      <c r="AF114" s="2">
        <v>-1.77021509</v>
      </c>
      <c r="AG114" s="2">
        <v>-1.90203546</v>
      </c>
      <c r="AH114" s="2">
        <v>-2.00751423</v>
      </c>
      <c r="AI114" s="2">
        <v>-2.1410692600000001</v>
      </c>
      <c r="AJ114" s="2">
        <v>-2.2722828100000001</v>
      </c>
      <c r="AK114" s="2">
        <v>-2.4191766499999998</v>
      </c>
      <c r="AL114" s="2">
        <v>-2.5569444099999998</v>
      </c>
      <c r="AM114" s="2">
        <v>-2.67962648</v>
      </c>
      <c r="AN114" s="2">
        <v>-2.7877279399999901</v>
      </c>
      <c r="AO114" s="2">
        <v>-2.8824873900000001</v>
      </c>
      <c r="AP114" s="2">
        <v>-2.96611096</v>
      </c>
      <c r="AQ114" s="2">
        <v>-3.02741931</v>
      </c>
      <c r="AR114" s="2">
        <v>-3.0876974800000001</v>
      </c>
      <c r="AS114" s="2">
        <v>-3.1476412599999999</v>
      </c>
      <c r="AT114" s="2">
        <v>-3.2061518200000001</v>
      </c>
    </row>
    <row r="115" spans="1:48" x14ac:dyDescent="0.3">
      <c r="A115" s="135" t="s">
        <v>176</v>
      </c>
      <c r="B115" s="2">
        <v>60.177206050911799</v>
      </c>
      <c r="C115" s="2">
        <v>112.113868513406</v>
      </c>
      <c r="D115" s="2">
        <v>107.000658482278</v>
      </c>
      <c r="E115" s="2">
        <v>100.839593817988</v>
      </c>
      <c r="F115" s="2">
        <v>101.249575610486</v>
      </c>
      <c r="G115" s="2">
        <v>98.750459924165796</v>
      </c>
      <c r="H115" s="2">
        <v>94.683807848396199</v>
      </c>
      <c r="I115" s="2">
        <v>91.6068400463827</v>
      </c>
      <c r="J115" s="2">
        <v>90.608546545744105</v>
      </c>
      <c r="K115" s="2">
        <v>90.689001094843803</v>
      </c>
      <c r="L115" s="2">
        <v>88.686204415212302</v>
      </c>
      <c r="M115" s="2">
        <v>88.2024975153154</v>
      </c>
      <c r="N115" s="2">
        <v>86.739875154670301</v>
      </c>
      <c r="O115" s="2">
        <v>83.694087138629001</v>
      </c>
      <c r="P115" s="2">
        <v>79.672294391943495</v>
      </c>
      <c r="Q115" s="2">
        <v>76.447917748827194</v>
      </c>
      <c r="R115" s="2">
        <v>73.726818443250707</v>
      </c>
      <c r="S115" s="2">
        <v>71.656050393425701</v>
      </c>
      <c r="T115" s="2">
        <v>69.928835798395596</v>
      </c>
      <c r="U115" s="2">
        <v>68.400612196468103</v>
      </c>
      <c r="V115" s="2">
        <v>68.630383029816102</v>
      </c>
      <c r="W115" s="2">
        <v>67.349719062975694</v>
      </c>
      <c r="X115" s="2">
        <v>66.104018134131096</v>
      </c>
      <c r="Y115" s="2">
        <v>64.992330557356098</v>
      </c>
      <c r="Z115" s="2">
        <v>62.190027949517201</v>
      </c>
      <c r="AA115" s="2">
        <v>56.970019524102199</v>
      </c>
      <c r="AB115" s="2">
        <v>51.827478436744997</v>
      </c>
      <c r="AC115" s="2">
        <v>46.990273312276202</v>
      </c>
      <c r="AD115" s="2">
        <v>42.4834560745457</v>
      </c>
      <c r="AE115" s="2">
        <v>38.3156820554305</v>
      </c>
      <c r="AF115" s="2">
        <v>34.546873201459803</v>
      </c>
      <c r="AG115" s="2">
        <v>31.1167094826972</v>
      </c>
      <c r="AH115" s="2">
        <v>28.004204821739201</v>
      </c>
      <c r="AI115" s="2">
        <v>25.195211880912499</v>
      </c>
      <c r="AJ115" s="2">
        <v>22.679747388734899</v>
      </c>
      <c r="AK115" s="2">
        <v>20.440094479338399</v>
      </c>
      <c r="AL115" s="2">
        <v>18.460529756584901</v>
      </c>
      <c r="AM115" s="2">
        <v>16.7263566721548</v>
      </c>
      <c r="AN115" s="2">
        <v>15.220099528057601</v>
      </c>
      <c r="AO115" s="2">
        <v>13.922914445492999</v>
      </c>
      <c r="AP115" s="2">
        <v>12.816177958740401</v>
      </c>
      <c r="AQ115" s="2">
        <v>11.8833138425142</v>
      </c>
      <c r="AR115" s="2">
        <v>11.103208450515099</v>
      </c>
      <c r="AS115" s="2">
        <v>10.456246478296899</v>
      </c>
      <c r="AT115" s="2">
        <v>9.9244514928996601</v>
      </c>
    </row>
    <row r="116" spans="1:48" x14ac:dyDescent="0.3">
      <c r="A116" s="2" t="s">
        <v>340</v>
      </c>
      <c r="B116" s="2">
        <v>0</v>
      </c>
      <c r="C116" s="134">
        <v>0</v>
      </c>
      <c r="D116" s="134">
        <v>0</v>
      </c>
      <c r="E116" s="134">
        <v>0</v>
      </c>
      <c r="F116" s="134">
        <v>0</v>
      </c>
      <c r="G116" s="134">
        <v>0</v>
      </c>
      <c r="H116" s="134">
        <v>0</v>
      </c>
      <c r="I116" s="134">
        <v>0</v>
      </c>
      <c r="J116" s="134">
        <v>0</v>
      </c>
      <c r="K116" s="134">
        <v>0</v>
      </c>
      <c r="L116" s="134">
        <v>0</v>
      </c>
      <c r="M116" s="134">
        <v>0</v>
      </c>
      <c r="N116" s="134">
        <v>0.100824342669736</v>
      </c>
      <c r="O116" s="134">
        <v>0.33586077171558998</v>
      </c>
      <c r="P116" s="2">
        <v>0.55284125656858096</v>
      </c>
      <c r="Q116" s="2">
        <v>0.77485414545870301</v>
      </c>
      <c r="R116" s="2">
        <v>0.96362976714723303</v>
      </c>
      <c r="S116" s="2">
        <v>1.1184445764317299</v>
      </c>
      <c r="T116" s="2">
        <v>1.25759251059538</v>
      </c>
      <c r="U116" s="2">
        <v>1.3744784268208099</v>
      </c>
      <c r="V116" s="2">
        <v>1.3330991252898901</v>
      </c>
      <c r="W116" s="2">
        <v>1.49769036858391</v>
      </c>
      <c r="X116" s="2">
        <v>1.59461855138909</v>
      </c>
      <c r="Y116" s="2">
        <v>1.68656818379719</v>
      </c>
      <c r="Z116" s="2">
        <v>2.0911355405591001</v>
      </c>
      <c r="AA116" s="2">
        <v>2.1773095723969602</v>
      </c>
      <c r="AB116" s="2">
        <v>2.36738620598191</v>
      </c>
      <c r="AC116" s="2">
        <v>2.5345968985256402</v>
      </c>
      <c r="AD116" s="2">
        <v>2.6886215605925901</v>
      </c>
      <c r="AE116" s="2">
        <v>2.83458176059656</v>
      </c>
      <c r="AF116" s="134">
        <v>2.9870258804578</v>
      </c>
      <c r="AG116" s="134">
        <v>3.1394249596870401</v>
      </c>
      <c r="AH116" s="2">
        <v>3.286113577739</v>
      </c>
      <c r="AI116" s="2">
        <v>3.4248282640503498</v>
      </c>
      <c r="AJ116" s="2">
        <v>3.5690607053985501</v>
      </c>
      <c r="AK116" s="134">
        <v>3.65324400938762</v>
      </c>
      <c r="AL116" s="2">
        <v>3.7086309772202499</v>
      </c>
      <c r="AM116" s="2">
        <v>3.73198151071922</v>
      </c>
      <c r="AN116" s="2">
        <v>3.72826733180105</v>
      </c>
      <c r="AO116" s="2">
        <v>3.70044030355354</v>
      </c>
      <c r="AP116" s="2">
        <v>3.6530109499283601</v>
      </c>
      <c r="AQ116" s="2">
        <v>3.6314482159563499</v>
      </c>
      <c r="AR116" s="2">
        <v>3.6087946404371301</v>
      </c>
      <c r="AS116" s="2">
        <v>3.5829865842303299</v>
      </c>
      <c r="AT116" s="2">
        <v>3.55733394607336</v>
      </c>
    </row>
    <row r="117" spans="1:48" x14ac:dyDescent="0.3">
      <c r="A117" s="2" t="s">
        <v>341</v>
      </c>
      <c r="B117" s="134">
        <v>0</v>
      </c>
      <c r="C117" s="134">
        <v>0</v>
      </c>
      <c r="D117" s="134">
        <v>0</v>
      </c>
      <c r="E117" s="134">
        <v>0</v>
      </c>
      <c r="F117" s="134">
        <v>0</v>
      </c>
      <c r="G117" s="134">
        <v>0</v>
      </c>
      <c r="H117" s="134">
        <v>0</v>
      </c>
      <c r="I117" s="134">
        <v>0</v>
      </c>
      <c r="J117" s="134">
        <v>0</v>
      </c>
      <c r="K117" s="134">
        <v>0</v>
      </c>
      <c r="L117" s="134">
        <v>0</v>
      </c>
      <c r="M117" s="134">
        <v>0</v>
      </c>
      <c r="N117" s="134">
        <v>-4.0207311134965399E-3</v>
      </c>
      <c r="O117" s="134">
        <v>3.8036842668742701E-2</v>
      </c>
      <c r="P117" s="2">
        <v>0.121696518375369</v>
      </c>
      <c r="Q117" s="2">
        <v>0.29494641861373899</v>
      </c>
      <c r="R117" s="2">
        <v>0.50208012483054998</v>
      </c>
      <c r="S117" s="2">
        <v>0.76930167061177701</v>
      </c>
      <c r="T117" s="2">
        <v>1.03765623679692</v>
      </c>
      <c r="U117" s="2">
        <v>1.3026681142540999</v>
      </c>
      <c r="V117" s="2">
        <v>1.5343857445609499</v>
      </c>
      <c r="W117" s="2">
        <v>1.7783311738229299</v>
      </c>
      <c r="X117" s="2">
        <v>2.0298342771015498</v>
      </c>
      <c r="Y117" s="2">
        <v>2.2993598454680901</v>
      </c>
      <c r="Z117" s="2">
        <v>2.6974579570683201</v>
      </c>
      <c r="AA117" s="2">
        <v>3.0636886426946099</v>
      </c>
      <c r="AB117" s="2">
        <v>3.3900377045782202</v>
      </c>
      <c r="AC117" s="2">
        <v>3.7012982025932399</v>
      </c>
      <c r="AD117" s="2">
        <v>3.991680899736</v>
      </c>
      <c r="AE117" s="2">
        <v>4.2644091350076003</v>
      </c>
      <c r="AF117" s="2">
        <v>4.5552659832497104</v>
      </c>
      <c r="AG117" s="2">
        <v>4.8320704273725896</v>
      </c>
      <c r="AH117" s="2">
        <v>5.0930121106825998</v>
      </c>
      <c r="AI117" s="2">
        <v>5.3333316804505602</v>
      </c>
      <c r="AJ117" s="2">
        <v>5.5875433330566597</v>
      </c>
      <c r="AK117" s="2">
        <v>5.6765105770511601</v>
      </c>
      <c r="AL117" s="2">
        <v>5.7019776139445701</v>
      </c>
      <c r="AM117" s="2">
        <v>5.6604111753391297</v>
      </c>
      <c r="AN117" s="2">
        <v>5.5610686007330203</v>
      </c>
      <c r="AO117" s="2">
        <v>5.4110487277964303</v>
      </c>
      <c r="AP117" s="2">
        <v>5.2174059673397002</v>
      </c>
      <c r="AQ117" s="2">
        <v>5.1062652896078902</v>
      </c>
      <c r="AR117" s="2">
        <v>4.9818382271179003</v>
      </c>
      <c r="AS117" s="2">
        <v>4.8467530960911498</v>
      </c>
      <c r="AT117" s="2">
        <v>4.7015384530320903</v>
      </c>
    </row>
    <row r="118" spans="1:48" x14ac:dyDescent="0.3">
      <c r="A118" s="2" t="s">
        <v>342</v>
      </c>
      <c r="B118" s="2">
        <v>0</v>
      </c>
      <c r="C118" s="134">
        <v>0</v>
      </c>
      <c r="D118" s="134">
        <v>0</v>
      </c>
      <c r="E118" s="134">
        <v>0</v>
      </c>
      <c r="F118" s="134">
        <v>0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34">
        <v>0</v>
      </c>
      <c r="M118" s="134">
        <v>0</v>
      </c>
      <c r="N118" s="134">
        <v>0.66068221351336298</v>
      </c>
      <c r="O118" s="134">
        <v>1.7584009651725601</v>
      </c>
      <c r="P118" s="2">
        <v>2.5961862902447801</v>
      </c>
      <c r="Q118" s="2">
        <v>3.7150510027986701</v>
      </c>
      <c r="R118" s="2">
        <v>4.6391449187005804</v>
      </c>
      <c r="S118" s="2">
        <v>5.22213896499568</v>
      </c>
      <c r="T118" s="2">
        <v>5.8317204994607899</v>
      </c>
      <c r="U118" s="2">
        <v>6.3727009453778303</v>
      </c>
      <c r="V118" s="2">
        <v>5.5963542566487696</v>
      </c>
      <c r="W118" s="2">
        <v>6.7930804743745004</v>
      </c>
      <c r="X118" s="2">
        <v>7.3763831820155001</v>
      </c>
      <c r="Y118" s="2">
        <v>7.8805747893114102</v>
      </c>
      <c r="Z118" s="2">
        <v>11.1911060708431</v>
      </c>
      <c r="AA118" s="2">
        <v>10.4303148727032</v>
      </c>
      <c r="AB118" s="2">
        <v>11.0522128718257</v>
      </c>
      <c r="AC118" s="2">
        <v>11.6313944800385</v>
      </c>
      <c r="AD118" s="2">
        <v>12.253152336978101</v>
      </c>
      <c r="AE118" s="2">
        <v>12.9194700333528</v>
      </c>
      <c r="AF118" s="2">
        <v>13.5419030314032</v>
      </c>
      <c r="AG118" s="2">
        <v>14.2596898867749</v>
      </c>
      <c r="AH118" s="2">
        <v>14.9831575024679</v>
      </c>
      <c r="AI118" s="2">
        <v>15.6985839571076</v>
      </c>
      <c r="AJ118" s="2">
        <v>16.415059250361001</v>
      </c>
      <c r="AK118" s="2">
        <v>17.049917217649998</v>
      </c>
      <c r="AL118" s="2">
        <v>17.664743208332698</v>
      </c>
      <c r="AM118" s="2">
        <v>18.2328918741878</v>
      </c>
      <c r="AN118" s="2">
        <v>18.7608842883024</v>
      </c>
      <c r="AO118" s="2">
        <v>19.247410030383499</v>
      </c>
      <c r="AP118" s="2">
        <v>19.703835491107501</v>
      </c>
      <c r="AQ118" s="2">
        <v>20.157883441344701</v>
      </c>
      <c r="AR118" s="2">
        <v>20.599947617325501</v>
      </c>
      <c r="AS118" s="2">
        <v>20.9909151652815</v>
      </c>
      <c r="AT118" s="2">
        <v>21.369397770956201</v>
      </c>
      <c r="AV118" s="134"/>
    </row>
    <row r="119" spans="1:48" x14ac:dyDescent="0.3">
      <c r="A119" s="2" t="s">
        <v>343</v>
      </c>
      <c r="B119" s="134">
        <v>0</v>
      </c>
      <c r="C119" s="134">
        <v>0</v>
      </c>
      <c r="D119" s="134">
        <v>0</v>
      </c>
      <c r="E119" s="134">
        <v>0</v>
      </c>
      <c r="F119" s="134">
        <v>0</v>
      </c>
      <c r="G119" s="134">
        <v>0</v>
      </c>
      <c r="H119" s="134">
        <v>0</v>
      </c>
      <c r="I119" s="134">
        <v>0</v>
      </c>
      <c r="J119" s="134">
        <v>0</v>
      </c>
      <c r="K119" s="134">
        <v>0</v>
      </c>
      <c r="L119" s="134">
        <v>0</v>
      </c>
      <c r="M119" s="134">
        <v>0</v>
      </c>
      <c r="N119" s="134">
        <v>3.7244072661479701E-4</v>
      </c>
      <c r="O119" s="134">
        <v>4.22077656738961E-2</v>
      </c>
      <c r="P119" s="134">
        <v>9.0970671920187401E-2</v>
      </c>
      <c r="Q119" s="134">
        <v>3.5771244597304602E-2</v>
      </c>
      <c r="R119" s="2">
        <v>-5.30233055514251E-2</v>
      </c>
      <c r="S119" s="2">
        <v>-0.156083959364272</v>
      </c>
      <c r="T119" s="2">
        <v>-0.28263303164758302</v>
      </c>
      <c r="U119" s="2">
        <v>-0.42660909310878697</v>
      </c>
      <c r="V119" s="2">
        <v>-0.57581667493013999</v>
      </c>
      <c r="W119" s="2">
        <v>-0.73729092461289802</v>
      </c>
      <c r="X119" s="2">
        <v>-0.91296830715577004</v>
      </c>
      <c r="Y119" s="2">
        <v>-1.09879818248079</v>
      </c>
      <c r="Z119" s="2">
        <v>-1.3090479804811299</v>
      </c>
      <c r="AA119" s="2">
        <v>-1.5012515459418501</v>
      </c>
      <c r="AB119" s="2">
        <v>-1.7055768533437199</v>
      </c>
      <c r="AC119" s="2">
        <v>-1.9242111997412701</v>
      </c>
      <c r="AD119" s="2">
        <v>-2.1539637057749501</v>
      </c>
      <c r="AE119" s="2">
        <v>-2.38591544512553</v>
      </c>
      <c r="AF119" s="2">
        <v>-2.6147483146867101</v>
      </c>
      <c r="AG119" s="2">
        <v>-2.8370093579903202</v>
      </c>
      <c r="AH119" s="2">
        <v>-3.0491501423429801</v>
      </c>
      <c r="AI119" s="2">
        <v>-3.24976548118096</v>
      </c>
      <c r="AJ119" s="2">
        <v>-3.4384944405690101</v>
      </c>
      <c r="AK119" s="2">
        <v>-3.6167266015075401</v>
      </c>
      <c r="AL119" s="2">
        <v>-3.7821223946898201</v>
      </c>
      <c r="AM119" s="2">
        <v>-3.9348235694887399</v>
      </c>
      <c r="AN119" s="2">
        <v>-4.0755292858901102</v>
      </c>
      <c r="AO119" s="2">
        <v>-4.2047269187212404</v>
      </c>
      <c r="AP119" s="2">
        <v>-4.3223900833756996</v>
      </c>
      <c r="AQ119" s="2">
        <v>-4.4283218571695899</v>
      </c>
      <c r="AR119" s="2">
        <v>-4.52290170862371</v>
      </c>
      <c r="AS119" s="2">
        <v>-4.6053522492671499</v>
      </c>
      <c r="AT119" s="2">
        <v>-4.6749035983769396</v>
      </c>
    </row>
    <row r="120" spans="1:48" x14ac:dyDescent="0.3">
      <c r="A120" s="2" t="s">
        <v>344</v>
      </c>
      <c r="B120" s="2">
        <v>0</v>
      </c>
      <c r="C120" s="134">
        <v>0</v>
      </c>
      <c r="D120" s="134">
        <v>0</v>
      </c>
      <c r="E120" s="134">
        <v>0</v>
      </c>
      <c r="F120" s="134">
        <v>0</v>
      </c>
      <c r="G120" s="134">
        <v>0</v>
      </c>
      <c r="H120" s="134">
        <v>0</v>
      </c>
      <c r="I120" s="134">
        <v>0</v>
      </c>
      <c r="J120" s="134">
        <v>0</v>
      </c>
      <c r="K120" s="134">
        <v>0</v>
      </c>
      <c r="L120" s="134">
        <v>0</v>
      </c>
      <c r="M120" s="134">
        <v>0</v>
      </c>
      <c r="N120" s="134">
        <v>-2.07589173340849E-2</v>
      </c>
      <c r="O120" s="134">
        <v>-0.13404690782756701</v>
      </c>
      <c r="P120" s="134">
        <v>-0.22019048995381901</v>
      </c>
      <c r="Q120" s="2">
        <v>-0.109818355202584</v>
      </c>
      <c r="R120" s="2">
        <v>5.2607116712888299E-2</v>
      </c>
      <c r="S120" s="2">
        <v>0.26775355294388298</v>
      </c>
      <c r="T120" s="2">
        <v>0.52595542846374199</v>
      </c>
      <c r="U120" s="2">
        <v>0.794325836966014</v>
      </c>
      <c r="V120" s="2">
        <v>0.87030084693346899</v>
      </c>
      <c r="W120" s="2">
        <v>1.2449322527804401</v>
      </c>
      <c r="X120" s="2">
        <v>1.5462698496731599</v>
      </c>
      <c r="Y120" s="2">
        <v>1.85304759743505</v>
      </c>
      <c r="Z120" s="2">
        <v>2.7318411103304201</v>
      </c>
      <c r="AA120" s="2">
        <v>2.6537520251782101</v>
      </c>
      <c r="AB120" s="2">
        <v>2.8093513451468999</v>
      </c>
      <c r="AC120" s="2">
        <v>2.9759573112677802</v>
      </c>
      <c r="AD120" s="2">
        <v>3.1553523819146201</v>
      </c>
      <c r="AE120" s="2">
        <v>3.3461444395328899</v>
      </c>
      <c r="AF120" s="2">
        <v>3.5429346142945501</v>
      </c>
      <c r="AG120" s="2">
        <v>3.75561083772098</v>
      </c>
      <c r="AH120" s="2">
        <v>3.9678706765858598</v>
      </c>
      <c r="AI120" s="2">
        <v>4.1725343634206604</v>
      </c>
      <c r="AJ120" s="2">
        <v>4.3986538114357598</v>
      </c>
      <c r="AK120" s="2">
        <v>4.4729722346327199</v>
      </c>
      <c r="AL120" s="2">
        <v>4.5107539352433603</v>
      </c>
      <c r="AM120" s="2">
        <v>4.5104635162613196</v>
      </c>
      <c r="AN120" s="2">
        <v>4.4759889170421499</v>
      </c>
      <c r="AO120" s="2">
        <v>4.4106479297602696</v>
      </c>
      <c r="AP120" s="2">
        <v>4.3195210800610102</v>
      </c>
      <c r="AQ120" s="2">
        <v>4.3174897002595802</v>
      </c>
      <c r="AR120" s="2">
        <v>4.2993511141017997</v>
      </c>
      <c r="AS120" s="2">
        <v>4.26015384285905</v>
      </c>
      <c r="AT120" s="2">
        <v>4.20730581053932</v>
      </c>
    </row>
    <row r="121" spans="1:48" x14ac:dyDescent="0.3">
      <c r="A121" s="2" t="s">
        <v>345</v>
      </c>
      <c r="B121" s="2">
        <v>0</v>
      </c>
      <c r="C121" s="134">
        <v>0</v>
      </c>
      <c r="D121" s="134">
        <v>0</v>
      </c>
      <c r="E121" s="134">
        <v>0</v>
      </c>
      <c r="F121" s="134">
        <v>0</v>
      </c>
      <c r="G121" s="134">
        <v>0</v>
      </c>
      <c r="H121" s="134">
        <v>0</v>
      </c>
      <c r="I121" s="134">
        <v>0</v>
      </c>
      <c r="J121" s="134">
        <v>0</v>
      </c>
      <c r="K121" s="134">
        <v>0</v>
      </c>
      <c r="L121" s="134">
        <v>0</v>
      </c>
      <c r="M121" s="134">
        <v>0</v>
      </c>
      <c r="N121" s="134">
        <v>-1.63718800000003E-2</v>
      </c>
      <c r="O121" s="134">
        <v>-8.3737899999999907E-2</v>
      </c>
      <c r="P121" s="2">
        <v>-0.17839111999999999</v>
      </c>
      <c r="Q121" s="2">
        <v>-0.29763835999999899</v>
      </c>
      <c r="R121" s="2">
        <v>-0.42444883</v>
      </c>
      <c r="S121" s="2">
        <v>-0.545892609999999</v>
      </c>
      <c r="T121" s="2">
        <v>-0.65864928999999905</v>
      </c>
      <c r="U121" s="2">
        <v>-0.75856920999999899</v>
      </c>
      <c r="V121" s="2">
        <v>-0.80189621999999905</v>
      </c>
      <c r="W121" s="2">
        <v>-0.86979929</v>
      </c>
      <c r="X121" s="2">
        <v>-0.93319958999999997</v>
      </c>
      <c r="Y121" s="2">
        <v>-0.98992579999999997</v>
      </c>
      <c r="Z121" s="2">
        <v>-1.1303535199999999</v>
      </c>
      <c r="AA121" s="2">
        <v>-1.23678446</v>
      </c>
      <c r="AB121" s="2">
        <v>-1.3451355899999999</v>
      </c>
      <c r="AC121" s="134">
        <v>-1.4471669899999999</v>
      </c>
      <c r="AD121" s="2">
        <v>-1.54041249</v>
      </c>
      <c r="AE121" s="2">
        <v>-1.6258010000000001</v>
      </c>
      <c r="AF121" s="2">
        <v>-1.70899676</v>
      </c>
      <c r="AG121" s="2">
        <v>-1.7919576499999901</v>
      </c>
      <c r="AH121" s="2">
        <v>-1.8742079599999999</v>
      </c>
      <c r="AI121" s="2">
        <v>-1.95471312999999</v>
      </c>
      <c r="AJ121" s="134">
        <v>-2.03599681999999</v>
      </c>
      <c r="AK121" s="2">
        <v>-2.1048933700000001</v>
      </c>
      <c r="AL121" s="134">
        <v>-2.1583001999999998</v>
      </c>
      <c r="AM121" s="134">
        <v>-2.1939007300000002</v>
      </c>
      <c r="AN121" s="2">
        <v>-2.2117513600000001</v>
      </c>
      <c r="AO121" s="2">
        <v>-2.2127622900000001</v>
      </c>
      <c r="AP121" s="2">
        <v>-2.1989664599999998</v>
      </c>
      <c r="AQ121" s="2">
        <v>-2.1820017699999998</v>
      </c>
      <c r="AR121" s="2">
        <v>-2.1644679199999999</v>
      </c>
      <c r="AS121" s="134">
        <v>-2.1466371199999998</v>
      </c>
      <c r="AT121" s="2">
        <v>-2.1295230799999998</v>
      </c>
    </row>
    <row r="122" spans="1:48" x14ac:dyDescent="0.3">
      <c r="A122" s="2" t="s">
        <v>346</v>
      </c>
      <c r="B122" s="2">
        <v>0</v>
      </c>
      <c r="C122" s="134">
        <v>0</v>
      </c>
      <c r="D122" s="134">
        <v>0</v>
      </c>
      <c r="E122" s="134">
        <v>0</v>
      </c>
      <c r="F122" s="134">
        <v>0</v>
      </c>
      <c r="G122" s="134">
        <v>0</v>
      </c>
      <c r="H122" s="134">
        <v>0</v>
      </c>
      <c r="I122" s="134">
        <v>0</v>
      </c>
      <c r="J122" s="134">
        <v>0</v>
      </c>
      <c r="K122" s="134">
        <v>0</v>
      </c>
      <c r="L122" s="134">
        <v>0</v>
      </c>
      <c r="M122" s="134">
        <v>0</v>
      </c>
      <c r="N122" s="134">
        <v>2.5746627229983301E-2</v>
      </c>
      <c r="O122" s="134">
        <v>0.12963248871802299</v>
      </c>
      <c r="P122" s="2">
        <v>0.27102075655098801</v>
      </c>
      <c r="Q122" s="2">
        <v>0.44565745849101102</v>
      </c>
      <c r="R122" s="2">
        <v>0.62781492729775401</v>
      </c>
      <c r="S122" s="2">
        <v>0.79926433822041698</v>
      </c>
      <c r="T122" s="2">
        <v>0.95687192973408197</v>
      </c>
      <c r="U122" s="2">
        <v>1.09551774196183</v>
      </c>
      <c r="V122" s="2">
        <v>1.14716386676736</v>
      </c>
      <c r="W122" s="2">
        <v>1.2423395071465999</v>
      </c>
      <c r="X122" s="2">
        <v>1.33200018363943</v>
      </c>
      <c r="Y122" s="2">
        <v>1.41195838189569</v>
      </c>
      <c r="Z122" s="2">
        <v>1.62512543836701</v>
      </c>
      <c r="AA122" s="2">
        <v>1.7786815832812</v>
      </c>
      <c r="AB122" s="2">
        <v>1.93302901536169</v>
      </c>
      <c r="AC122" s="2">
        <v>2.0754573022870599</v>
      </c>
      <c r="AD122" s="2">
        <v>2.2029119740993401</v>
      </c>
      <c r="AE122" s="2">
        <v>2.3177631110262502</v>
      </c>
      <c r="AF122" s="2">
        <v>2.42950353064594</v>
      </c>
      <c r="AG122" s="2">
        <v>2.54147798472219</v>
      </c>
      <c r="AH122" s="2">
        <v>2.6528743465669802</v>
      </c>
      <c r="AI122" s="2">
        <v>2.7620525293703801</v>
      </c>
      <c r="AJ122" s="2">
        <v>2.8730645727774</v>
      </c>
      <c r="AK122" s="2">
        <v>2.9648573750066598</v>
      </c>
      <c r="AL122" s="2">
        <v>3.03346516032452</v>
      </c>
      <c r="AM122" s="2">
        <v>3.0759848000564398</v>
      </c>
      <c r="AN122" s="2">
        <v>3.0931898477289201</v>
      </c>
      <c r="AO122" s="2">
        <v>3.0869415842898298</v>
      </c>
      <c r="AP122" s="2">
        <v>3.0603716964035601</v>
      </c>
      <c r="AQ122" s="2">
        <v>3.03168787862242</v>
      </c>
      <c r="AR122" s="2">
        <v>3.00405967464352</v>
      </c>
      <c r="AS122" s="2">
        <v>2.9770665454738001</v>
      </c>
      <c r="AT122" s="2">
        <v>2.95176569478636</v>
      </c>
    </row>
    <row r="123" spans="1:48" x14ac:dyDescent="0.3">
      <c r="A123" s="2" t="s">
        <v>347</v>
      </c>
      <c r="B123" s="2">
        <v>0</v>
      </c>
      <c r="C123" s="134">
        <v>0</v>
      </c>
      <c r="D123" s="134">
        <v>0</v>
      </c>
      <c r="E123" s="134">
        <v>0</v>
      </c>
      <c r="F123" s="134">
        <v>0</v>
      </c>
      <c r="G123" s="134">
        <v>0</v>
      </c>
      <c r="H123" s="134">
        <v>0</v>
      </c>
      <c r="I123" s="134">
        <v>0</v>
      </c>
      <c r="J123" s="134">
        <v>0</v>
      </c>
      <c r="K123" s="134">
        <v>0</v>
      </c>
      <c r="L123" s="134">
        <v>0</v>
      </c>
      <c r="M123" s="134">
        <v>0</v>
      </c>
      <c r="N123" s="134">
        <v>-7.8518593909515599E-2</v>
      </c>
      <c r="O123" s="134">
        <v>-0.247043201387453</v>
      </c>
      <c r="P123" s="134">
        <v>-0.39464187047403199</v>
      </c>
      <c r="Q123" s="2">
        <v>-0.44171388627726099</v>
      </c>
      <c r="R123" s="2">
        <v>-0.454031193677217</v>
      </c>
      <c r="S123" s="2">
        <v>-0.320527190333663</v>
      </c>
      <c r="T123" s="134">
        <v>-0.13244943697421299</v>
      </c>
      <c r="U123" s="2">
        <v>9.7187365875894799E-2</v>
      </c>
      <c r="V123" s="2">
        <v>0.28577928529949198</v>
      </c>
      <c r="W123" s="2">
        <v>0.49825628551194401</v>
      </c>
      <c r="X123" s="2">
        <v>0.725560333505059</v>
      </c>
      <c r="Y123" s="2">
        <v>0.96315175343344395</v>
      </c>
      <c r="Z123" s="2">
        <v>1.21889234090926</v>
      </c>
      <c r="AA123" s="134">
        <v>1.5343111772524001</v>
      </c>
      <c r="AB123" s="2">
        <v>1.85020281948808</v>
      </c>
      <c r="AC123" s="2">
        <v>2.1531889354816802</v>
      </c>
      <c r="AD123" s="2">
        <v>2.4415049397850299</v>
      </c>
      <c r="AE123" s="2">
        <v>2.7111987863920901</v>
      </c>
      <c r="AF123" s="2">
        <v>2.9554268549231999</v>
      </c>
      <c r="AG123" s="2">
        <v>3.1801763666074301</v>
      </c>
      <c r="AH123" s="2">
        <v>3.3919403350385302</v>
      </c>
      <c r="AI123" s="2">
        <v>3.5901868821168499</v>
      </c>
      <c r="AJ123" s="2">
        <v>3.7722094793668499</v>
      </c>
      <c r="AK123" s="2">
        <v>3.9573096542624202</v>
      </c>
      <c r="AL123" s="2">
        <v>4.12967161488797</v>
      </c>
      <c r="AM123" s="2">
        <v>4.28330838170658</v>
      </c>
      <c r="AN123" s="2">
        <v>4.4129794967786298</v>
      </c>
      <c r="AO123" s="2">
        <v>4.5162355425989604</v>
      </c>
      <c r="AP123" s="2">
        <v>4.5916025314507598</v>
      </c>
      <c r="AQ123" s="2">
        <v>4.6289208509034498</v>
      </c>
      <c r="AR123" s="2">
        <v>4.6426095556425304</v>
      </c>
      <c r="AS123" s="2">
        <v>4.6393289321714697</v>
      </c>
      <c r="AT123" s="2">
        <v>4.6209840467387098</v>
      </c>
    </row>
    <row r="124" spans="1:48" x14ac:dyDescent="0.3">
      <c r="A124" s="2" t="s">
        <v>348</v>
      </c>
      <c r="B124" s="2">
        <v>0</v>
      </c>
      <c r="C124" s="134">
        <v>0</v>
      </c>
      <c r="D124" s="134">
        <v>0</v>
      </c>
      <c r="E124" s="134">
        <v>0</v>
      </c>
      <c r="F124" s="134">
        <v>0</v>
      </c>
      <c r="G124" s="134">
        <v>0</v>
      </c>
      <c r="H124" s="134">
        <v>0</v>
      </c>
      <c r="I124" s="134">
        <v>0</v>
      </c>
      <c r="J124" s="134">
        <v>0</v>
      </c>
      <c r="K124" s="134">
        <v>0</v>
      </c>
      <c r="L124" s="134">
        <v>0</v>
      </c>
      <c r="M124" s="134">
        <v>0</v>
      </c>
      <c r="N124" s="134">
        <v>7.7424829215866298E-2</v>
      </c>
      <c r="O124" s="134">
        <v>0.27595092369070401</v>
      </c>
      <c r="P124" s="134">
        <v>0.56185787799873899</v>
      </c>
      <c r="Q124" s="2">
        <v>0.88851207074884797</v>
      </c>
      <c r="R124" s="2">
        <v>1.3266585452744699</v>
      </c>
      <c r="S124" s="134">
        <v>1.7647898399687501</v>
      </c>
      <c r="T124" s="2">
        <v>2.25587194960104</v>
      </c>
      <c r="U124" s="2">
        <v>2.7845580108850601</v>
      </c>
      <c r="V124" s="2">
        <v>3.4032472107568599</v>
      </c>
      <c r="W124" s="2">
        <v>4.0077421291739999</v>
      </c>
      <c r="X124" s="2">
        <v>4.6184512513927496</v>
      </c>
      <c r="Y124" s="2">
        <v>5.2235324036882398</v>
      </c>
      <c r="Z124" s="2">
        <v>5.7982693090870896</v>
      </c>
      <c r="AA124" s="2">
        <v>6.3523089129600097</v>
      </c>
      <c r="AB124" s="2">
        <v>6.8959689445262198</v>
      </c>
      <c r="AC124" s="2">
        <v>7.4352987888471596</v>
      </c>
      <c r="AD124" s="2">
        <v>7.9635375273211304</v>
      </c>
      <c r="AE124" s="2">
        <v>8.4768422763831008</v>
      </c>
      <c r="AF124" s="2">
        <v>8.9758371001460198</v>
      </c>
      <c r="AG124" s="2">
        <v>9.4567972885377003</v>
      </c>
      <c r="AH124" s="2">
        <v>9.9167685122653495</v>
      </c>
      <c r="AI124" s="2">
        <v>10.3585174514497</v>
      </c>
      <c r="AJ124" s="2">
        <v>10.7865718995882</v>
      </c>
      <c r="AK124" s="2">
        <v>11.185258996543</v>
      </c>
      <c r="AL124" s="2">
        <v>11.5609277068098</v>
      </c>
      <c r="AM124" s="2">
        <v>11.910251066008501</v>
      </c>
      <c r="AN124" s="2">
        <v>12.2288889405399</v>
      </c>
      <c r="AO124" s="2">
        <v>12.5111790059672</v>
      </c>
      <c r="AP124" s="2">
        <v>12.7520088684324</v>
      </c>
      <c r="AQ124" s="2">
        <v>12.9580332195228</v>
      </c>
      <c r="AR124" s="2">
        <v>13.122160707207801</v>
      </c>
      <c r="AS124" s="2">
        <v>13.245160476531</v>
      </c>
      <c r="AT124" s="2">
        <v>13.331280558881099</v>
      </c>
    </row>
    <row r="125" spans="1:48" x14ac:dyDescent="0.3">
      <c r="A125" s="2" t="s">
        <v>349</v>
      </c>
      <c r="B125" s="134">
        <v>0</v>
      </c>
      <c r="C125" s="134">
        <v>0</v>
      </c>
      <c r="D125" s="134">
        <v>0</v>
      </c>
      <c r="E125" s="134">
        <v>0</v>
      </c>
      <c r="F125" s="134">
        <v>0</v>
      </c>
      <c r="G125" s="134">
        <v>0</v>
      </c>
      <c r="H125" s="134">
        <v>0</v>
      </c>
      <c r="I125" s="134">
        <v>0</v>
      </c>
      <c r="J125" s="134">
        <v>0</v>
      </c>
      <c r="K125" s="134">
        <v>0</v>
      </c>
      <c r="L125" s="134">
        <v>0</v>
      </c>
      <c r="M125" s="134">
        <v>0</v>
      </c>
      <c r="N125" s="134">
        <v>4.1465510000000101E-2</v>
      </c>
      <c r="O125" s="134">
        <v>0.12825945</v>
      </c>
      <c r="P125" s="134">
        <v>0.22051780000000001</v>
      </c>
      <c r="Q125" s="2">
        <v>0.28962158999999998</v>
      </c>
      <c r="R125" s="134">
        <v>0.38408709999999902</v>
      </c>
      <c r="S125" s="2">
        <v>0.43109754</v>
      </c>
      <c r="T125" s="2">
        <v>0.48102781</v>
      </c>
      <c r="U125" s="2">
        <v>0.52373806999999895</v>
      </c>
      <c r="V125" s="2">
        <v>0.58966118000000001</v>
      </c>
      <c r="W125" s="2">
        <v>0.61245981999999999</v>
      </c>
      <c r="X125" s="2">
        <v>0.62343808999999994</v>
      </c>
      <c r="Y125" s="2">
        <v>0.62229495999999895</v>
      </c>
      <c r="Z125" s="2">
        <v>0.60255906999999997</v>
      </c>
      <c r="AA125" s="2">
        <v>0.57846182000000002</v>
      </c>
      <c r="AB125" s="2">
        <v>0.55787674999999903</v>
      </c>
      <c r="AC125" s="2">
        <v>0.54254639000000005</v>
      </c>
      <c r="AD125" s="2">
        <v>0.52689860999999905</v>
      </c>
      <c r="AE125" s="2">
        <v>0.50946583999999995</v>
      </c>
      <c r="AF125" s="2">
        <v>0.49169722999999999</v>
      </c>
      <c r="AG125" s="2">
        <v>0.47216947999999997</v>
      </c>
      <c r="AH125" s="2">
        <v>0.45053226000000002</v>
      </c>
      <c r="AI125" s="2">
        <v>0.42938166</v>
      </c>
      <c r="AJ125" s="2">
        <v>0.41089168999999998</v>
      </c>
      <c r="AK125" s="2">
        <v>0.38639279999999998</v>
      </c>
      <c r="AL125" s="2">
        <v>0.36204108000000002</v>
      </c>
      <c r="AM125" s="2">
        <v>0.33637272000000001</v>
      </c>
      <c r="AN125" s="134">
        <v>0.30814299000000001</v>
      </c>
      <c r="AO125" s="2">
        <v>0.27608653</v>
      </c>
      <c r="AP125" s="134">
        <v>0.23982694999999901</v>
      </c>
      <c r="AQ125" s="2">
        <v>0.20476486999999999</v>
      </c>
      <c r="AR125" s="2">
        <v>0.16716232</v>
      </c>
      <c r="AS125" s="2">
        <v>0.12878181999999899</v>
      </c>
      <c r="AT125" s="2">
        <v>9.21628800000001E-2</v>
      </c>
    </row>
    <row r="126" spans="1:48" x14ac:dyDescent="0.3">
      <c r="A126" s="2" t="s">
        <v>350</v>
      </c>
      <c r="B126" s="2">
        <v>0</v>
      </c>
      <c r="C126" s="134">
        <v>0</v>
      </c>
      <c r="D126" s="134">
        <v>0</v>
      </c>
      <c r="E126" s="134">
        <v>0</v>
      </c>
      <c r="F126" s="134">
        <v>0</v>
      </c>
      <c r="G126" s="134">
        <v>0</v>
      </c>
      <c r="H126" s="134">
        <v>0</v>
      </c>
      <c r="I126" s="134">
        <v>0</v>
      </c>
      <c r="J126" s="134">
        <v>0</v>
      </c>
      <c r="K126" s="134">
        <v>0</v>
      </c>
      <c r="L126" s="134">
        <v>0</v>
      </c>
      <c r="M126" s="134">
        <v>0</v>
      </c>
      <c r="N126" s="134">
        <v>-0.18306984120672801</v>
      </c>
      <c r="O126" s="134">
        <v>-0.61586975866169102</v>
      </c>
      <c r="P126" s="2">
        <v>-1.18296421129699</v>
      </c>
      <c r="Q126" s="134">
        <v>-1.8465748234031201</v>
      </c>
      <c r="R126" s="2">
        <v>-2.6664236078455299</v>
      </c>
      <c r="S126" s="2">
        <v>-3.5086464267203898</v>
      </c>
      <c r="T126" s="2">
        <v>-4.4428527992513098</v>
      </c>
      <c r="U126" s="2">
        <v>-5.4452138643841197</v>
      </c>
      <c r="V126" s="2">
        <v>-6.3885585796130702</v>
      </c>
      <c r="W126" s="2">
        <v>-7.4768786812457897</v>
      </c>
      <c r="X126" s="2">
        <v>-8.5685441147230197</v>
      </c>
      <c r="Y126" s="2">
        <v>-9.6933010214586304</v>
      </c>
      <c r="Z126" s="2">
        <v>-11.1553107996156</v>
      </c>
      <c r="AA126" s="2">
        <v>-12.4809983774892</v>
      </c>
      <c r="AB126" s="2">
        <v>-13.931840952598099</v>
      </c>
      <c r="AC126" s="2">
        <v>-15.430907893432099</v>
      </c>
      <c r="AD126" s="2">
        <v>-16.9715753648407</v>
      </c>
      <c r="AE126" s="2">
        <v>-18.552984866425099</v>
      </c>
      <c r="AF126" s="2">
        <v>-20.183853566008999</v>
      </c>
      <c r="AG126" s="2">
        <v>-21.870217936600799</v>
      </c>
      <c r="AH126" s="2">
        <v>-23.564090587774999</v>
      </c>
      <c r="AI126" s="2">
        <v>-25.3062878271638</v>
      </c>
      <c r="AJ126" s="2">
        <v>-27.0992846143896</v>
      </c>
      <c r="AK126" s="2">
        <v>-28.9109104135105</v>
      </c>
      <c r="AL126" s="2">
        <v>-30.756043199571302</v>
      </c>
      <c r="AM126" s="2">
        <v>-32.611548580318903</v>
      </c>
      <c r="AN126" s="2">
        <v>-34.465582046405601</v>
      </c>
      <c r="AO126" s="2">
        <v>-36.305298869195397</v>
      </c>
      <c r="AP126" s="2">
        <v>-38.112709833516199</v>
      </c>
      <c r="AQ126" s="2">
        <v>-39.894357342308702</v>
      </c>
      <c r="AR126" s="2">
        <v>-41.637016270730399</v>
      </c>
      <c r="AS126" s="2">
        <v>-43.341036944794602</v>
      </c>
      <c r="AT126" s="2">
        <v>-45.011858325526902</v>
      </c>
    </row>
    <row r="127" spans="1:48" x14ac:dyDescent="0.3">
      <c r="A127" s="2" t="s">
        <v>351</v>
      </c>
      <c r="B127" s="2">
        <v>0</v>
      </c>
      <c r="C127" s="134">
        <v>0</v>
      </c>
      <c r="D127" s="134">
        <v>0</v>
      </c>
      <c r="E127" s="134">
        <v>0</v>
      </c>
      <c r="F127" s="134">
        <v>0</v>
      </c>
      <c r="G127" s="134">
        <v>0</v>
      </c>
      <c r="H127" s="134">
        <v>0</v>
      </c>
      <c r="I127" s="134">
        <v>0</v>
      </c>
      <c r="J127" s="134">
        <v>0</v>
      </c>
      <c r="K127" s="134">
        <v>0</v>
      </c>
      <c r="L127" s="134">
        <v>0</v>
      </c>
      <c r="M127" s="134">
        <v>0</v>
      </c>
      <c r="N127" s="134">
        <v>-4.926643E-2</v>
      </c>
      <c r="O127" s="134">
        <v>-0.11858827</v>
      </c>
      <c r="P127" s="134">
        <v>-0.20875851000000001</v>
      </c>
      <c r="Q127" s="2">
        <v>-0.29508369000000001</v>
      </c>
      <c r="R127" s="2">
        <v>-0.43468300999999898</v>
      </c>
      <c r="S127" s="2">
        <v>-0.50398105999999998</v>
      </c>
      <c r="T127" s="2">
        <v>-0.60434405000000002</v>
      </c>
      <c r="U127" s="2">
        <v>-0.69379654999999996</v>
      </c>
      <c r="V127" s="2">
        <v>-0.74946723000000004</v>
      </c>
      <c r="W127" s="2">
        <v>-0.77529543000000001</v>
      </c>
      <c r="X127" s="2">
        <v>-0.84875469000000003</v>
      </c>
      <c r="Y127" s="2">
        <v>-0.91986598999999902</v>
      </c>
      <c r="Z127" s="2">
        <v>-1.0814356199999999</v>
      </c>
      <c r="AA127" s="2">
        <v>-1.20599981</v>
      </c>
      <c r="AB127" s="2">
        <v>-1.30835156</v>
      </c>
      <c r="AC127" s="2">
        <v>-1.4224806400000001</v>
      </c>
      <c r="AD127" s="2">
        <v>-1.53350984</v>
      </c>
      <c r="AE127" s="2">
        <v>-1.6477470000000001</v>
      </c>
      <c r="AF127" s="2">
        <v>-1.77021509</v>
      </c>
      <c r="AG127" s="2">
        <v>-1.90203546</v>
      </c>
      <c r="AH127" s="2">
        <v>-2.00751423</v>
      </c>
      <c r="AI127" s="2">
        <v>-2.1410692600000001</v>
      </c>
      <c r="AJ127" s="2">
        <v>-2.2722828100000001</v>
      </c>
      <c r="AK127" s="2">
        <v>-2.4191766499999998</v>
      </c>
      <c r="AL127" s="2">
        <v>-2.5569444099999998</v>
      </c>
      <c r="AM127" s="2">
        <v>-2.67962648</v>
      </c>
      <c r="AN127" s="2">
        <v>-2.7877279399999901</v>
      </c>
      <c r="AO127" s="2">
        <v>-2.8824873900000001</v>
      </c>
      <c r="AP127" s="2">
        <v>-2.96611096</v>
      </c>
      <c r="AQ127" s="2">
        <v>-3.02741931</v>
      </c>
      <c r="AR127" s="2">
        <v>-3.0876974800000001</v>
      </c>
      <c r="AS127" s="2">
        <v>-3.1476412599999999</v>
      </c>
      <c r="AT127" s="2">
        <v>-3.2061518200000001</v>
      </c>
    </row>
    <row r="128" spans="1:48" x14ac:dyDescent="0.3">
      <c r="A128" s="2" t="s">
        <v>352</v>
      </c>
      <c r="B128" s="2">
        <v>100</v>
      </c>
      <c r="C128" s="2">
        <v>102.456630893328</v>
      </c>
      <c r="D128" s="2">
        <v>102.260571668282</v>
      </c>
      <c r="E128" s="2">
        <v>99.273123918308798</v>
      </c>
      <c r="F128" s="2">
        <v>101.506349340936</v>
      </c>
      <c r="G128" s="2">
        <v>103.25013863846</v>
      </c>
      <c r="H128" s="2">
        <v>103.816774726614</v>
      </c>
      <c r="I128" s="2">
        <v>103.945871492883</v>
      </c>
      <c r="J128" s="2">
        <v>104.894721590565</v>
      </c>
      <c r="K128" s="2">
        <v>105.88146598412099</v>
      </c>
      <c r="L128" s="2">
        <v>111.946461026714</v>
      </c>
      <c r="M128" s="2">
        <v>114.232690772385</v>
      </c>
      <c r="N128" s="2">
        <v>116.680828651775</v>
      </c>
      <c r="O128" s="2">
        <v>119.097281992381</v>
      </c>
      <c r="P128" s="2">
        <v>121.240661874936</v>
      </c>
      <c r="Q128" s="2">
        <v>123.173053421944</v>
      </c>
      <c r="R128" s="2">
        <v>124.910679989646</v>
      </c>
      <c r="S128" s="2">
        <v>126.546206209186</v>
      </c>
      <c r="T128" s="2">
        <v>128.18942763889501</v>
      </c>
      <c r="U128" s="2">
        <v>129.87766329284401</v>
      </c>
      <c r="V128" s="2">
        <v>131.48245459245399</v>
      </c>
      <c r="W128" s="2">
        <v>133.539159292037</v>
      </c>
      <c r="X128" s="2">
        <v>135.67690176701601</v>
      </c>
      <c r="Y128" s="2">
        <v>137.97176638299501</v>
      </c>
      <c r="Z128" s="2">
        <v>140.84434090220299</v>
      </c>
      <c r="AA128" s="2">
        <v>143.424509606773</v>
      </c>
      <c r="AB128" s="2">
        <v>146.233740775093</v>
      </c>
      <c r="AC128" s="2">
        <v>149.093382353008</v>
      </c>
      <c r="AD128" s="2">
        <v>151.993407629058</v>
      </c>
      <c r="AE128" s="2">
        <v>154.918797255713</v>
      </c>
      <c r="AF128" s="2">
        <v>157.90344212519099</v>
      </c>
      <c r="AG128" s="2">
        <v>160.88259149878999</v>
      </c>
      <c r="AH128" s="2">
        <v>163.87113315834199</v>
      </c>
      <c r="AI128" s="2">
        <v>166.867702261879</v>
      </c>
      <c r="AJ128" s="2">
        <v>169.90027859534399</v>
      </c>
      <c r="AK128" s="2">
        <v>172.886713931228</v>
      </c>
      <c r="AL128" s="2">
        <v>175.847904974356</v>
      </c>
      <c r="AM128" s="2">
        <v>178.806672398073</v>
      </c>
      <c r="AN128" s="2">
        <v>181.76863170077999</v>
      </c>
      <c r="AO128" s="2">
        <v>184.74204673530599</v>
      </c>
      <c r="AP128" s="2">
        <v>187.77775597003401</v>
      </c>
      <c r="AQ128" s="2">
        <v>190.943383288436</v>
      </c>
      <c r="AR128" s="2">
        <v>194.185310689283</v>
      </c>
      <c r="AS128" s="2">
        <v>197.49897470182199</v>
      </c>
      <c r="AT128" s="2">
        <v>200.88043123208001</v>
      </c>
    </row>
    <row r="129" spans="1:46" x14ac:dyDescent="0.3">
      <c r="A129" s="2" t="s">
        <v>353</v>
      </c>
      <c r="B129" s="2">
        <v>0</v>
      </c>
      <c r="C129" s="134">
        <v>0</v>
      </c>
      <c r="D129" s="134">
        <v>0</v>
      </c>
      <c r="E129" s="134">
        <v>0</v>
      </c>
      <c r="F129" s="134">
        <v>0</v>
      </c>
      <c r="G129" s="134">
        <v>0</v>
      </c>
      <c r="H129" s="134">
        <v>0</v>
      </c>
      <c r="I129" s="134">
        <v>0</v>
      </c>
      <c r="J129" s="134">
        <v>0</v>
      </c>
      <c r="K129" s="134">
        <v>0</v>
      </c>
      <c r="L129" s="134">
        <v>0</v>
      </c>
      <c r="M129" s="134">
        <v>0</v>
      </c>
      <c r="N129" s="134">
        <v>-0.58388768142362202</v>
      </c>
      <c r="O129" s="134">
        <v>-2.4416998699246202</v>
      </c>
      <c r="P129" s="134">
        <v>-5.1220384455829997</v>
      </c>
      <c r="Q129" s="2">
        <v>-7.7923742813511403</v>
      </c>
      <c r="R129" s="2">
        <v>-10.1267542668835</v>
      </c>
      <c r="S129" s="2">
        <v>-11.8585192239875</v>
      </c>
      <c r="T129" s="2">
        <v>-13.3184187671836</v>
      </c>
      <c r="U129" s="2">
        <v>-14.6291491851971</v>
      </c>
      <c r="V129" s="2">
        <v>-13.8452912515713</v>
      </c>
      <c r="W129" s="2">
        <v>-15.0231405198847</v>
      </c>
      <c r="X129" s="2">
        <v>-16.212217107915901</v>
      </c>
      <c r="Y129" s="2">
        <v>-17.269228613951601</v>
      </c>
      <c r="Z129" s="2">
        <v>-20.509758292909499</v>
      </c>
      <c r="AA129" s="2">
        <v>-27.101666676748799</v>
      </c>
      <c r="AB129" s="2">
        <v>-33.669339621532998</v>
      </c>
      <c r="AC129" s="2">
        <v>-39.880245705752202</v>
      </c>
      <c r="AD129" s="2">
        <v>-45.6745073689629</v>
      </c>
      <c r="AE129" s="2">
        <v>-51.026161176440603</v>
      </c>
      <c r="AF129" s="2">
        <v>-55.860331583772101</v>
      </c>
      <c r="AG129" s="2">
        <v>-60.2431526084467</v>
      </c>
      <c r="AH129" s="2">
        <v>-64.206306221830602</v>
      </c>
      <c r="AI129" s="2">
        <v>-67.7718965519623</v>
      </c>
      <c r="AJ129" s="2">
        <v>-70.956378507247393</v>
      </c>
      <c r="AK129" s="2">
        <v>-73.788323644270704</v>
      </c>
      <c r="AL129" s="2">
        <v>-76.285676185620204</v>
      </c>
      <c r="AM129" s="2">
        <v>-78.469683596875399</v>
      </c>
      <c r="AN129" s="2">
        <v>-80.363181183299503</v>
      </c>
      <c r="AO129" s="2">
        <v>-81.990576792040599</v>
      </c>
      <c r="AP129" s="2">
        <v>-83.377080230965205</v>
      </c>
      <c r="AQ129" s="2">
        <v>-84.543020028047394</v>
      </c>
      <c r="AR129" s="2">
        <v>-85.514679803053497</v>
      </c>
      <c r="AS129" s="2">
        <v>-86.316791372598203</v>
      </c>
      <c r="AT129" s="2">
        <v>-86.971555783857099</v>
      </c>
    </row>
    <row r="130" spans="1:46" x14ac:dyDescent="0.3">
      <c r="A130" s="2" t="s">
        <v>354</v>
      </c>
      <c r="B130" s="2">
        <v>100</v>
      </c>
      <c r="C130" s="2">
        <v>186.30620440994699</v>
      </c>
      <c r="D130" s="2">
        <v>177.809282790151</v>
      </c>
      <c r="E130" s="2">
        <v>167.57107954243401</v>
      </c>
      <c r="F130" s="2">
        <v>168.25237038227601</v>
      </c>
      <c r="G130" s="2">
        <v>164.09944296951801</v>
      </c>
      <c r="H130" s="2">
        <v>157.34164821193301</v>
      </c>
      <c r="I130" s="2">
        <v>152.22846997728701</v>
      </c>
      <c r="J130" s="2">
        <v>150.56954699606101</v>
      </c>
      <c r="K130" s="2">
        <v>150.703243048735</v>
      </c>
      <c r="L130" s="2">
        <v>147.37507809880799</v>
      </c>
      <c r="M130" s="2">
        <v>146.57127391506501</v>
      </c>
      <c r="N130" s="2">
        <v>144.14074837785799</v>
      </c>
      <c r="O130" s="2">
        <v>139.07938342604501</v>
      </c>
      <c r="P130" s="2">
        <v>132.39613405204901</v>
      </c>
      <c r="Q130" s="2">
        <v>127.037997882703</v>
      </c>
      <c r="R130" s="2">
        <v>122.516187243514</v>
      </c>
      <c r="S130" s="2">
        <v>119.07507027295701</v>
      </c>
      <c r="T130" s="2">
        <v>116.204856269388</v>
      </c>
      <c r="U130" s="2">
        <v>113.665317294058</v>
      </c>
      <c r="V130" s="2">
        <v>114.04714099181101</v>
      </c>
      <c r="W130" s="2">
        <v>111.918986411558</v>
      </c>
      <c r="X130" s="2">
        <v>109.848931966374</v>
      </c>
      <c r="Y130" s="2">
        <v>108.00157538449101</v>
      </c>
      <c r="Z130" s="2">
        <v>103.34482444549199</v>
      </c>
      <c r="AA130" s="2">
        <v>94.670429657208899</v>
      </c>
      <c r="AB130" s="2">
        <v>86.124766897448296</v>
      </c>
      <c r="AC130" s="2">
        <v>78.086498852274602</v>
      </c>
      <c r="AD130" s="2">
        <v>70.597255775888598</v>
      </c>
      <c r="AE130" s="2">
        <v>63.671420741956901</v>
      </c>
      <c r="AF130" s="2">
        <v>57.408569570730897</v>
      </c>
      <c r="AG130" s="2">
        <v>51.708464923365703</v>
      </c>
      <c r="AH130" s="2">
        <v>46.536233001656498</v>
      </c>
      <c r="AI130" s="2">
        <v>41.868364343131198</v>
      </c>
      <c r="AJ130" s="2">
        <v>37.688269158835901</v>
      </c>
      <c r="AK130" s="2">
        <v>33.966506291510797</v>
      </c>
      <c r="AL130" s="2">
        <v>30.676947249705599</v>
      </c>
      <c r="AM130" s="2">
        <v>27.7951699153394</v>
      </c>
      <c r="AN130" s="2">
        <v>25.292133893988002</v>
      </c>
      <c r="AO130" s="2">
        <v>23.1365252047657</v>
      </c>
      <c r="AP130" s="2">
        <v>21.297396140155701</v>
      </c>
      <c r="AQ130" s="2">
        <v>19.747201012390899</v>
      </c>
      <c r="AR130" s="2">
        <v>18.450854034535102</v>
      </c>
      <c r="AS130" s="2">
        <v>17.375759302368799</v>
      </c>
      <c r="AT130" s="2">
        <v>16.492044320740401</v>
      </c>
    </row>
    <row r="131" spans="1:46" x14ac:dyDescent="0.3">
      <c r="A131" s="2" t="s">
        <v>220</v>
      </c>
      <c r="B131" s="2">
        <v>672283.60560000001</v>
      </c>
      <c r="C131" s="2">
        <v>690896.37450000003</v>
      </c>
      <c r="D131" s="2">
        <v>678646.05590000004</v>
      </c>
      <c r="E131" s="2">
        <v>619860.19369999995</v>
      </c>
      <c r="F131" s="2">
        <v>636890.51679999998</v>
      </c>
      <c r="G131" s="2">
        <v>654754.78390000004</v>
      </c>
      <c r="H131" s="2">
        <v>646020.29139999999</v>
      </c>
      <c r="I131" s="2">
        <v>638622.86</v>
      </c>
      <c r="J131" s="2">
        <v>642658.90179999999</v>
      </c>
      <c r="K131" s="2">
        <v>650685.63800000004</v>
      </c>
      <c r="L131" s="2">
        <v>669268.90619999997</v>
      </c>
      <c r="M131" s="2">
        <v>687111.62309999997</v>
      </c>
      <c r="N131" s="2">
        <v>702727.38260000001</v>
      </c>
      <c r="O131" s="2">
        <v>716436.53110000002</v>
      </c>
      <c r="P131" s="2">
        <v>727744.22450000001</v>
      </c>
      <c r="Q131" s="2">
        <v>737208.45920000004</v>
      </c>
      <c r="R131" s="2">
        <v>745337.36</v>
      </c>
      <c r="S131" s="2">
        <v>752769.53339999996</v>
      </c>
      <c r="T131" s="2">
        <v>760171.19189999998</v>
      </c>
      <c r="U131" s="2">
        <v>767974.27870000002</v>
      </c>
      <c r="V131" s="2">
        <v>776358.19030000002</v>
      </c>
      <c r="W131" s="2">
        <v>786591.89870000002</v>
      </c>
      <c r="X131" s="2">
        <v>798017.74620000005</v>
      </c>
      <c r="Y131" s="2">
        <v>810597.23739999998</v>
      </c>
      <c r="Z131" s="2">
        <v>825299.8798</v>
      </c>
      <c r="AA131" s="2">
        <v>840358.07799999998</v>
      </c>
      <c r="AB131" s="2">
        <v>856365.99820000003</v>
      </c>
      <c r="AC131" s="2">
        <v>872900.35589999997</v>
      </c>
      <c r="AD131" s="2">
        <v>889738.97140000004</v>
      </c>
      <c r="AE131" s="2">
        <v>906747.8456</v>
      </c>
      <c r="AF131" s="2">
        <v>923962.12809999997</v>
      </c>
      <c r="AG131" s="2">
        <v>941201.53899999999</v>
      </c>
      <c r="AH131" s="2">
        <v>958456.12679999997</v>
      </c>
      <c r="AI131" s="2">
        <v>975726.75490000006</v>
      </c>
      <c r="AJ131" s="2">
        <v>993122.24159999995</v>
      </c>
      <c r="AK131" s="2">
        <v>1010340.736</v>
      </c>
      <c r="AL131" s="2">
        <v>1027446.3149999999</v>
      </c>
      <c r="AM131" s="2">
        <v>1044535.8909999999</v>
      </c>
      <c r="AN131" s="2">
        <v>1061663.878</v>
      </c>
      <c r="AO131" s="2">
        <v>1078880.993</v>
      </c>
      <c r="AP131" s="2">
        <v>1096333.969</v>
      </c>
      <c r="AQ131" s="2">
        <v>1114354.3740000001</v>
      </c>
      <c r="AR131" s="2">
        <v>1132823.206</v>
      </c>
      <c r="AS131" s="2">
        <v>1151700.503</v>
      </c>
      <c r="AT131" s="2">
        <v>1170969.7620000001</v>
      </c>
    </row>
    <row r="132" spans="1:46" x14ac:dyDescent="0.3">
      <c r="A132" s="2" t="s">
        <v>221</v>
      </c>
      <c r="B132" s="2">
        <v>12078210.52</v>
      </c>
      <c r="C132" s="2">
        <v>12394981.560000001</v>
      </c>
      <c r="D132" s="2">
        <v>12131674.470000001</v>
      </c>
      <c r="E132" s="2">
        <v>11025625.220000001</v>
      </c>
      <c r="F132" s="2">
        <v>11249492.449999999</v>
      </c>
      <c r="G132" s="2">
        <v>11677302.66</v>
      </c>
      <c r="H132" s="2">
        <v>11476637.82</v>
      </c>
      <c r="I132" s="2">
        <v>11294711.949999999</v>
      </c>
      <c r="J132" s="2">
        <v>11344965.74</v>
      </c>
      <c r="K132" s="2">
        <v>11448802.85</v>
      </c>
      <c r="L132" s="2">
        <v>12640820.9</v>
      </c>
      <c r="M132" s="2">
        <v>13178220.529999999</v>
      </c>
      <c r="N132" s="2">
        <v>13490585.449999999</v>
      </c>
      <c r="O132" s="2">
        <v>13798187.83</v>
      </c>
      <c r="P132" s="2">
        <v>14093660.01</v>
      </c>
      <c r="Q132" s="2">
        <v>14364021.890000001</v>
      </c>
      <c r="R132" s="2">
        <v>14587689.16</v>
      </c>
      <c r="S132" s="2">
        <v>14771412.02</v>
      </c>
      <c r="T132" s="2">
        <v>14929920.57</v>
      </c>
      <c r="U132" s="2">
        <v>15073451.359999999</v>
      </c>
      <c r="V132" s="2">
        <v>15185302.210000001</v>
      </c>
      <c r="W132" s="2">
        <v>15379442.130000001</v>
      </c>
      <c r="X132" s="2">
        <v>15578753.130000001</v>
      </c>
      <c r="Y132" s="2">
        <v>15786069.08</v>
      </c>
      <c r="Z132" s="2">
        <v>16105072.65</v>
      </c>
      <c r="AA132" s="2">
        <v>16380153.27</v>
      </c>
      <c r="AB132" s="2">
        <v>16646229.82</v>
      </c>
      <c r="AC132" s="2">
        <v>16900148</v>
      </c>
      <c r="AD132" s="2">
        <v>17150778.260000002</v>
      </c>
      <c r="AE132" s="2">
        <v>17403559.170000002</v>
      </c>
      <c r="AF132" s="2">
        <v>17681357.690000001</v>
      </c>
      <c r="AG132" s="2">
        <v>17966904.23</v>
      </c>
      <c r="AH132" s="2">
        <v>18258173.460000001</v>
      </c>
      <c r="AI132" s="2">
        <v>18554248.629999999</v>
      </c>
      <c r="AJ132" s="2">
        <v>18859094.800000001</v>
      </c>
      <c r="AK132" s="2">
        <v>19169827.09</v>
      </c>
      <c r="AL132" s="2">
        <v>19478243.149999999</v>
      </c>
      <c r="AM132" s="2">
        <v>19786640.690000001</v>
      </c>
      <c r="AN132" s="2">
        <v>20095662.91</v>
      </c>
      <c r="AO132" s="2">
        <v>20405731.59</v>
      </c>
      <c r="AP132" s="2">
        <v>20720284.789999999</v>
      </c>
      <c r="AQ132" s="2">
        <v>21045165.460000001</v>
      </c>
      <c r="AR132" s="2">
        <v>21379390.600000001</v>
      </c>
      <c r="AS132" s="2">
        <v>21721035.829999998</v>
      </c>
      <c r="AT132" s="2">
        <v>22069512.75</v>
      </c>
    </row>
    <row r="133" spans="1:46" x14ac:dyDescent="0.3">
      <c r="A133" s="2" t="s">
        <v>222</v>
      </c>
      <c r="B133" s="2">
        <v>12750494.130000001</v>
      </c>
      <c r="C133" s="2">
        <v>13085877.939999999</v>
      </c>
      <c r="D133" s="2">
        <v>12810320.529999999</v>
      </c>
      <c r="E133" s="2">
        <v>11645485.41</v>
      </c>
      <c r="F133" s="2">
        <v>11886382.970000001</v>
      </c>
      <c r="G133" s="2">
        <v>12332057.439999999</v>
      </c>
      <c r="H133" s="2">
        <v>12122658.109999999</v>
      </c>
      <c r="I133" s="2">
        <v>11933334.810000001</v>
      </c>
      <c r="J133" s="2">
        <v>11987624.65</v>
      </c>
      <c r="K133" s="2">
        <v>12099488.49</v>
      </c>
      <c r="L133" s="2">
        <v>13310089.800000001</v>
      </c>
      <c r="M133" s="2">
        <v>13865332.15</v>
      </c>
      <c r="N133" s="2">
        <v>14193312.83</v>
      </c>
      <c r="O133" s="2">
        <v>14514624.359999999</v>
      </c>
      <c r="P133" s="2">
        <v>14821404.23</v>
      </c>
      <c r="Q133" s="2">
        <v>15101230.35</v>
      </c>
      <c r="R133" s="2">
        <v>15333026.52</v>
      </c>
      <c r="S133" s="2">
        <v>15524181.550000001</v>
      </c>
      <c r="T133" s="2">
        <v>15690091.76</v>
      </c>
      <c r="U133" s="2">
        <v>15841425.640000001</v>
      </c>
      <c r="V133" s="2">
        <v>15961660.4</v>
      </c>
      <c r="W133" s="2">
        <v>16166034.02</v>
      </c>
      <c r="X133" s="2">
        <v>16376770.880000001</v>
      </c>
      <c r="Y133" s="2">
        <v>16596666.32</v>
      </c>
      <c r="Z133" s="2">
        <v>16930372.530000001</v>
      </c>
      <c r="AA133" s="2">
        <v>17220511.34</v>
      </c>
      <c r="AB133" s="2">
        <v>17502595.82</v>
      </c>
      <c r="AC133" s="2">
        <v>17773048.350000001</v>
      </c>
      <c r="AD133" s="2">
        <v>18040517.23</v>
      </c>
      <c r="AE133" s="2">
        <v>18310307.010000002</v>
      </c>
      <c r="AF133" s="2">
        <v>18605319.82</v>
      </c>
      <c r="AG133" s="2">
        <v>18908105.77</v>
      </c>
      <c r="AH133" s="2">
        <v>19216629.59</v>
      </c>
      <c r="AI133" s="2">
        <v>19529975.390000001</v>
      </c>
      <c r="AJ133" s="2">
        <v>19852217.050000001</v>
      </c>
      <c r="AK133" s="2">
        <v>20180167.829999998</v>
      </c>
      <c r="AL133" s="2">
        <v>20505689.469999999</v>
      </c>
      <c r="AM133" s="2">
        <v>20831176.579999998</v>
      </c>
      <c r="AN133" s="2">
        <v>21157326.789999999</v>
      </c>
      <c r="AO133" s="2">
        <v>21484612.579999998</v>
      </c>
      <c r="AP133" s="2">
        <v>21816618.760000002</v>
      </c>
      <c r="AQ133" s="2">
        <v>22159519.829999998</v>
      </c>
      <c r="AR133" s="2">
        <v>22512213.800000001</v>
      </c>
      <c r="AS133" s="2">
        <v>22872736.329999998</v>
      </c>
      <c r="AT133" s="2">
        <v>23240482.52</v>
      </c>
    </row>
    <row r="134" spans="1:46" x14ac:dyDescent="0.3">
      <c r="A134" s="2" t="s">
        <v>223</v>
      </c>
      <c r="B134" s="2">
        <v>160854873.30000001</v>
      </c>
      <c r="C134" s="2">
        <v>157492409.90000001</v>
      </c>
      <c r="D134" s="2">
        <v>151651486.5</v>
      </c>
      <c r="E134" s="2">
        <v>150764117.69999999</v>
      </c>
      <c r="F134" s="2">
        <v>146805028.09999999</v>
      </c>
      <c r="G134" s="2">
        <v>142045393.69999999</v>
      </c>
      <c r="H134" s="2">
        <v>136797621.30000001</v>
      </c>
      <c r="I134" s="2">
        <v>133108554.90000001</v>
      </c>
      <c r="J134" s="2">
        <v>129895701.8</v>
      </c>
      <c r="K134" s="2">
        <v>127595072.90000001</v>
      </c>
      <c r="L134" s="2">
        <v>125289317.90000001</v>
      </c>
      <c r="M134" s="2">
        <v>122819896.40000001</v>
      </c>
      <c r="N134" s="2">
        <v>120786650.90000001</v>
      </c>
      <c r="O134" s="2">
        <v>118301872.2</v>
      </c>
      <c r="P134" s="2">
        <v>114737958.09999999</v>
      </c>
      <c r="Q134" s="2">
        <v>109962204.2</v>
      </c>
      <c r="R134" s="2">
        <v>105144068.7</v>
      </c>
      <c r="S134" s="2">
        <v>100981526.59999999</v>
      </c>
      <c r="T134" s="2">
        <v>96907508.780000001</v>
      </c>
      <c r="U134" s="2">
        <v>92862297.670000002</v>
      </c>
      <c r="V134" s="2">
        <v>96552172.819999903</v>
      </c>
      <c r="W134" s="2">
        <v>94472798.920000002</v>
      </c>
      <c r="X134" s="2">
        <v>92787959.420000002</v>
      </c>
      <c r="Y134" s="2">
        <v>91691450.269999996</v>
      </c>
      <c r="Z134" s="2">
        <v>82744813.760000005</v>
      </c>
      <c r="AA134" s="2">
        <v>75716804.170000002</v>
      </c>
      <c r="AB134" s="2">
        <v>68728678.75</v>
      </c>
      <c r="AC134" s="2">
        <v>62053076.93</v>
      </c>
      <c r="AD134" s="2">
        <v>55715217.020000003</v>
      </c>
      <c r="AE134" s="2">
        <v>49732552.109999999</v>
      </c>
      <c r="AF134" s="2">
        <v>44119955.630000003</v>
      </c>
      <c r="AG134" s="2">
        <v>38883301.729999997</v>
      </c>
      <c r="AH134" s="2">
        <v>34032454.729999997</v>
      </c>
      <c r="AI134" s="2">
        <v>29574258.809999999</v>
      </c>
      <c r="AJ134" s="2">
        <v>25513407.120000001</v>
      </c>
      <c r="AK134" s="2">
        <v>21844354.129999999</v>
      </c>
      <c r="AL134" s="2">
        <v>18563563.670000002</v>
      </c>
      <c r="AM134" s="2">
        <v>15661130.84</v>
      </c>
      <c r="AN134" s="2">
        <v>13121014.689999999</v>
      </c>
      <c r="AO134" s="2">
        <v>10921819.779999999</v>
      </c>
      <c r="AP134" s="2">
        <v>9037968.1860000007</v>
      </c>
      <c r="AQ134" s="2">
        <v>7441577.5970000001</v>
      </c>
      <c r="AR134" s="2">
        <v>6100835.0410000002</v>
      </c>
      <c r="AS134" s="2">
        <v>4984732.6619999995</v>
      </c>
      <c r="AT134" s="2">
        <v>4063278.89</v>
      </c>
    </row>
    <row r="135" spans="1:46" x14ac:dyDescent="0.3">
      <c r="A135" s="2" t="s">
        <v>224</v>
      </c>
      <c r="B135" s="2">
        <v>1134420</v>
      </c>
      <c r="C135" s="2">
        <v>1099519.2949999999</v>
      </c>
      <c r="D135" s="2">
        <v>988385.35219999996</v>
      </c>
      <c r="E135" s="2">
        <v>952884.34270000004</v>
      </c>
      <c r="F135" s="2">
        <v>915487.679</v>
      </c>
      <c r="G135" s="2">
        <v>859198.46409999998</v>
      </c>
      <c r="H135" s="2">
        <v>832268.79020000005</v>
      </c>
      <c r="I135" s="2">
        <v>802728.8345</v>
      </c>
      <c r="J135" s="2">
        <v>767477.41319999995</v>
      </c>
      <c r="K135" s="2">
        <v>738857.91799999995</v>
      </c>
      <c r="L135" s="2">
        <v>711442.32810000004</v>
      </c>
      <c r="M135" s="2">
        <v>688433.09979999997</v>
      </c>
      <c r="N135" s="2">
        <v>660472.57079999999</v>
      </c>
      <c r="O135" s="2">
        <v>633988.81299999997</v>
      </c>
      <c r="P135" s="2">
        <v>604218.67509999999</v>
      </c>
      <c r="Q135" s="2">
        <v>579954.82270000002</v>
      </c>
      <c r="R135" s="2">
        <v>551884.09519999998</v>
      </c>
      <c r="S135" s="2">
        <v>530498.92949999997</v>
      </c>
      <c r="T135" s="2">
        <v>509498.3652</v>
      </c>
      <c r="U135" s="2">
        <v>489718.62160000001</v>
      </c>
      <c r="V135" s="2">
        <v>470925.50550000003</v>
      </c>
      <c r="W135" s="2">
        <v>452220.5196</v>
      </c>
      <c r="X135" s="2">
        <v>433888.56929999997</v>
      </c>
      <c r="Y135" s="2">
        <v>416048.09669999999</v>
      </c>
      <c r="Z135" s="2">
        <v>398460.50910000002</v>
      </c>
      <c r="AA135" s="2">
        <v>382188.01779999997</v>
      </c>
      <c r="AB135" s="2">
        <v>367113.11080000002</v>
      </c>
      <c r="AC135" s="2">
        <v>353679.72320000001</v>
      </c>
      <c r="AD135" s="2">
        <v>341918.80790000001</v>
      </c>
      <c r="AE135" s="2">
        <v>331711.84379999997</v>
      </c>
      <c r="AF135" s="2">
        <v>322885.22460000002</v>
      </c>
      <c r="AG135" s="2">
        <v>315257.70659999998</v>
      </c>
      <c r="AH135" s="2">
        <v>308657.33409999998</v>
      </c>
      <c r="AI135" s="2">
        <v>302934.53139999998</v>
      </c>
      <c r="AJ135" s="2">
        <v>297901.76880000002</v>
      </c>
      <c r="AK135" s="2">
        <v>293420.87969999999</v>
      </c>
      <c r="AL135" s="2">
        <v>289404.16580000002</v>
      </c>
      <c r="AM135" s="2">
        <v>285775.37300000002</v>
      </c>
      <c r="AN135" s="2">
        <v>282471.9938</v>
      </c>
      <c r="AO135" s="2">
        <v>279443.9485</v>
      </c>
      <c r="AP135" s="2">
        <v>276653.38569999998</v>
      </c>
      <c r="AQ135" s="2">
        <v>274022.23859999998</v>
      </c>
      <c r="AR135" s="2">
        <v>271489.67580000003</v>
      </c>
      <c r="AS135" s="2">
        <v>269046.81390000001</v>
      </c>
      <c r="AT135" s="2">
        <v>266687.75199999998</v>
      </c>
    </row>
    <row r="136" spans="1:46" x14ac:dyDescent="0.3">
      <c r="A136" s="2" t="s">
        <v>225</v>
      </c>
      <c r="B136" s="2">
        <v>1134420</v>
      </c>
      <c r="C136" s="2">
        <v>1099519.2949999999</v>
      </c>
      <c r="D136" s="2">
        <v>988385.35219999996</v>
      </c>
      <c r="E136" s="2">
        <v>952884.34270000004</v>
      </c>
      <c r="F136" s="2">
        <v>915487.679</v>
      </c>
      <c r="G136" s="2">
        <v>859198.46409999998</v>
      </c>
      <c r="H136" s="2">
        <v>832268.79020000005</v>
      </c>
      <c r="I136" s="2">
        <v>802728.8345</v>
      </c>
      <c r="J136" s="2">
        <v>767477.41319999995</v>
      </c>
      <c r="K136" s="2">
        <v>738857.91799999995</v>
      </c>
      <c r="L136" s="2">
        <v>711442.32810000004</v>
      </c>
      <c r="M136" s="2">
        <v>688433.09979999997</v>
      </c>
      <c r="N136" s="2">
        <v>660472.57079999999</v>
      </c>
      <c r="O136" s="2">
        <v>633988.81299999997</v>
      </c>
      <c r="P136" s="2">
        <v>604218.67509999999</v>
      </c>
      <c r="Q136" s="2">
        <v>579954.82270000002</v>
      </c>
      <c r="R136" s="2">
        <v>551884.09519999998</v>
      </c>
      <c r="S136" s="2">
        <v>530498.92949999997</v>
      </c>
      <c r="T136" s="2">
        <v>509498.3652</v>
      </c>
      <c r="U136" s="2">
        <v>489718.62160000001</v>
      </c>
      <c r="V136" s="2">
        <v>470925.50550000003</v>
      </c>
      <c r="W136" s="2">
        <v>452220.5196</v>
      </c>
      <c r="X136" s="2">
        <v>433888.56929999997</v>
      </c>
      <c r="Y136" s="2">
        <v>416048.09669999999</v>
      </c>
      <c r="Z136" s="2">
        <v>398460.50910000002</v>
      </c>
      <c r="AA136" s="2">
        <v>382188.01779999997</v>
      </c>
      <c r="AB136" s="2">
        <v>367113.11080000002</v>
      </c>
      <c r="AC136" s="2">
        <v>353679.72320000001</v>
      </c>
      <c r="AD136" s="2">
        <v>341918.80790000001</v>
      </c>
      <c r="AE136" s="2">
        <v>331711.84379999997</v>
      </c>
      <c r="AF136" s="2">
        <v>322885.22460000002</v>
      </c>
      <c r="AG136" s="2">
        <v>315257.70659999998</v>
      </c>
      <c r="AH136" s="2">
        <v>308657.33409999998</v>
      </c>
      <c r="AI136" s="2">
        <v>302934.53139999998</v>
      </c>
      <c r="AJ136" s="2">
        <v>297901.76880000002</v>
      </c>
      <c r="AK136" s="2">
        <v>293420.87969999999</v>
      </c>
      <c r="AL136" s="2">
        <v>289404.16580000002</v>
      </c>
      <c r="AM136" s="2">
        <v>285775.37300000002</v>
      </c>
      <c r="AN136" s="2">
        <v>282471.9938</v>
      </c>
      <c r="AO136" s="2">
        <v>279443.9485</v>
      </c>
      <c r="AP136" s="2">
        <v>276653.38569999998</v>
      </c>
      <c r="AQ136" s="2">
        <v>274022.23859999998</v>
      </c>
      <c r="AR136" s="2">
        <v>271489.67580000003</v>
      </c>
      <c r="AS136" s="2">
        <v>269046.81390000001</v>
      </c>
      <c r="AT136" s="2">
        <v>266687.75199999998</v>
      </c>
    </row>
    <row r="137" spans="1:46" x14ac:dyDescent="0.3">
      <c r="A137" s="2" t="s">
        <v>226</v>
      </c>
      <c r="B137" s="2">
        <v>120553430.2</v>
      </c>
      <c r="C137" s="2">
        <v>118198118.3</v>
      </c>
      <c r="D137" s="2">
        <v>114269001.7</v>
      </c>
      <c r="E137" s="2">
        <v>114272777.09999999</v>
      </c>
      <c r="F137" s="2">
        <v>110865847.2</v>
      </c>
      <c r="G137" s="2">
        <v>107464241.3</v>
      </c>
      <c r="H137" s="2">
        <v>104059209.7</v>
      </c>
      <c r="I137" s="2">
        <v>101549093.8</v>
      </c>
      <c r="J137" s="2">
        <v>99247727.170000002</v>
      </c>
      <c r="K137" s="2">
        <v>97514261.879999995</v>
      </c>
      <c r="L137" s="2">
        <v>95569947.359999999</v>
      </c>
      <c r="M137" s="2">
        <v>93913124.379999995</v>
      </c>
      <c r="N137" s="2">
        <v>94255503.790000007</v>
      </c>
      <c r="O137" s="2">
        <v>91034465.629999995</v>
      </c>
      <c r="P137" s="2">
        <v>87199655.140000001</v>
      </c>
      <c r="Q137" s="2">
        <v>83362643.359999999</v>
      </c>
      <c r="R137" s="2">
        <v>79763127.780000001</v>
      </c>
      <c r="S137" s="2">
        <v>76437927.540000007</v>
      </c>
      <c r="T137" s="2">
        <v>73316323.599999994</v>
      </c>
      <c r="U137" s="2">
        <v>70311935.390000001</v>
      </c>
      <c r="V137" s="2">
        <v>69260073.709999904</v>
      </c>
      <c r="W137" s="2">
        <v>65419753.57</v>
      </c>
      <c r="X137" s="2">
        <v>61855969.109999999</v>
      </c>
      <c r="Y137" s="2">
        <v>58423497.670000002</v>
      </c>
      <c r="Z137" s="2">
        <v>57626205.850000001</v>
      </c>
      <c r="AA137" s="2">
        <v>52563363.5</v>
      </c>
      <c r="AB137" s="2">
        <v>47850318.759999998</v>
      </c>
      <c r="AC137" s="2">
        <v>43388061.25</v>
      </c>
      <c r="AD137" s="2">
        <v>39157181.789999999</v>
      </c>
      <c r="AE137" s="2">
        <v>35148572.359999999</v>
      </c>
      <c r="AF137" s="2">
        <v>31361079.32</v>
      </c>
      <c r="AG137" s="2">
        <v>27797017.260000002</v>
      </c>
      <c r="AH137" s="2">
        <v>24460721.960000001</v>
      </c>
      <c r="AI137" s="2">
        <v>21358909.940000001</v>
      </c>
      <c r="AJ137" s="2">
        <v>18501541.949999999</v>
      </c>
      <c r="AK137" s="2">
        <v>15888177.07</v>
      </c>
      <c r="AL137" s="2">
        <v>13525077.52</v>
      </c>
      <c r="AM137" s="2">
        <v>11413136.199999999</v>
      </c>
      <c r="AN137" s="2">
        <v>9548125.1170000006</v>
      </c>
      <c r="AO137" s="2">
        <v>7921007.7130000005</v>
      </c>
      <c r="AP137" s="2">
        <v>6518542.8859999999</v>
      </c>
      <c r="AQ137" s="2">
        <v>5325273.9539999999</v>
      </c>
      <c r="AR137" s="2">
        <v>4320606.2889999999</v>
      </c>
      <c r="AS137" s="2">
        <v>3483381.6460000002</v>
      </c>
      <c r="AT137" s="2">
        <v>2792441.5049999999</v>
      </c>
    </row>
    <row r="138" spans="1:46" x14ac:dyDescent="0.3">
      <c r="A138" s="2" t="s">
        <v>227</v>
      </c>
      <c r="B138" s="2">
        <v>120553430.2</v>
      </c>
      <c r="C138" s="2">
        <v>118198118.3</v>
      </c>
      <c r="D138" s="2">
        <v>114269001.7</v>
      </c>
      <c r="E138" s="2">
        <v>114272777.09999999</v>
      </c>
      <c r="F138" s="2">
        <v>110865847.2</v>
      </c>
      <c r="G138" s="2">
        <v>107464241.3</v>
      </c>
      <c r="H138" s="2">
        <v>104059209.7</v>
      </c>
      <c r="I138" s="2">
        <v>101549093.8</v>
      </c>
      <c r="J138" s="2">
        <v>99247727.170000002</v>
      </c>
      <c r="K138" s="2">
        <v>97514261.879999995</v>
      </c>
      <c r="L138" s="2">
        <v>95569947.359999999</v>
      </c>
      <c r="M138" s="2">
        <v>93913124.379999995</v>
      </c>
      <c r="N138" s="2">
        <v>94255503.790000007</v>
      </c>
      <c r="O138" s="2">
        <v>91034465.629999995</v>
      </c>
      <c r="P138" s="2">
        <v>87199655.140000001</v>
      </c>
      <c r="Q138" s="2">
        <v>83362643.359999999</v>
      </c>
      <c r="R138" s="2">
        <v>79763127.780000001</v>
      </c>
      <c r="S138" s="2">
        <v>76437927.540000007</v>
      </c>
      <c r="T138" s="2">
        <v>73316323.599999994</v>
      </c>
      <c r="U138" s="2">
        <v>70311935.390000001</v>
      </c>
      <c r="V138" s="2">
        <v>69260073.709999904</v>
      </c>
      <c r="W138" s="2">
        <v>65419753.57</v>
      </c>
      <c r="X138" s="2">
        <v>61855969.109999999</v>
      </c>
      <c r="Y138" s="2">
        <v>58423497.670000002</v>
      </c>
      <c r="Z138" s="2">
        <v>57626205.850000001</v>
      </c>
      <c r="AA138" s="2">
        <v>52563363.5</v>
      </c>
      <c r="AB138" s="2">
        <v>47850318.759999998</v>
      </c>
      <c r="AC138" s="2">
        <v>43388061.25</v>
      </c>
      <c r="AD138" s="2">
        <v>39157181.789999999</v>
      </c>
      <c r="AE138" s="2">
        <v>35148572.359999999</v>
      </c>
      <c r="AF138" s="2">
        <v>31361079.32</v>
      </c>
      <c r="AG138" s="2">
        <v>27797017.260000002</v>
      </c>
      <c r="AH138" s="2">
        <v>24460721.960000001</v>
      </c>
      <c r="AI138" s="2">
        <v>21358909.940000001</v>
      </c>
      <c r="AJ138" s="2">
        <v>18501541.949999999</v>
      </c>
      <c r="AK138" s="2">
        <v>15888177.07</v>
      </c>
      <c r="AL138" s="2">
        <v>13525077.52</v>
      </c>
      <c r="AM138" s="2">
        <v>11413136.199999999</v>
      </c>
      <c r="AN138" s="2">
        <v>9548125.1170000006</v>
      </c>
      <c r="AO138" s="2">
        <v>7921007.7130000005</v>
      </c>
      <c r="AP138" s="2">
        <v>6518542.8859999999</v>
      </c>
      <c r="AQ138" s="2">
        <v>5325273.9539999999</v>
      </c>
      <c r="AR138" s="2">
        <v>4320606.2889999999</v>
      </c>
      <c r="AS138" s="2">
        <v>3483381.6460000002</v>
      </c>
      <c r="AT138" s="2">
        <v>2792441.5049999999</v>
      </c>
    </row>
    <row r="139" spans="1:46" x14ac:dyDescent="0.3">
      <c r="A139" s="2" t="s">
        <v>228</v>
      </c>
      <c r="B139" s="2">
        <v>39167023.149999999</v>
      </c>
      <c r="C139" s="2">
        <v>38194772.299999997</v>
      </c>
      <c r="D139" s="2">
        <v>36394099.450000003</v>
      </c>
      <c r="E139" s="2">
        <v>35538456.32</v>
      </c>
      <c r="F139" s="2">
        <v>35023693.240000002</v>
      </c>
      <c r="G139" s="2">
        <v>33721953.890000001</v>
      </c>
      <c r="H139" s="2">
        <v>31906142.77</v>
      </c>
      <c r="I139" s="2">
        <v>30756732.27</v>
      </c>
      <c r="J139" s="2">
        <v>29880497.210000001</v>
      </c>
      <c r="K139" s="2">
        <v>29341953.129999999</v>
      </c>
      <c r="L139" s="2">
        <v>29007928.23</v>
      </c>
      <c r="M139" s="2">
        <v>28218338.949999999</v>
      </c>
      <c r="N139" s="2">
        <v>25870674.57</v>
      </c>
      <c r="O139" s="2">
        <v>26633417.77</v>
      </c>
      <c r="P139" s="2">
        <v>26934084.260000002</v>
      </c>
      <c r="Q139" s="2">
        <v>26019606</v>
      </c>
      <c r="R139" s="2">
        <v>24829056.850000001</v>
      </c>
      <c r="S139" s="2">
        <v>24013100.16</v>
      </c>
      <c r="T139" s="2">
        <v>23081686.82</v>
      </c>
      <c r="U139" s="2">
        <v>22060643.66</v>
      </c>
      <c r="V139" s="2">
        <v>26821173.600000001</v>
      </c>
      <c r="W139" s="2">
        <v>28600824.829999998</v>
      </c>
      <c r="X139" s="2">
        <v>30498101.75</v>
      </c>
      <c r="Y139" s="2">
        <v>32851904.5</v>
      </c>
      <c r="Z139" s="2">
        <v>24720147.399999999</v>
      </c>
      <c r="AA139" s="2">
        <v>22771252.649999999</v>
      </c>
      <c r="AB139" s="2">
        <v>20511246.879999999</v>
      </c>
      <c r="AC139" s="2">
        <v>18311335.949999999</v>
      </c>
      <c r="AD139" s="2">
        <v>16216116.42</v>
      </c>
      <c r="AE139" s="2">
        <v>14252267.9</v>
      </c>
      <c r="AF139" s="2">
        <v>12435991.09</v>
      </c>
      <c r="AG139" s="2">
        <v>10771026.77</v>
      </c>
      <c r="AH139" s="2">
        <v>9263075.4340000004</v>
      </c>
      <c r="AI139" s="2">
        <v>7912414.3380000005</v>
      </c>
      <c r="AJ139" s="2">
        <v>6713963.398</v>
      </c>
      <c r="AK139" s="2">
        <v>5662756.1739999996</v>
      </c>
      <c r="AL139" s="2">
        <v>4749081.9869999997</v>
      </c>
      <c r="AM139" s="2">
        <v>3962219.2719999999</v>
      </c>
      <c r="AN139" s="2">
        <v>3290417.58</v>
      </c>
      <c r="AO139" s="2">
        <v>2721368.12</v>
      </c>
      <c r="AP139" s="2">
        <v>2242771.9139999999</v>
      </c>
      <c r="AQ139" s="2">
        <v>1842281.4040000001</v>
      </c>
      <c r="AR139" s="2">
        <v>1508739.0759999999</v>
      </c>
      <c r="AS139" s="2">
        <v>1232304.202</v>
      </c>
      <c r="AT139" s="2">
        <v>1004149.633</v>
      </c>
    </row>
    <row r="140" spans="1:46" x14ac:dyDescent="0.3">
      <c r="A140" s="2" t="s">
        <v>229</v>
      </c>
      <c r="B140" s="2">
        <v>39167023.149999999</v>
      </c>
      <c r="C140" s="2">
        <v>38194772.299999997</v>
      </c>
      <c r="D140" s="2">
        <v>36394099.450000003</v>
      </c>
      <c r="E140" s="2">
        <v>35538456.32</v>
      </c>
      <c r="F140" s="2">
        <v>35023693.240000002</v>
      </c>
      <c r="G140" s="2">
        <v>33721953.890000001</v>
      </c>
      <c r="H140" s="2">
        <v>31906142.77</v>
      </c>
      <c r="I140" s="2">
        <v>30756732.27</v>
      </c>
      <c r="J140" s="2">
        <v>29880497.210000001</v>
      </c>
      <c r="K140" s="2">
        <v>29341953.129999999</v>
      </c>
      <c r="L140" s="2">
        <v>29007928.23</v>
      </c>
      <c r="M140" s="2">
        <v>28218338.949999999</v>
      </c>
      <c r="N140" s="2">
        <v>25870674.57</v>
      </c>
      <c r="O140" s="2">
        <v>26633417.77</v>
      </c>
      <c r="P140" s="2">
        <v>26934084.260000002</v>
      </c>
      <c r="Q140" s="2">
        <v>26019606</v>
      </c>
      <c r="R140" s="2">
        <v>24829056.850000001</v>
      </c>
      <c r="S140" s="2">
        <v>24013100.16</v>
      </c>
      <c r="T140" s="2">
        <v>23081686.82</v>
      </c>
      <c r="U140" s="2">
        <v>22060643.66</v>
      </c>
      <c r="V140" s="2">
        <v>26821173.600000001</v>
      </c>
      <c r="W140" s="2">
        <v>28600824.829999998</v>
      </c>
      <c r="X140" s="2">
        <v>30498101.75</v>
      </c>
      <c r="Y140" s="2">
        <v>32851904.5</v>
      </c>
      <c r="Z140" s="2">
        <v>24720147.399999999</v>
      </c>
      <c r="AA140" s="2">
        <v>22771252.649999999</v>
      </c>
      <c r="AB140" s="2">
        <v>20511246.879999999</v>
      </c>
      <c r="AC140" s="2">
        <v>18311335.949999999</v>
      </c>
      <c r="AD140" s="2">
        <v>16216116.42</v>
      </c>
      <c r="AE140" s="2">
        <v>14252267.9</v>
      </c>
      <c r="AF140" s="2">
        <v>12435991.09</v>
      </c>
      <c r="AG140" s="2">
        <v>10771026.77</v>
      </c>
      <c r="AH140" s="2">
        <v>9263075.4340000004</v>
      </c>
      <c r="AI140" s="2">
        <v>7912414.3380000005</v>
      </c>
      <c r="AJ140" s="2">
        <v>6713963.398</v>
      </c>
      <c r="AK140" s="2">
        <v>5662756.1739999996</v>
      </c>
      <c r="AL140" s="2">
        <v>4749081.9869999997</v>
      </c>
      <c r="AM140" s="2">
        <v>3962219.2719999999</v>
      </c>
      <c r="AN140" s="2">
        <v>3290417.58</v>
      </c>
      <c r="AO140" s="2">
        <v>2721368.12</v>
      </c>
      <c r="AP140" s="2">
        <v>2242771.9139999999</v>
      </c>
      <c r="AQ140" s="2">
        <v>1842281.4040000001</v>
      </c>
      <c r="AR140" s="2">
        <v>1508739.0759999999</v>
      </c>
      <c r="AS140" s="2">
        <v>1232304.202</v>
      </c>
      <c r="AT140" s="2">
        <v>1004149.633</v>
      </c>
    </row>
    <row r="141" spans="1:46" x14ac:dyDescent="0.3">
      <c r="A141" s="2" t="s">
        <v>493</v>
      </c>
      <c r="B141" s="2">
        <v>0</v>
      </c>
      <c r="C141" s="2">
        <v>7646423.1689999998</v>
      </c>
      <c r="D141" s="2">
        <v>7370131.6950000003</v>
      </c>
      <c r="E141" s="2">
        <v>7420107.4879999999</v>
      </c>
      <c r="F141" s="2">
        <v>7696599.5520000001</v>
      </c>
      <c r="G141" s="2">
        <v>7421544.4589999998</v>
      </c>
      <c r="H141" s="2">
        <v>7212618.5580000002</v>
      </c>
      <c r="I141" s="2">
        <v>6810249.9900000002</v>
      </c>
      <c r="J141" s="2">
        <v>7035761.4850000003</v>
      </c>
      <c r="K141" s="2">
        <v>7204757.0769999996</v>
      </c>
      <c r="L141" s="2">
        <v>6875704.341</v>
      </c>
      <c r="M141" s="2">
        <v>6909199.7189999996</v>
      </c>
      <c r="N141" s="2">
        <v>6895413.0810000002</v>
      </c>
      <c r="O141" s="2">
        <v>6830702.0159999998</v>
      </c>
      <c r="P141" s="2">
        <v>6640575.2280000001</v>
      </c>
      <c r="Q141" s="2">
        <v>6467366.625</v>
      </c>
      <c r="R141" s="2">
        <v>6316228.6109999996</v>
      </c>
      <c r="S141" s="2">
        <v>6212026.9950000001</v>
      </c>
      <c r="T141" s="2">
        <v>6146034.2060000002</v>
      </c>
      <c r="U141" s="2">
        <v>6106322.7070000004</v>
      </c>
      <c r="V141" s="2">
        <v>6083438.8099999996</v>
      </c>
      <c r="W141" s="2">
        <v>6069731.051</v>
      </c>
      <c r="X141" s="2">
        <v>6063199.6459999997</v>
      </c>
      <c r="Y141" s="2">
        <v>6061042.8849999998</v>
      </c>
      <c r="Z141" s="2">
        <v>6050174.125</v>
      </c>
      <c r="AA141" s="2">
        <v>5728128.3949999996</v>
      </c>
      <c r="AB141" s="2">
        <v>5274654.9210000001</v>
      </c>
      <c r="AC141" s="2">
        <v>4782782.8789999997</v>
      </c>
      <c r="AD141" s="2">
        <v>4302810.3530000001</v>
      </c>
      <c r="AE141" s="2">
        <v>3856916.6490000002</v>
      </c>
      <c r="AF141" s="2">
        <v>3452205.915</v>
      </c>
      <c r="AG141" s="2">
        <v>3087852.4610000001</v>
      </c>
      <c r="AH141" s="2">
        <v>2760167.4380000001</v>
      </c>
      <c r="AI141" s="2">
        <v>2464612.267</v>
      </c>
      <c r="AJ141" s="2">
        <v>2197044.3689999999</v>
      </c>
      <c r="AK141" s="2">
        <v>1953773.5859999999</v>
      </c>
      <c r="AL141" s="2">
        <v>1731775.2109999999</v>
      </c>
      <c r="AM141" s="2">
        <v>1528947.0109999999</v>
      </c>
      <c r="AN141" s="2">
        <v>1343810.202</v>
      </c>
      <c r="AO141" s="2">
        <v>1175330.6850000001</v>
      </c>
      <c r="AP141" s="2">
        <v>1022830.576</v>
      </c>
      <c r="AQ141" s="2">
        <v>885772.60679999995</v>
      </c>
      <c r="AR141" s="2">
        <v>763410.77930000005</v>
      </c>
      <c r="AS141" s="2">
        <v>654912.52</v>
      </c>
      <c r="AT141" s="2">
        <v>559396.05590000004</v>
      </c>
    </row>
    <row r="142" spans="1:46" x14ac:dyDescent="0.3">
      <c r="A142" s="2" t="s">
        <v>494</v>
      </c>
      <c r="B142" s="2">
        <v>0</v>
      </c>
      <c r="C142" s="2">
        <v>11896030.539999999</v>
      </c>
      <c r="D142" s="2">
        <v>11374261.630000001</v>
      </c>
      <c r="E142" s="2">
        <v>11408805.050000001</v>
      </c>
      <c r="F142" s="2">
        <v>11269350.810000001</v>
      </c>
      <c r="G142" s="2">
        <v>11121080.310000001</v>
      </c>
      <c r="H142" s="2">
        <v>10466879.33</v>
      </c>
      <c r="I142" s="2">
        <v>10111772.68</v>
      </c>
      <c r="J142" s="2">
        <v>10142750.75</v>
      </c>
      <c r="K142" s="2">
        <v>10330574.57</v>
      </c>
      <c r="L142" s="2">
        <v>10206097.640000001</v>
      </c>
      <c r="M142" s="2">
        <v>10176072.869999999</v>
      </c>
      <c r="N142" s="2">
        <v>9993243.773</v>
      </c>
      <c r="O142" s="2">
        <v>9620112.1720000003</v>
      </c>
      <c r="P142" s="2">
        <v>9166839.216</v>
      </c>
      <c r="Q142" s="2">
        <v>8823380.273</v>
      </c>
      <c r="R142" s="2">
        <v>8495092.7980000004</v>
      </c>
      <c r="S142" s="2">
        <v>8251554.6679999996</v>
      </c>
      <c r="T142" s="2">
        <v>8055543.8689999999</v>
      </c>
      <c r="U142" s="2">
        <v>7883467.9500000002</v>
      </c>
      <c r="V142" s="2">
        <v>7714608.9749999996</v>
      </c>
      <c r="W142" s="2">
        <v>7524715.4819999998</v>
      </c>
      <c r="X142" s="2">
        <v>7326433.9780000001</v>
      </c>
      <c r="Y142" s="2">
        <v>7124143.1809999999</v>
      </c>
      <c r="Z142" s="2">
        <v>6918281.9670000002</v>
      </c>
      <c r="AA142" s="2">
        <v>6022943.3030000003</v>
      </c>
      <c r="AB142" s="2">
        <v>5206672.3219999997</v>
      </c>
      <c r="AC142" s="2">
        <v>4488580.5710000005</v>
      </c>
      <c r="AD142" s="2">
        <v>3860658.483</v>
      </c>
      <c r="AE142" s="2">
        <v>3313137.2680000002</v>
      </c>
      <c r="AF142" s="2">
        <v>2837415.0269999998</v>
      </c>
      <c r="AG142" s="2">
        <v>2424913.8390000002</v>
      </c>
      <c r="AH142" s="2">
        <v>2067873.057</v>
      </c>
      <c r="AI142" s="2">
        <v>1759398.128</v>
      </c>
      <c r="AJ142" s="2">
        <v>1493529.243</v>
      </c>
      <c r="AK142" s="2">
        <v>1264609.8230000001</v>
      </c>
      <c r="AL142" s="2">
        <v>1067885.486</v>
      </c>
      <c r="AM142" s="2">
        <v>899166.00309999997</v>
      </c>
      <c r="AN142" s="2">
        <v>754816.14339999994</v>
      </c>
      <c r="AO142" s="2">
        <v>631673.56460000004</v>
      </c>
      <c r="AP142" s="2">
        <v>527042.87210000004</v>
      </c>
      <c r="AQ142" s="2">
        <v>438572.1066</v>
      </c>
      <c r="AR142" s="2">
        <v>364005.85470000003</v>
      </c>
      <c r="AS142" s="2">
        <v>301369.28810000001</v>
      </c>
      <c r="AT142" s="2">
        <v>248932.9602</v>
      </c>
    </row>
    <row r="143" spans="1:46" x14ac:dyDescent="0.3">
      <c r="A143" s="2" t="s">
        <v>495</v>
      </c>
      <c r="B143" s="2">
        <v>0</v>
      </c>
      <c r="C143" s="2">
        <v>1152501.1839999999</v>
      </c>
      <c r="D143" s="2">
        <v>1085842.058</v>
      </c>
      <c r="E143" s="2">
        <v>899883.14399999997</v>
      </c>
      <c r="F143" s="2">
        <v>945439.3358</v>
      </c>
      <c r="G143" s="2">
        <v>941459.09820000001</v>
      </c>
      <c r="H143" s="2">
        <v>905876.73809999996</v>
      </c>
      <c r="I143" s="2">
        <v>871180.09569999995</v>
      </c>
      <c r="J143" s="2">
        <v>866841.68330000003</v>
      </c>
      <c r="K143" s="2">
        <v>903412.93689999997</v>
      </c>
      <c r="L143" s="2">
        <v>856164.21609999996</v>
      </c>
      <c r="M143" s="2">
        <v>857793.00549999997</v>
      </c>
      <c r="N143" s="2">
        <v>851931.89679999999</v>
      </c>
      <c r="O143" s="2">
        <v>870990.35439999995</v>
      </c>
      <c r="P143" s="2">
        <v>894746.45369999995</v>
      </c>
      <c r="Q143" s="2">
        <v>899547.56640000001</v>
      </c>
      <c r="R143" s="2">
        <v>891151.43940000003</v>
      </c>
      <c r="S143" s="2">
        <v>884358.89740000002</v>
      </c>
      <c r="T143" s="2">
        <v>877193.61659999995</v>
      </c>
      <c r="U143" s="2">
        <v>868725.2402</v>
      </c>
      <c r="V143" s="2">
        <v>867123.46310000005</v>
      </c>
      <c r="W143" s="2">
        <v>865215.79410000006</v>
      </c>
      <c r="X143" s="2">
        <v>861861.0344</v>
      </c>
      <c r="Y143" s="2">
        <v>856971.86380000005</v>
      </c>
      <c r="Z143" s="2">
        <v>851129.5932</v>
      </c>
      <c r="AA143" s="2">
        <v>776218.12659999996</v>
      </c>
      <c r="AB143" s="2">
        <v>698881.86990000005</v>
      </c>
      <c r="AC143" s="2">
        <v>620194.01139999996</v>
      </c>
      <c r="AD143" s="2">
        <v>543733.39619999996</v>
      </c>
      <c r="AE143" s="2">
        <v>472181.70449999999</v>
      </c>
      <c r="AF143" s="2">
        <v>407086.86729999998</v>
      </c>
      <c r="AG143" s="2">
        <v>348812.63589999999</v>
      </c>
      <c r="AH143" s="2">
        <v>297287.02990000002</v>
      </c>
      <c r="AI143" s="2">
        <v>252154.4903</v>
      </c>
      <c r="AJ143" s="2">
        <v>213058.71429999999</v>
      </c>
      <c r="AK143" s="2">
        <v>178827.75140000001</v>
      </c>
      <c r="AL143" s="2">
        <v>149487.745</v>
      </c>
      <c r="AM143" s="2">
        <v>124513.159</v>
      </c>
      <c r="AN143" s="2">
        <v>103358.25079999999</v>
      </c>
      <c r="AO143" s="2">
        <v>85519.761450000005</v>
      </c>
      <c r="AP143" s="2">
        <v>70550.689360000004</v>
      </c>
      <c r="AQ143" s="2">
        <v>58170.52693</v>
      </c>
      <c r="AR143" s="2">
        <v>47831.459280000003</v>
      </c>
      <c r="AS143" s="2">
        <v>39223.233229999998</v>
      </c>
      <c r="AT143" s="2">
        <v>32084.849099999999</v>
      </c>
    </row>
    <row r="144" spans="1:46" x14ac:dyDescent="0.3">
      <c r="A144" s="2" t="s">
        <v>496</v>
      </c>
      <c r="B144" s="2">
        <v>0</v>
      </c>
      <c r="C144" s="2">
        <v>6466146.5429999996</v>
      </c>
      <c r="D144" s="2">
        <v>5953785.659</v>
      </c>
      <c r="E144" s="2">
        <v>5232035.0250000004</v>
      </c>
      <c r="F144" s="2">
        <v>5333580.0549999997</v>
      </c>
      <c r="G144" s="2">
        <v>5817104.7680000002</v>
      </c>
      <c r="H144" s="2">
        <v>5231523.54</v>
      </c>
      <c r="I144" s="2">
        <v>4932261.3049999997</v>
      </c>
      <c r="J144" s="2">
        <v>5009462.2960000001</v>
      </c>
      <c r="K144" s="2">
        <v>5137912.3940000003</v>
      </c>
      <c r="L144" s="2">
        <v>5366185.4919999996</v>
      </c>
      <c r="M144" s="2">
        <v>5515938.5920000002</v>
      </c>
      <c r="N144" s="2">
        <v>5586268.6679999996</v>
      </c>
      <c r="O144" s="2">
        <v>5213305.4989999998</v>
      </c>
      <c r="P144" s="2">
        <v>4736819.9170000004</v>
      </c>
      <c r="Q144" s="2">
        <v>4504447.5329999998</v>
      </c>
      <c r="R144" s="2">
        <v>4353164.0439999998</v>
      </c>
      <c r="S144" s="2">
        <v>4234678.2889999999</v>
      </c>
      <c r="T144" s="2">
        <v>4135138.7149999999</v>
      </c>
      <c r="U144" s="2">
        <v>4045178.8909999998</v>
      </c>
      <c r="V144" s="2">
        <v>3888218.037</v>
      </c>
      <c r="W144" s="2">
        <v>3720831.6710000001</v>
      </c>
      <c r="X144" s="2">
        <v>3554112.2390000001</v>
      </c>
      <c r="Y144" s="2">
        <v>3392931.9610000001</v>
      </c>
      <c r="Z144" s="2">
        <v>3245786.2590000001</v>
      </c>
      <c r="AA144" s="2">
        <v>2678640.702</v>
      </c>
      <c r="AB144" s="2">
        <v>2212111.3650000002</v>
      </c>
      <c r="AC144" s="2">
        <v>1848275.6980000001</v>
      </c>
      <c r="AD144" s="2">
        <v>1559671.9779999999</v>
      </c>
      <c r="AE144" s="2">
        <v>1325217.325</v>
      </c>
      <c r="AF144" s="2">
        <v>1131372.439</v>
      </c>
      <c r="AG144" s="2">
        <v>968605.82819999999</v>
      </c>
      <c r="AH144" s="2">
        <v>830452.78749999998</v>
      </c>
      <c r="AI144" s="2">
        <v>712265.71539999999</v>
      </c>
      <c r="AJ144" s="2">
        <v>610646.43259999994</v>
      </c>
      <c r="AK144" s="2">
        <v>522842.90399999998</v>
      </c>
      <c r="AL144" s="2">
        <v>446778.95169999998</v>
      </c>
      <c r="AM144" s="2">
        <v>380811.31829999998</v>
      </c>
      <c r="AN144" s="2">
        <v>323603.37270000001</v>
      </c>
      <c r="AO144" s="2">
        <v>274062.2353</v>
      </c>
      <c r="AP144" s="2">
        <v>231294.2481</v>
      </c>
      <c r="AQ144" s="2">
        <v>194556.163</v>
      </c>
      <c r="AR144" s="2">
        <v>163100.0998</v>
      </c>
      <c r="AS144" s="2">
        <v>136280.64980000001</v>
      </c>
      <c r="AT144" s="2">
        <v>113521.1295</v>
      </c>
    </row>
    <row r="145" spans="1:46" x14ac:dyDescent="0.3">
      <c r="A145" s="2" t="s">
        <v>497</v>
      </c>
      <c r="B145" s="2">
        <v>0</v>
      </c>
      <c r="C145" s="2">
        <v>19863962.379999999</v>
      </c>
      <c r="D145" s="2">
        <v>18313030.109999999</v>
      </c>
      <c r="E145" s="2">
        <v>16027869.960000001</v>
      </c>
      <c r="F145" s="2">
        <v>16373025.369999999</v>
      </c>
      <c r="G145" s="2">
        <v>17881243.640000001</v>
      </c>
      <c r="H145" s="2">
        <v>16145964.18</v>
      </c>
      <c r="I145" s="2">
        <v>15265770.039999999</v>
      </c>
      <c r="J145" s="2">
        <v>15481749.039999999</v>
      </c>
      <c r="K145" s="2">
        <v>15795870.23</v>
      </c>
      <c r="L145" s="2">
        <v>17503083.010000002</v>
      </c>
      <c r="M145" s="2">
        <v>18074632.359999999</v>
      </c>
      <c r="N145" s="2">
        <v>18154497.75</v>
      </c>
      <c r="O145" s="2">
        <v>17136975.870000001</v>
      </c>
      <c r="P145" s="2">
        <v>15724884.98</v>
      </c>
      <c r="Q145" s="2">
        <v>14981805.130000001</v>
      </c>
      <c r="R145" s="2">
        <v>14454252.789999999</v>
      </c>
      <c r="S145" s="2">
        <v>14005119.33</v>
      </c>
      <c r="T145" s="2">
        <v>13602191.17</v>
      </c>
      <c r="U145" s="2">
        <v>13221710.710000001</v>
      </c>
      <c r="V145" s="2">
        <v>12686776.41</v>
      </c>
      <c r="W145" s="2">
        <v>12170189.029999999</v>
      </c>
      <c r="X145" s="2">
        <v>11642372.560000001</v>
      </c>
      <c r="Y145" s="2">
        <v>11123374.789999999</v>
      </c>
      <c r="Z145" s="2">
        <v>10701973.939999999</v>
      </c>
      <c r="AA145" s="2">
        <v>9023206.7249999996</v>
      </c>
      <c r="AB145" s="2">
        <v>7579511.8530000001</v>
      </c>
      <c r="AC145" s="2">
        <v>6423188.5080000004</v>
      </c>
      <c r="AD145" s="2">
        <v>5494933.4840000002</v>
      </c>
      <c r="AE145" s="2">
        <v>4737237.2149999999</v>
      </c>
      <c r="AF145" s="2">
        <v>4113190.0359999998</v>
      </c>
      <c r="AG145" s="2">
        <v>3587060.3420000002</v>
      </c>
      <c r="AH145" s="2">
        <v>3136975.77</v>
      </c>
      <c r="AI145" s="2">
        <v>2747551.6639999999</v>
      </c>
      <c r="AJ145" s="2">
        <v>2408258.7050000001</v>
      </c>
      <c r="AK145" s="2">
        <v>2110739.1150000002</v>
      </c>
      <c r="AL145" s="2">
        <v>1847792.1629999999</v>
      </c>
      <c r="AM145" s="2">
        <v>1615087.0220000001</v>
      </c>
      <c r="AN145" s="2">
        <v>1409160.196</v>
      </c>
      <c r="AO145" s="2">
        <v>1227273.5209999999</v>
      </c>
      <c r="AP145" s="2">
        <v>1067334.5279999999</v>
      </c>
      <c r="AQ145" s="2">
        <v>927586.04460000002</v>
      </c>
      <c r="AR145" s="2">
        <v>806058.26159999997</v>
      </c>
      <c r="AS145" s="2">
        <v>700897.83940000006</v>
      </c>
      <c r="AT145" s="2">
        <v>610415.0503</v>
      </c>
    </row>
    <row r="146" spans="1:46" x14ac:dyDescent="0.3">
      <c r="A146" s="2" t="s">
        <v>498</v>
      </c>
      <c r="B146" s="2">
        <v>0</v>
      </c>
      <c r="C146" s="2">
        <v>14939077.33</v>
      </c>
      <c r="D146" s="2">
        <v>13869970.560000001</v>
      </c>
      <c r="E146" s="2">
        <v>12504846.82</v>
      </c>
      <c r="F146" s="2">
        <v>12993144.92</v>
      </c>
      <c r="G146" s="2">
        <v>12280953.6</v>
      </c>
      <c r="H146" s="2">
        <v>11190015.92</v>
      </c>
      <c r="I146" s="2">
        <v>10946188.76</v>
      </c>
      <c r="J146" s="2">
        <v>10854543.470000001</v>
      </c>
      <c r="K146" s="2">
        <v>11489573.369999999</v>
      </c>
      <c r="L146" s="2">
        <v>11589786.23</v>
      </c>
      <c r="M146" s="2">
        <v>11704156.189999999</v>
      </c>
      <c r="N146" s="2">
        <v>11685560.41</v>
      </c>
      <c r="O146" s="2">
        <v>10658929.99</v>
      </c>
      <c r="P146" s="2">
        <v>9454244.2689999994</v>
      </c>
      <c r="Q146" s="2">
        <v>8858001.4189999998</v>
      </c>
      <c r="R146" s="2">
        <v>8472957.8000000007</v>
      </c>
      <c r="S146" s="2">
        <v>8173073.0420000004</v>
      </c>
      <c r="T146" s="2">
        <v>7920484.1090000002</v>
      </c>
      <c r="U146" s="2">
        <v>7691567.9740000004</v>
      </c>
      <c r="V146" s="2">
        <v>7401567.9160000002</v>
      </c>
      <c r="W146" s="2">
        <v>7101854.0489999996</v>
      </c>
      <c r="X146" s="2">
        <v>6805807.8650000002</v>
      </c>
      <c r="Y146" s="2">
        <v>6521169.7790000001</v>
      </c>
      <c r="Z146" s="2">
        <v>6268106.3569999998</v>
      </c>
      <c r="AA146" s="2">
        <v>5078533.0149999997</v>
      </c>
      <c r="AB146" s="2">
        <v>4140727.693</v>
      </c>
      <c r="AC146" s="2">
        <v>3439569.753</v>
      </c>
      <c r="AD146" s="2">
        <v>2901890.0729999999</v>
      </c>
      <c r="AE146" s="2">
        <v>2475423.0430000001</v>
      </c>
      <c r="AF146" s="2">
        <v>2128173.8760000002</v>
      </c>
      <c r="AG146" s="2">
        <v>1839017.5049999999</v>
      </c>
      <c r="AH146" s="2">
        <v>1594322.9580000001</v>
      </c>
      <c r="AI146" s="2">
        <v>1384770.8130000001</v>
      </c>
      <c r="AJ146" s="2">
        <v>1203840.9620000001</v>
      </c>
      <c r="AK146" s="2">
        <v>1046720.823</v>
      </c>
      <c r="AL146" s="2">
        <v>909598.64690000005</v>
      </c>
      <c r="AM146" s="2">
        <v>789681.05819999997</v>
      </c>
      <c r="AN146" s="2">
        <v>684773.17050000001</v>
      </c>
      <c r="AO146" s="2">
        <v>593124.94499999995</v>
      </c>
      <c r="AP146" s="2">
        <v>513339.0503</v>
      </c>
      <c r="AQ146" s="2">
        <v>444231.10499999998</v>
      </c>
      <c r="AR146" s="2">
        <v>384629.34879999998</v>
      </c>
      <c r="AS146" s="2">
        <v>333469.97070000001</v>
      </c>
      <c r="AT146" s="2">
        <v>289777.41509999998</v>
      </c>
    </row>
    <row r="147" spans="1:46" x14ac:dyDescent="0.3">
      <c r="A147" s="2" t="s">
        <v>499</v>
      </c>
      <c r="B147" s="2">
        <v>0</v>
      </c>
      <c r="C147" s="2">
        <v>9754576.6950000003</v>
      </c>
      <c r="D147" s="2">
        <v>9571211.2369999997</v>
      </c>
      <c r="E147" s="2">
        <v>9265259.9969999995</v>
      </c>
      <c r="F147" s="2">
        <v>9552952.1280000005</v>
      </c>
      <c r="G147" s="2">
        <v>9611092.6750000007</v>
      </c>
      <c r="H147" s="2">
        <v>9457933.6199999899</v>
      </c>
      <c r="I147" s="2">
        <v>9591574.1870000008</v>
      </c>
      <c r="J147" s="2">
        <v>9936380.1280000005</v>
      </c>
      <c r="K147" s="2">
        <v>10430118.199999999</v>
      </c>
      <c r="L147" s="2">
        <v>6052783.5389999999</v>
      </c>
      <c r="M147" s="2">
        <v>5541891.4440000001</v>
      </c>
      <c r="N147" s="2">
        <v>5408415.8949999996</v>
      </c>
      <c r="O147" s="2">
        <v>5168297.3720000004</v>
      </c>
      <c r="P147" s="2">
        <v>4914277.0279999999</v>
      </c>
      <c r="Q147" s="2">
        <v>4736549.176</v>
      </c>
      <c r="R147" s="2">
        <v>4584338.477</v>
      </c>
      <c r="S147" s="2">
        <v>4446336.733</v>
      </c>
      <c r="T147" s="2">
        <v>4316492.7</v>
      </c>
      <c r="U147" s="2">
        <v>4191489.5150000001</v>
      </c>
      <c r="V147" s="2">
        <v>4061170.9569999999</v>
      </c>
      <c r="W147" s="2">
        <v>3926674.8089999999</v>
      </c>
      <c r="X147" s="2">
        <v>3791797.142</v>
      </c>
      <c r="Y147" s="2">
        <v>3659833.841</v>
      </c>
      <c r="Z147" s="2">
        <v>3534691.2340000002</v>
      </c>
      <c r="AA147" s="2">
        <v>3137030.426</v>
      </c>
      <c r="AB147" s="2">
        <v>2769153.8450000002</v>
      </c>
      <c r="AC147" s="2">
        <v>2441660.7429999998</v>
      </c>
      <c r="AD147" s="2">
        <v>2152297.085</v>
      </c>
      <c r="AE147" s="2">
        <v>1896953.7069999999</v>
      </c>
      <c r="AF147" s="2">
        <v>1672064.051</v>
      </c>
      <c r="AG147" s="2">
        <v>1473810.736</v>
      </c>
      <c r="AH147" s="2">
        <v>1299145.0060000001</v>
      </c>
      <c r="AI147" s="2">
        <v>1145397.202</v>
      </c>
      <c r="AJ147" s="2">
        <v>1010269.711</v>
      </c>
      <c r="AK147" s="2">
        <v>891656.32830000005</v>
      </c>
      <c r="AL147" s="2">
        <v>787631.30310000002</v>
      </c>
      <c r="AM147" s="2">
        <v>696565.50769999996</v>
      </c>
      <c r="AN147" s="2">
        <v>617004.38249999995</v>
      </c>
      <c r="AO147" s="2">
        <v>547670.91940000001</v>
      </c>
      <c r="AP147" s="2">
        <v>487460.7696</v>
      </c>
      <c r="AQ147" s="2">
        <v>435420.77059999999</v>
      </c>
      <c r="AR147" s="2">
        <v>390598.30009999999</v>
      </c>
      <c r="AS147" s="2">
        <v>352142.8222</v>
      </c>
      <c r="AT147" s="2">
        <v>319286.13780000003</v>
      </c>
    </row>
    <row r="148" spans="1:46" x14ac:dyDescent="0.3">
      <c r="A148" s="2" t="s">
        <v>500</v>
      </c>
      <c r="B148" s="2">
        <v>9528134.5859999899</v>
      </c>
      <c r="C148" s="2">
        <v>11209782.6</v>
      </c>
      <c r="D148" s="2">
        <v>11125799.82</v>
      </c>
      <c r="E148" s="2">
        <v>10514051.26</v>
      </c>
      <c r="F148" s="2">
        <v>10760387.65</v>
      </c>
      <c r="G148" s="2">
        <v>10855133.34</v>
      </c>
      <c r="H148" s="2">
        <v>10586253.300000001</v>
      </c>
      <c r="I148" s="2">
        <v>10465003.300000001</v>
      </c>
      <c r="J148" s="2">
        <v>10583835.99</v>
      </c>
      <c r="K148" s="2">
        <v>10864301.58</v>
      </c>
      <c r="L148" s="2">
        <v>8547047.8289999999</v>
      </c>
      <c r="M148" s="2">
        <v>8406821.034</v>
      </c>
      <c r="N148" s="2">
        <v>8387436.2779999999</v>
      </c>
      <c r="O148" s="2">
        <v>8361648.4460000005</v>
      </c>
      <c r="P148" s="2">
        <v>8241513.426</v>
      </c>
      <c r="Q148" s="2">
        <v>8093026.1459999997</v>
      </c>
      <c r="R148" s="2">
        <v>7950716.733</v>
      </c>
      <c r="S148" s="2">
        <v>7824431.6069999998</v>
      </c>
      <c r="T148" s="2">
        <v>7714115.1809999999</v>
      </c>
      <c r="U148" s="2">
        <v>7616389.8909999998</v>
      </c>
      <c r="V148" s="2">
        <v>7504528.142</v>
      </c>
      <c r="W148" s="2">
        <v>7374718.1490000002</v>
      </c>
      <c r="X148" s="2">
        <v>7235217.4550000001</v>
      </c>
      <c r="Y148" s="2">
        <v>7090723.3140000002</v>
      </c>
      <c r="Z148" s="2">
        <v>6942563.4780000001</v>
      </c>
      <c r="AA148" s="2">
        <v>6544416.699</v>
      </c>
      <c r="AB148" s="2">
        <v>6087474.3439999996</v>
      </c>
      <c r="AC148" s="2">
        <v>5600169.2790000001</v>
      </c>
      <c r="AD148" s="2">
        <v>5107580.1560000004</v>
      </c>
      <c r="AE148" s="2">
        <v>4626731.1660000002</v>
      </c>
      <c r="AF148" s="2">
        <v>4168028.4139999999</v>
      </c>
      <c r="AG148" s="2">
        <v>3736599.7089999998</v>
      </c>
      <c r="AH148" s="2">
        <v>3334670.0269999998</v>
      </c>
      <c r="AI148" s="2">
        <v>2962710.068</v>
      </c>
      <c r="AJ148" s="2">
        <v>2620264.483</v>
      </c>
      <c r="AK148" s="2">
        <v>2306611.91</v>
      </c>
      <c r="AL148" s="2">
        <v>2020420.7849999999</v>
      </c>
      <c r="AM148" s="2">
        <v>1760434.422</v>
      </c>
      <c r="AN148" s="2">
        <v>1525515.862</v>
      </c>
      <c r="AO148" s="2">
        <v>1314593.9040000001</v>
      </c>
      <c r="AP148" s="2">
        <v>1126595.0989999999</v>
      </c>
      <c r="AQ148" s="2">
        <v>960423.97719999996</v>
      </c>
      <c r="AR148" s="2">
        <v>814830.72600000002</v>
      </c>
      <c r="AS148" s="2">
        <v>688382.21109999996</v>
      </c>
      <c r="AT148" s="2">
        <v>579531.07960000006</v>
      </c>
    </row>
    <row r="149" spans="1:46" x14ac:dyDescent="0.3">
      <c r="A149" s="2" t="s">
        <v>501</v>
      </c>
      <c r="B149" s="2">
        <v>0</v>
      </c>
      <c r="C149" s="2">
        <v>616227.04150000005</v>
      </c>
      <c r="D149" s="2">
        <v>592413.80859999999</v>
      </c>
      <c r="E149" s="2">
        <v>506937.52409999998</v>
      </c>
      <c r="F149" s="2">
        <v>529706.61349999998</v>
      </c>
      <c r="G149" s="2">
        <v>546347.17050000001</v>
      </c>
      <c r="H149" s="2">
        <v>504484.24080000003</v>
      </c>
      <c r="I149" s="2">
        <v>470278.95970000001</v>
      </c>
      <c r="J149" s="2">
        <v>458631.88260000001</v>
      </c>
      <c r="K149" s="2">
        <v>474118.80719999998</v>
      </c>
      <c r="L149" s="2">
        <v>462788.0649</v>
      </c>
      <c r="M149" s="2">
        <v>465868.85810000001</v>
      </c>
      <c r="N149" s="2">
        <v>466363.81060000003</v>
      </c>
      <c r="O149" s="2">
        <v>471892.00719999999</v>
      </c>
      <c r="P149" s="2">
        <v>477604.10239999997</v>
      </c>
      <c r="Q149" s="2">
        <v>476708.42690000002</v>
      </c>
      <c r="R149" s="2">
        <v>472724.84649999999</v>
      </c>
      <c r="S149" s="2">
        <v>467377.25790000003</v>
      </c>
      <c r="T149" s="2">
        <v>461156.37939999998</v>
      </c>
      <c r="U149" s="2">
        <v>454160.35080000001</v>
      </c>
      <c r="V149" s="2">
        <v>447663.33510000003</v>
      </c>
      <c r="W149" s="2">
        <v>441185.64929999999</v>
      </c>
      <c r="X149" s="2">
        <v>434182.66519999999</v>
      </c>
      <c r="Y149" s="2">
        <v>426807.2181</v>
      </c>
      <c r="Z149" s="2">
        <v>420286.7487</v>
      </c>
      <c r="AA149" s="2">
        <v>375150.66509999998</v>
      </c>
      <c r="AB149" s="2">
        <v>334277.17719999998</v>
      </c>
      <c r="AC149" s="2">
        <v>298379.19919999997</v>
      </c>
      <c r="AD149" s="2">
        <v>266900.09399999998</v>
      </c>
      <c r="AE149" s="2">
        <v>239118.622</v>
      </c>
      <c r="AF149" s="2">
        <v>214492.8014</v>
      </c>
      <c r="AG149" s="2">
        <v>192419.79139999999</v>
      </c>
      <c r="AH149" s="2">
        <v>172495.97159999999</v>
      </c>
      <c r="AI149" s="2">
        <v>154407.5649</v>
      </c>
      <c r="AJ149" s="2">
        <v>137930.66500000001</v>
      </c>
      <c r="AK149" s="2">
        <v>122839.24860000001</v>
      </c>
      <c r="AL149" s="2">
        <v>109000.67849999999</v>
      </c>
      <c r="AM149" s="2">
        <v>96325.726120000007</v>
      </c>
      <c r="AN149" s="2">
        <v>84742.171870000006</v>
      </c>
      <c r="AO149" s="2">
        <v>74195.82948</v>
      </c>
      <c r="AP149" s="2">
        <v>64648.655729999999</v>
      </c>
      <c r="AQ149" s="2">
        <v>56077.008419999998</v>
      </c>
      <c r="AR149" s="2">
        <v>48418.390950000001</v>
      </c>
      <c r="AS149" s="2">
        <v>41619.304819999998</v>
      </c>
      <c r="AT149" s="2">
        <v>35625.074650000002</v>
      </c>
    </row>
    <row r="150" spans="1:46" x14ac:dyDescent="0.3">
      <c r="A150" s="2" t="s">
        <v>502</v>
      </c>
      <c r="B150" s="2">
        <v>4916440.7039999999</v>
      </c>
      <c r="C150" s="2">
        <v>23399651.73</v>
      </c>
      <c r="D150" s="2">
        <v>20108603.73</v>
      </c>
      <c r="E150" s="2">
        <v>16381257.51</v>
      </c>
      <c r="F150" s="2">
        <v>17551665.920000002</v>
      </c>
      <c r="G150" s="2">
        <v>17485474.260000002</v>
      </c>
      <c r="H150" s="2">
        <v>16269229.75</v>
      </c>
      <c r="I150" s="2">
        <v>16974918.27</v>
      </c>
      <c r="J150" s="2">
        <v>17459156.649999999</v>
      </c>
      <c r="K150" s="2">
        <v>17711116.210000001</v>
      </c>
      <c r="L150" s="2">
        <v>16810609.030000001</v>
      </c>
      <c r="M150" s="2">
        <v>16196014.859999999</v>
      </c>
      <c r="N150" s="2">
        <v>15586947.310000001</v>
      </c>
      <c r="O150" s="2">
        <v>14242093.359999999</v>
      </c>
      <c r="P150" s="2">
        <v>13004126.560000001</v>
      </c>
      <c r="Q150" s="2">
        <v>12503041.970000001</v>
      </c>
      <c r="R150" s="2">
        <v>12274761.49</v>
      </c>
      <c r="S150" s="2">
        <v>12148215.59</v>
      </c>
      <c r="T150" s="2">
        <v>12040541.390000001</v>
      </c>
      <c r="U150" s="2">
        <v>11936476.32</v>
      </c>
      <c r="V150" s="2">
        <v>11719553.960000001</v>
      </c>
      <c r="W150" s="2">
        <v>11463299.119999999</v>
      </c>
      <c r="X150" s="2">
        <v>11196850.32</v>
      </c>
      <c r="Y150" s="2">
        <v>10939137.140000001</v>
      </c>
      <c r="Z150" s="2">
        <v>10719775.24</v>
      </c>
      <c r="AA150" s="2">
        <v>9669563.5140000004</v>
      </c>
      <c r="AB150" s="2">
        <v>8737354.7939999998</v>
      </c>
      <c r="AC150" s="2">
        <v>7931588.3810000001</v>
      </c>
      <c r="AD150" s="2">
        <v>7238523.7869999995</v>
      </c>
      <c r="AE150" s="2">
        <v>6648884.9079999998</v>
      </c>
      <c r="AF150" s="2">
        <v>6149728.3540000003</v>
      </c>
      <c r="AG150" s="2">
        <v>5725049.1789999995</v>
      </c>
      <c r="AH150" s="2">
        <v>5362290.074</v>
      </c>
      <c r="AI150" s="2">
        <v>5051056.3669999996</v>
      </c>
      <c r="AJ150" s="2">
        <v>4783187.7620000001</v>
      </c>
      <c r="AK150" s="2">
        <v>4551515.3660000004</v>
      </c>
      <c r="AL150" s="2">
        <v>4350052.6569999997</v>
      </c>
      <c r="AM150" s="2">
        <v>4173973.9160000002</v>
      </c>
      <c r="AN150" s="2">
        <v>4019092.7370000002</v>
      </c>
      <c r="AO150" s="2">
        <v>3881982.4840000002</v>
      </c>
      <c r="AP150" s="2">
        <v>3760026.048</v>
      </c>
      <c r="AQ150" s="2">
        <v>3651733.14</v>
      </c>
      <c r="AR150" s="2">
        <v>3554777.3930000002</v>
      </c>
      <c r="AS150" s="2">
        <v>3467543.554</v>
      </c>
      <c r="AT150" s="2">
        <v>3388857.0759999999</v>
      </c>
    </row>
    <row r="151" spans="1:46" x14ac:dyDescent="0.3">
      <c r="A151" s="2" t="s">
        <v>503</v>
      </c>
      <c r="B151" s="2">
        <v>0</v>
      </c>
      <c r="C151" s="2">
        <v>626915.53370000003</v>
      </c>
      <c r="D151" s="2">
        <v>572831.60439999995</v>
      </c>
      <c r="E151" s="2">
        <v>471446.67830000003</v>
      </c>
      <c r="F151" s="2">
        <v>511325.81099999999</v>
      </c>
      <c r="G151" s="2">
        <v>524927.57700000005</v>
      </c>
      <c r="H151" s="2">
        <v>477800.8162</v>
      </c>
      <c r="I151" s="2">
        <v>466871.14760000003</v>
      </c>
      <c r="J151" s="2">
        <v>459939.23629999999</v>
      </c>
      <c r="K151" s="2">
        <v>456531.97720000002</v>
      </c>
      <c r="L151" s="2">
        <v>419384.14939999999</v>
      </c>
      <c r="M151" s="2">
        <v>408598.10430000001</v>
      </c>
      <c r="N151" s="2">
        <v>392675.80550000002</v>
      </c>
      <c r="O151" s="2">
        <v>388169.54940000002</v>
      </c>
      <c r="P151" s="2">
        <v>384408.27590000001</v>
      </c>
      <c r="Q151" s="2">
        <v>374118.64559999999</v>
      </c>
      <c r="R151" s="2">
        <v>359294.8909</v>
      </c>
      <c r="S151" s="2">
        <v>348587.58929999999</v>
      </c>
      <c r="T151" s="2">
        <v>339380.15600000002</v>
      </c>
      <c r="U151" s="2">
        <v>330487.74209999997</v>
      </c>
      <c r="V151" s="2">
        <v>323755.0416</v>
      </c>
      <c r="W151" s="2">
        <v>315937.17190000002</v>
      </c>
      <c r="X151" s="2">
        <v>307241.14659999998</v>
      </c>
      <c r="Y151" s="2">
        <v>297942.71629999997</v>
      </c>
      <c r="Z151" s="2">
        <v>288070.30609999999</v>
      </c>
      <c r="AA151" s="2">
        <v>242809.7677</v>
      </c>
      <c r="AB151" s="2">
        <v>203360.80059999999</v>
      </c>
      <c r="AC151" s="2">
        <v>169358.7188</v>
      </c>
      <c r="AD151" s="2">
        <v>140354.6569</v>
      </c>
      <c r="AE151" s="2">
        <v>115817.8579</v>
      </c>
      <c r="AF151" s="2">
        <v>95225.811960000006</v>
      </c>
      <c r="AG151" s="2">
        <v>78015.759560000006</v>
      </c>
      <c r="AH151" s="2">
        <v>63695.339419999997</v>
      </c>
      <c r="AI151" s="2">
        <v>51830.684930000003</v>
      </c>
      <c r="AJ151" s="2">
        <v>42043.698770000003</v>
      </c>
      <c r="AK151" s="2">
        <v>34011.454989999998</v>
      </c>
      <c r="AL151" s="2">
        <v>27442.265189999998</v>
      </c>
      <c r="AM151" s="2">
        <v>22088.30672</v>
      </c>
      <c r="AN151" s="2">
        <v>17739.339400000001</v>
      </c>
      <c r="AO151" s="2">
        <v>14218.081969999999</v>
      </c>
      <c r="AP151" s="2">
        <v>11375.852709999999</v>
      </c>
      <c r="AQ151" s="2">
        <v>9088.4176220000008</v>
      </c>
      <c r="AR151" s="2">
        <v>7251.7086959999997</v>
      </c>
      <c r="AS151" s="2">
        <v>5779.9643130000004</v>
      </c>
      <c r="AT151" s="2">
        <v>4602.8155360000001</v>
      </c>
    </row>
    <row r="152" spans="1:46" x14ac:dyDescent="0.3">
      <c r="A152" s="2" t="s">
        <v>504</v>
      </c>
      <c r="B152" s="2">
        <v>0</v>
      </c>
      <c r="C152" s="2">
        <v>19480984.609999999</v>
      </c>
      <c r="D152" s="2">
        <v>18558259.199999999</v>
      </c>
      <c r="E152" s="2">
        <v>16951161.899999999</v>
      </c>
      <c r="F152" s="2">
        <v>17019057.93</v>
      </c>
      <c r="G152" s="2">
        <v>16820280.620000001</v>
      </c>
      <c r="H152" s="2">
        <v>15923436.609999999</v>
      </c>
      <c r="I152" s="2">
        <v>15368053.5</v>
      </c>
      <c r="J152" s="2">
        <v>15286713.609999999</v>
      </c>
      <c r="K152" s="2">
        <v>15543139.880000001</v>
      </c>
      <c r="L152" s="2">
        <v>16311780.32</v>
      </c>
      <c r="M152" s="2">
        <v>16297313.109999999</v>
      </c>
      <c r="N152" s="2">
        <v>15907287.710000001</v>
      </c>
      <c r="O152" s="2">
        <v>15549741.74</v>
      </c>
      <c r="P152" s="2">
        <v>15073255.41</v>
      </c>
      <c r="Q152" s="2">
        <v>14587173.130000001</v>
      </c>
      <c r="R152" s="2">
        <v>14031904.039999999</v>
      </c>
      <c r="S152" s="2">
        <v>13614680.609999999</v>
      </c>
      <c r="T152" s="2">
        <v>13275048.77</v>
      </c>
      <c r="U152" s="2">
        <v>12968273.789999999</v>
      </c>
      <c r="V152" s="2">
        <v>12633153.77</v>
      </c>
      <c r="W152" s="2">
        <v>12314119.310000001</v>
      </c>
      <c r="X152" s="2">
        <v>11964670.92</v>
      </c>
      <c r="Y152" s="2">
        <v>11602506.970000001</v>
      </c>
      <c r="Z152" s="2">
        <v>11299156.970000001</v>
      </c>
      <c r="AA152" s="2">
        <v>9895818.8259999994</v>
      </c>
      <c r="AB152" s="2">
        <v>8579942.3450000007</v>
      </c>
      <c r="AC152" s="2">
        <v>7368506.648</v>
      </c>
      <c r="AD152" s="2">
        <v>6285080.301</v>
      </c>
      <c r="AE152" s="2">
        <v>5337656.5120000001</v>
      </c>
      <c r="AF152" s="2">
        <v>4523502.0839999998</v>
      </c>
      <c r="AG152" s="2">
        <v>3827268.9169999999</v>
      </c>
      <c r="AH152" s="2">
        <v>3235650.4169999999</v>
      </c>
      <c r="AI152" s="2">
        <v>2734596.4249999998</v>
      </c>
      <c r="AJ152" s="2">
        <v>2311415.5589999999</v>
      </c>
      <c r="AK152" s="2">
        <v>1954877.835</v>
      </c>
      <c r="AL152" s="2">
        <v>1654180.2579999999</v>
      </c>
      <c r="AM152" s="2">
        <v>1401190.551</v>
      </c>
      <c r="AN152" s="2">
        <v>1188599.8160000001</v>
      </c>
      <c r="AO152" s="2">
        <v>1010198.301</v>
      </c>
      <c r="AP152" s="2">
        <v>860821.47439999995</v>
      </c>
      <c r="AQ152" s="2">
        <v>736088.3591</v>
      </c>
      <c r="AR152" s="2">
        <v>632037.40319999994</v>
      </c>
      <c r="AS152" s="2">
        <v>545351.54359999998</v>
      </c>
      <c r="AT152" s="2">
        <v>473242.30290000001</v>
      </c>
    </row>
    <row r="153" spans="1:46" x14ac:dyDescent="0.3">
      <c r="A153" s="2" t="s">
        <v>505</v>
      </c>
      <c r="B153" s="2">
        <v>0</v>
      </c>
      <c r="C153" s="2">
        <v>620178.53049999999</v>
      </c>
      <c r="D153" s="2">
        <v>610194.47069999995</v>
      </c>
      <c r="E153" s="2">
        <v>547895.77560000005</v>
      </c>
      <c r="F153" s="2">
        <v>543865.29119999998</v>
      </c>
      <c r="G153" s="2">
        <v>559319.44689999998</v>
      </c>
      <c r="H153" s="2">
        <v>548512.30350000004</v>
      </c>
      <c r="I153" s="2">
        <v>540264.99560000002</v>
      </c>
      <c r="J153" s="2">
        <v>507319.05239999999</v>
      </c>
      <c r="K153" s="2">
        <v>464894.31660000002</v>
      </c>
      <c r="L153" s="2">
        <v>575872.5246</v>
      </c>
      <c r="M153" s="2">
        <v>573522.05700000003</v>
      </c>
      <c r="N153" s="2">
        <v>548998.70290000003</v>
      </c>
      <c r="O153" s="2">
        <v>525260.58420000004</v>
      </c>
      <c r="P153" s="2">
        <v>501797.80109999998</v>
      </c>
      <c r="Q153" s="2">
        <v>488578.81319999998</v>
      </c>
      <c r="R153" s="2">
        <v>472395.4681</v>
      </c>
      <c r="S153" s="2">
        <v>465908.04859999998</v>
      </c>
      <c r="T153" s="2">
        <v>461683.7403</v>
      </c>
      <c r="U153" s="2">
        <v>457445.85550000001</v>
      </c>
      <c r="V153" s="2">
        <v>452911.65820000001</v>
      </c>
      <c r="W153" s="2">
        <v>450866.42599999998</v>
      </c>
      <c r="X153" s="2">
        <v>447402.10239999997</v>
      </c>
      <c r="Y153" s="2">
        <v>443099.87689999997</v>
      </c>
      <c r="Z153" s="2">
        <v>441634.60190000001</v>
      </c>
      <c r="AA153" s="2">
        <v>423882.51949999999</v>
      </c>
      <c r="AB153" s="2">
        <v>403949.08840000001</v>
      </c>
      <c r="AC153" s="2">
        <v>381507.68229999999</v>
      </c>
      <c r="AD153" s="2">
        <v>357214.54149999999</v>
      </c>
      <c r="AE153" s="2">
        <v>331631.43569999997</v>
      </c>
      <c r="AF153" s="2">
        <v>305856.52039999998</v>
      </c>
      <c r="AG153" s="2">
        <v>279662.15519999998</v>
      </c>
      <c r="AH153" s="2">
        <v>253520.9901</v>
      </c>
      <c r="AI153" s="2">
        <v>227878.04939999999</v>
      </c>
      <c r="AJ153" s="2">
        <v>203210.83590000001</v>
      </c>
      <c r="AK153" s="2">
        <v>179776.80979999999</v>
      </c>
      <c r="AL153" s="2">
        <v>157770.1379</v>
      </c>
      <c r="AM153" s="2">
        <v>137462.5202</v>
      </c>
      <c r="AN153" s="2">
        <v>118982.0024</v>
      </c>
      <c r="AO153" s="2">
        <v>102373.0202</v>
      </c>
      <c r="AP153" s="2">
        <v>87629.187699999995</v>
      </c>
      <c r="AQ153" s="2">
        <v>74683.877729999906</v>
      </c>
      <c r="AR153" s="2">
        <v>63400.080320000001</v>
      </c>
      <c r="AS153" s="2">
        <v>53629.01771</v>
      </c>
      <c r="AT153" s="2">
        <v>45218.595000000001</v>
      </c>
    </row>
    <row r="154" spans="1:46" x14ac:dyDescent="0.3">
      <c r="A154" s="2" t="s">
        <v>506</v>
      </c>
      <c r="B154" s="2">
        <v>0</v>
      </c>
      <c r="C154" s="2">
        <v>642947.11690000002</v>
      </c>
      <c r="D154" s="2">
        <v>612920.37849999999</v>
      </c>
      <c r="E154" s="2">
        <v>599384.22140000004</v>
      </c>
      <c r="F154" s="2">
        <v>609047.39</v>
      </c>
      <c r="G154" s="2">
        <v>593350.23430000001</v>
      </c>
      <c r="H154" s="2">
        <v>564792.98230000003</v>
      </c>
      <c r="I154" s="2">
        <v>563119.12</v>
      </c>
      <c r="J154" s="2">
        <v>571407.13029999996</v>
      </c>
      <c r="K154" s="2">
        <v>563709.42310000001</v>
      </c>
      <c r="L154" s="2">
        <v>652714.52430000005</v>
      </c>
      <c r="M154" s="2">
        <v>666381.0551</v>
      </c>
      <c r="N154" s="2">
        <v>658847.73609999998</v>
      </c>
      <c r="O154" s="2">
        <v>648465.9081</v>
      </c>
      <c r="P154" s="2">
        <v>629570.61580000003</v>
      </c>
      <c r="Q154" s="2">
        <v>619498.0906</v>
      </c>
      <c r="R154" s="2">
        <v>611797.48849999998</v>
      </c>
      <c r="S154" s="2">
        <v>611222.35149999999</v>
      </c>
      <c r="T154" s="2">
        <v>614411.348</v>
      </c>
      <c r="U154" s="2">
        <v>618219.60459999996</v>
      </c>
      <c r="V154" s="2">
        <v>621538.74609999999</v>
      </c>
      <c r="W154" s="2">
        <v>624183.02009999997</v>
      </c>
      <c r="X154" s="2">
        <v>626339.54169999994</v>
      </c>
      <c r="Y154" s="2">
        <v>628013.08169999998</v>
      </c>
      <c r="Z154" s="2">
        <v>629882.54790000001</v>
      </c>
      <c r="AA154" s="2">
        <v>507879.00679999997</v>
      </c>
      <c r="AB154" s="2">
        <v>401786.75449999998</v>
      </c>
      <c r="AC154" s="2">
        <v>323756.76929999999</v>
      </c>
      <c r="AD154" s="2">
        <v>266164.61570000002</v>
      </c>
      <c r="AE154" s="2">
        <v>222160.73370000001</v>
      </c>
      <c r="AF154" s="2">
        <v>192199.99400000001</v>
      </c>
      <c r="AG154" s="2">
        <v>168140.8474</v>
      </c>
      <c r="AH154" s="2">
        <v>147228.9908</v>
      </c>
      <c r="AI154" s="2">
        <v>128439.9535</v>
      </c>
      <c r="AJ154" s="2">
        <v>111368.31660000001</v>
      </c>
      <c r="AK154" s="2">
        <v>95853.226729999995</v>
      </c>
      <c r="AL154" s="2">
        <v>81789.258799999996</v>
      </c>
      <c r="AM154" s="2">
        <v>69097.327130000005</v>
      </c>
      <c r="AN154" s="2">
        <v>57717.00995</v>
      </c>
      <c r="AO154" s="2">
        <v>47595.464820000001</v>
      </c>
      <c r="AP154" s="2">
        <v>38682.714229999998</v>
      </c>
      <c r="AQ154" s="2">
        <v>30919.319220000001</v>
      </c>
      <c r="AR154" s="2">
        <v>24222.85601</v>
      </c>
      <c r="AS154" s="2">
        <v>18506.624220000002</v>
      </c>
      <c r="AT154" s="2">
        <v>13672.73623</v>
      </c>
    </row>
    <row r="155" spans="1:46" x14ac:dyDescent="0.3">
      <c r="A155" s="2" t="s">
        <v>507</v>
      </c>
      <c r="B155" s="2">
        <v>0</v>
      </c>
      <c r="C155" s="2">
        <v>3540181.28</v>
      </c>
      <c r="D155" s="2">
        <v>3348791.6120000002</v>
      </c>
      <c r="E155" s="2">
        <v>3097213.3130000001</v>
      </c>
      <c r="F155" s="2">
        <v>3079055.463</v>
      </c>
      <c r="G155" s="2">
        <v>2980861.2390000001</v>
      </c>
      <c r="H155" s="2">
        <v>2831115.531</v>
      </c>
      <c r="I155" s="2">
        <v>2759498.017</v>
      </c>
      <c r="J155" s="2">
        <v>2697493.4879999999</v>
      </c>
      <c r="K155" s="2">
        <v>2522598.3360000001</v>
      </c>
      <c r="L155" s="2">
        <v>3217872.4580000001</v>
      </c>
      <c r="M155" s="2">
        <v>3275057.875</v>
      </c>
      <c r="N155" s="2">
        <v>3187182.58</v>
      </c>
      <c r="O155" s="2">
        <v>3070289.5580000002</v>
      </c>
      <c r="P155" s="2">
        <v>2908964.7549999999</v>
      </c>
      <c r="Q155" s="2">
        <v>2887912.2889999999</v>
      </c>
      <c r="R155" s="2">
        <v>2868402.3730000001</v>
      </c>
      <c r="S155" s="2">
        <v>2856573.128</v>
      </c>
      <c r="T155" s="2">
        <v>2852983.79</v>
      </c>
      <c r="U155" s="2">
        <v>2837751.1830000002</v>
      </c>
      <c r="V155" s="2">
        <v>2815966.2409999999</v>
      </c>
      <c r="W155" s="2">
        <v>2792168.4330000002</v>
      </c>
      <c r="X155" s="2">
        <v>2766170.3420000002</v>
      </c>
      <c r="Y155" s="2">
        <v>2737639.4449999998</v>
      </c>
      <c r="Z155" s="2">
        <v>2708778.52</v>
      </c>
      <c r="AA155" s="2">
        <v>2297786.6379999998</v>
      </c>
      <c r="AB155" s="2">
        <v>1913645.0619999999</v>
      </c>
      <c r="AC155" s="2">
        <v>1589617.432</v>
      </c>
      <c r="AD155" s="2">
        <v>1321082.9240000001</v>
      </c>
      <c r="AE155" s="2">
        <v>1100404.2620000001</v>
      </c>
      <c r="AF155" s="2">
        <v>928553.88840000005</v>
      </c>
      <c r="AG155" s="2">
        <v>785586.58869999996</v>
      </c>
      <c r="AH155" s="2">
        <v>664643.89500000002</v>
      </c>
      <c r="AI155" s="2">
        <v>562141.43070000003</v>
      </c>
      <c r="AJ155" s="2">
        <v>475473.37270000001</v>
      </c>
      <c r="AK155" s="2">
        <v>402260.6618</v>
      </c>
      <c r="AL155" s="2">
        <v>340548.9523</v>
      </c>
      <c r="AM155" s="2">
        <v>288575.23599999998</v>
      </c>
      <c r="AN155" s="2">
        <v>244847.53020000001</v>
      </c>
      <c r="AO155" s="2">
        <v>208036.4167</v>
      </c>
      <c r="AP155" s="2">
        <v>177031.21979999999</v>
      </c>
      <c r="AQ155" s="2">
        <v>150885.39499999999</v>
      </c>
      <c r="AR155" s="2">
        <v>128755.16800000001</v>
      </c>
      <c r="AS155" s="2">
        <v>109949.6217</v>
      </c>
      <c r="AT155" s="2">
        <v>93904.45117</v>
      </c>
    </row>
    <row r="156" spans="1:46" x14ac:dyDescent="0.3">
      <c r="A156" s="2" t="s">
        <v>508</v>
      </c>
      <c r="B156" s="2">
        <v>0</v>
      </c>
      <c r="C156" s="2">
        <v>40964564.539999999</v>
      </c>
      <c r="D156" s="2">
        <v>38982434.770000003</v>
      </c>
      <c r="E156" s="2">
        <v>36008940.229999997</v>
      </c>
      <c r="F156" s="2">
        <v>35740240.649999999</v>
      </c>
      <c r="G156" s="2">
        <v>35053375.479999997</v>
      </c>
      <c r="H156" s="2">
        <v>33162814.300000001</v>
      </c>
      <c r="I156" s="2">
        <v>31755756.010000002</v>
      </c>
      <c r="J156" s="2">
        <v>31255272.859999999</v>
      </c>
      <c r="K156" s="2">
        <v>30482374.149999999</v>
      </c>
      <c r="L156" s="2">
        <v>30594503.84</v>
      </c>
      <c r="M156" s="2">
        <v>30678495.010000002</v>
      </c>
      <c r="N156" s="2">
        <v>30166219.109999999</v>
      </c>
      <c r="O156" s="2">
        <v>29439654.940000001</v>
      </c>
      <c r="P156" s="2">
        <v>28140207.850000001</v>
      </c>
      <c r="Q156" s="2">
        <v>27447532.600000001</v>
      </c>
      <c r="R156" s="2">
        <v>26771758.739999998</v>
      </c>
      <c r="S156" s="2">
        <v>26336568.010000002</v>
      </c>
      <c r="T156" s="2">
        <v>26091272.48</v>
      </c>
      <c r="U156" s="2">
        <v>25930259.859999999</v>
      </c>
      <c r="V156" s="2">
        <v>25801137.649999999</v>
      </c>
      <c r="W156" s="2">
        <v>25780327.66</v>
      </c>
      <c r="X156" s="2">
        <v>25811352.870000001</v>
      </c>
      <c r="Y156" s="2">
        <v>25887023.649999999</v>
      </c>
      <c r="Z156" s="2">
        <v>26040224.32</v>
      </c>
      <c r="AA156" s="2">
        <v>24159309.329999998</v>
      </c>
      <c r="AB156" s="2">
        <v>21962360.350000001</v>
      </c>
      <c r="AC156" s="2">
        <v>19602970.710000001</v>
      </c>
      <c r="AD156" s="2">
        <v>17167379.140000001</v>
      </c>
      <c r="AE156" s="2">
        <v>14745010.310000001</v>
      </c>
      <c r="AF156" s="2">
        <v>12576446.84</v>
      </c>
      <c r="AG156" s="2">
        <v>10583068.810000001</v>
      </c>
      <c r="AH156" s="2">
        <v>8765532.5449999999</v>
      </c>
      <c r="AI156" s="2">
        <v>7137964.7029999997</v>
      </c>
      <c r="AJ156" s="2">
        <v>5712870.5250000004</v>
      </c>
      <c r="AK156" s="2">
        <v>4491739.0470000003</v>
      </c>
      <c r="AL156" s="2">
        <v>3471372.9890000001</v>
      </c>
      <c r="AM156" s="2">
        <v>2639886.588</v>
      </c>
      <c r="AN156" s="2">
        <v>1978432.956</v>
      </c>
      <c r="AO156" s="2">
        <v>1464261.321</v>
      </c>
      <c r="AP156" s="2">
        <v>1073269.0759999999</v>
      </c>
      <c r="AQ156" s="2">
        <v>782051.43740000005</v>
      </c>
      <c r="AR156" s="2">
        <v>568555.71959999995</v>
      </c>
      <c r="AS156" s="2">
        <v>414071.16629999998</v>
      </c>
      <c r="AT156" s="2">
        <v>303242.13449999999</v>
      </c>
    </row>
    <row r="157" spans="1:46" x14ac:dyDescent="0.3">
      <c r="A157" s="2" t="s">
        <v>509</v>
      </c>
      <c r="B157" s="2">
        <v>0</v>
      </c>
      <c r="C157" s="2">
        <v>14613864.710000001</v>
      </c>
      <c r="D157" s="2">
        <v>13290097.4</v>
      </c>
      <c r="E157" s="2">
        <v>10308648.85</v>
      </c>
      <c r="F157" s="2">
        <v>13250769.75</v>
      </c>
      <c r="G157" s="2">
        <v>10961547.189999999</v>
      </c>
      <c r="H157" s="2">
        <v>13887224.970000001</v>
      </c>
      <c r="I157" s="2">
        <v>13312161.27</v>
      </c>
      <c r="J157" s="2">
        <v>14210068.539999999</v>
      </c>
      <c r="K157" s="2">
        <v>15621585.15</v>
      </c>
      <c r="L157" s="2">
        <v>12232025.1</v>
      </c>
      <c r="M157" s="2">
        <v>12174542.42</v>
      </c>
      <c r="N157" s="2">
        <v>12249037.35</v>
      </c>
      <c r="O157" s="2">
        <v>12252486.73</v>
      </c>
      <c r="P157" s="2">
        <v>12037969.359999999</v>
      </c>
      <c r="Q157" s="2">
        <v>11815874.689999999</v>
      </c>
      <c r="R157" s="2">
        <v>11640241.73</v>
      </c>
      <c r="S157" s="2">
        <v>11515728.26</v>
      </c>
      <c r="T157" s="2">
        <v>11437207.74</v>
      </c>
      <c r="U157" s="2">
        <v>11390860.539999999</v>
      </c>
      <c r="V157" s="2">
        <v>11366460.939999999</v>
      </c>
      <c r="W157" s="2">
        <v>11364564.82</v>
      </c>
      <c r="X157" s="2">
        <v>11373178.279999999</v>
      </c>
      <c r="Y157" s="2">
        <v>11395157.24</v>
      </c>
      <c r="Z157" s="2">
        <v>11434637.52</v>
      </c>
      <c r="AA157" s="2">
        <v>10844983.189999999</v>
      </c>
      <c r="AB157" s="2">
        <v>10199773.5</v>
      </c>
      <c r="AC157" s="2">
        <v>9546307.29099999</v>
      </c>
      <c r="AD157" s="2">
        <v>8894554.6060000006</v>
      </c>
      <c r="AE157" s="2">
        <v>8248603.824</v>
      </c>
      <c r="AF157" s="2">
        <v>7624999.6689999998</v>
      </c>
      <c r="AG157" s="2">
        <v>7014138.4040000001</v>
      </c>
      <c r="AH157" s="2">
        <v>6416360.7929999996</v>
      </c>
      <c r="AI157" s="2">
        <v>5833745.6169999996</v>
      </c>
      <c r="AJ157" s="2">
        <v>5269914.1399999997</v>
      </c>
      <c r="AK157" s="2">
        <v>4726646.2510000002</v>
      </c>
      <c r="AL157" s="2">
        <v>4207993.1569999997</v>
      </c>
      <c r="AM157" s="2">
        <v>3717957.5010000002</v>
      </c>
      <c r="AN157" s="2">
        <v>3259474.1660000002</v>
      </c>
      <c r="AO157" s="2">
        <v>2834840.1609999998</v>
      </c>
      <c r="AP157" s="2">
        <v>2445730.0780000002</v>
      </c>
      <c r="AQ157" s="2">
        <v>2093330.59</v>
      </c>
      <c r="AR157" s="2">
        <v>1776439.9950000001</v>
      </c>
      <c r="AS157" s="2">
        <v>1493390.1189999999</v>
      </c>
      <c r="AT157" s="2">
        <v>1241546.3589999999</v>
      </c>
    </row>
    <row r="158" spans="1:46" x14ac:dyDescent="0.3">
      <c r="A158" s="2" t="s">
        <v>510</v>
      </c>
      <c r="B158" s="2">
        <v>0</v>
      </c>
      <c r="C158" s="2">
        <v>9383400.9590000007</v>
      </c>
      <c r="D158" s="2">
        <v>9365083.5099999998</v>
      </c>
      <c r="E158" s="2">
        <v>7871009.4460000005</v>
      </c>
      <c r="F158" s="2">
        <v>7922722.6069999998</v>
      </c>
      <c r="G158" s="2">
        <v>8226999.858</v>
      </c>
      <c r="H158" s="2">
        <v>8054705.6229999997</v>
      </c>
      <c r="I158" s="2">
        <v>7712772.7340000002</v>
      </c>
      <c r="J158" s="2">
        <v>7651190.2779999999</v>
      </c>
      <c r="K158" s="2">
        <v>7847983.96</v>
      </c>
      <c r="L158" s="2">
        <v>7701681.3130000001</v>
      </c>
      <c r="M158" s="2">
        <v>7943523.1370000001</v>
      </c>
      <c r="N158" s="2">
        <v>8136459.0800000001</v>
      </c>
      <c r="O158" s="2">
        <v>8298652.3030000003</v>
      </c>
      <c r="P158" s="2">
        <v>8325818.5959999999</v>
      </c>
      <c r="Q158" s="2">
        <v>8330826.6140000001</v>
      </c>
      <c r="R158" s="2">
        <v>8340338.1809999999</v>
      </c>
      <c r="S158" s="2">
        <v>8357192.7819999997</v>
      </c>
      <c r="T158" s="2">
        <v>8388425.0360000003</v>
      </c>
      <c r="U158" s="2">
        <v>8432641.4910000004</v>
      </c>
      <c r="V158" s="2">
        <v>8472075.0600000005</v>
      </c>
      <c r="W158" s="2">
        <v>8526470.6940000001</v>
      </c>
      <c r="X158" s="2">
        <v>8591231.2349999994</v>
      </c>
      <c r="Y158" s="2">
        <v>8662017.0270000007</v>
      </c>
      <c r="Z158" s="2">
        <v>8747742.1459999997</v>
      </c>
      <c r="AA158" s="2">
        <v>8572019.3949999996</v>
      </c>
      <c r="AB158" s="2">
        <v>8347388.5599999996</v>
      </c>
      <c r="AC158" s="2">
        <v>8089992.7620000001</v>
      </c>
      <c r="AD158" s="2">
        <v>7802732.6859999998</v>
      </c>
      <c r="AE158" s="2">
        <v>7487254.2949999999</v>
      </c>
      <c r="AF158" s="2">
        <v>7151817.25</v>
      </c>
      <c r="AG158" s="2">
        <v>6794025.4749999996</v>
      </c>
      <c r="AH158" s="2">
        <v>6414862.551</v>
      </c>
      <c r="AI158" s="2">
        <v>6016979.8169999998</v>
      </c>
      <c r="AJ158" s="2">
        <v>5605022.1289999997</v>
      </c>
      <c r="AK158" s="2">
        <v>5180874.7939999998</v>
      </c>
      <c r="AL158" s="2">
        <v>4751344.4819999998</v>
      </c>
      <c r="AM158" s="2">
        <v>4322247.7120000003</v>
      </c>
      <c r="AN158" s="2">
        <v>3899521.9019999998</v>
      </c>
      <c r="AO158" s="2">
        <v>3488904.9569999999</v>
      </c>
      <c r="AP158" s="2">
        <v>3096171.361</v>
      </c>
      <c r="AQ158" s="2">
        <v>2726418.4049999998</v>
      </c>
      <c r="AR158" s="2">
        <v>2381436.1949999998</v>
      </c>
      <c r="AS158" s="2">
        <v>2062569.4369999999</v>
      </c>
      <c r="AT158" s="2">
        <v>1769797.5149999999</v>
      </c>
    </row>
    <row r="159" spans="1:46" x14ac:dyDescent="0.3">
      <c r="A159" s="2" t="s">
        <v>511</v>
      </c>
      <c r="B159" s="2">
        <v>0</v>
      </c>
      <c r="C159" s="2">
        <v>21991564.149999999</v>
      </c>
      <c r="D159" s="2">
        <v>21881231.780000001</v>
      </c>
      <c r="E159" s="2">
        <v>21702360.510000002</v>
      </c>
      <c r="F159" s="2">
        <v>22287474.469999999</v>
      </c>
      <c r="G159" s="2">
        <v>22196236.199999999</v>
      </c>
      <c r="H159" s="2">
        <v>21418598.68</v>
      </c>
      <c r="I159" s="2">
        <v>21088627.52</v>
      </c>
      <c r="J159" s="2">
        <v>21476388.129999999</v>
      </c>
      <c r="K159" s="2">
        <v>22882659.100000001</v>
      </c>
      <c r="L159" s="2">
        <v>24450236.43</v>
      </c>
      <c r="M159" s="2">
        <v>24866890.02</v>
      </c>
      <c r="N159" s="2">
        <v>23214411.050000001</v>
      </c>
      <c r="O159" s="2">
        <v>20422524.059999999</v>
      </c>
      <c r="P159" s="2">
        <v>17218793.02</v>
      </c>
      <c r="Q159" s="2">
        <v>15683634.43</v>
      </c>
      <c r="R159" s="2">
        <v>14878312.5</v>
      </c>
      <c r="S159" s="2">
        <v>14643599.83</v>
      </c>
      <c r="T159" s="2">
        <v>14771697.35</v>
      </c>
      <c r="U159" s="2">
        <v>15153075.17</v>
      </c>
      <c r="V159" s="2">
        <v>15137163.1</v>
      </c>
      <c r="W159" s="2">
        <v>14622683.34</v>
      </c>
      <c r="X159" s="2">
        <v>13904931.75</v>
      </c>
      <c r="Y159" s="2">
        <v>13125464.220000001</v>
      </c>
      <c r="Z159" s="2">
        <v>12338095.58</v>
      </c>
      <c r="AA159" s="2">
        <v>11196940.470000001</v>
      </c>
      <c r="AB159" s="2">
        <v>9984279.8680000007</v>
      </c>
      <c r="AC159" s="2">
        <v>8784106.9269999899</v>
      </c>
      <c r="AD159" s="2">
        <v>7645714.4620000003</v>
      </c>
      <c r="AE159" s="2">
        <v>6595671.7970000003</v>
      </c>
      <c r="AF159" s="2">
        <v>5647815.057</v>
      </c>
      <c r="AG159" s="2">
        <v>4802589.324</v>
      </c>
      <c r="AH159" s="2">
        <v>4057901.7289999998</v>
      </c>
      <c r="AI159" s="2">
        <v>3408234.4160000002</v>
      </c>
      <c r="AJ159" s="2">
        <v>2846550.4739999999</v>
      </c>
      <c r="AK159" s="2">
        <v>2364416.3870000001</v>
      </c>
      <c r="AL159" s="2">
        <v>1953298.7990000001</v>
      </c>
      <c r="AM159" s="2">
        <v>1605058.1029999999</v>
      </c>
      <c r="AN159" s="2">
        <v>1311887.5360000001</v>
      </c>
      <c r="AO159" s="2">
        <v>1066542.6529999999</v>
      </c>
      <c r="AP159" s="2">
        <v>860312.91139999998</v>
      </c>
      <c r="AQ159" s="2">
        <v>689519.2807</v>
      </c>
      <c r="AR159" s="2">
        <v>549226.52540000004</v>
      </c>
      <c r="AS159" s="2">
        <v>434748.9008</v>
      </c>
      <c r="AT159" s="2">
        <v>341884.96950000001</v>
      </c>
    </row>
    <row r="160" spans="1:46" x14ac:dyDescent="0.3">
      <c r="A160" s="2" t="s">
        <v>512</v>
      </c>
      <c r="B160" s="2">
        <v>65511116.289999999</v>
      </c>
      <c r="C160" s="2">
        <v>274910557.10000002</v>
      </c>
      <c r="D160" s="2">
        <v>260709497.69999999</v>
      </c>
      <c r="E160" s="2">
        <v>238280469.90000001</v>
      </c>
      <c r="F160" s="2">
        <v>243627740.69999999</v>
      </c>
      <c r="G160" s="2">
        <v>238011366.59999999</v>
      </c>
      <c r="H160" s="2">
        <v>227309537.19999999</v>
      </c>
      <c r="I160" s="2">
        <v>218961474.80000001</v>
      </c>
      <c r="J160" s="2">
        <v>218153279.80000001</v>
      </c>
      <c r="K160" s="2">
        <v>220661734.19999999</v>
      </c>
      <c r="L160" s="2">
        <v>213798696.90000001</v>
      </c>
      <c r="M160" s="2">
        <v>213790847.69999999</v>
      </c>
      <c r="N160" s="2">
        <v>209684325.40000001</v>
      </c>
      <c r="O160" s="2">
        <v>199745234.59999999</v>
      </c>
      <c r="P160" s="2">
        <v>187021618</v>
      </c>
      <c r="Q160" s="2">
        <v>178705359</v>
      </c>
      <c r="R160" s="2">
        <v>172479303.59999999</v>
      </c>
      <c r="S160" s="2">
        <v>168222412.80000001</v>
      </c>
      <c r="T160" s="2">
        <v>165267365.69999999</v>
      </c>
      <c r="U160" s="2">
        <v>163088786.59999999</v>
      </c>
      <c r="V160" s="2">
        <v>160191680</v>
      </c>
      <c r="W160" s="2">
        <v>156977911.90000001</v>
      </c>
      <c r="X160" s="2">
        <v>153502173.19999999</v>
      </c>
      <c r="Y160" s="2">
        <v>149961452.80000001</v>
      </c>
      <c r="Z160" s="2">
        <v>147439324</v>
      </c>
      <c r="AA160" s="2">
        <v>133435287</v>
      </c>
      <c r="AB160" s="2">
        <v>119707239.7</v>
      </c>
      <c r="AC160" s="2">
        <v>106891565</v>
      </c>
      <c r="AD160" s="2">
        <v>95053941.349999994</v>
      </c>
      <c r="AE160" s="2">
        <v>84206003.329999998</v>
      </c>
      <c r="AF160" s="2">
        <v>74548077.489999995</v>
      </c>
      <c r="AG160" s="2">
        <v>65852055.619999997</v>
      </c>
      <c r="AH160" s="2">
        <v>58026719.649999999</v>
      </c>
      <c r="AI160" s="2">
        <v>51009926.399999999</v>
      </c>
      <c r="AJ160" s="2">
        <v>44753239.810000002</v>
      </c>
      <c r="AK160" s="2">
        <v>39194993.520000003</v>
      </c>
      <c r="AL160" s="2">
        <v>34284384.420000002</v>
      </c>
      <c r="AM160" s="2">
        <v>29970525.52</v>
      </c>
      <c r="AN160" s="2">
        <v>26199319.739999998</v>
      </c>
      <c r="AO160" s="2">
        <v>22916813.16</v>
      </c>
      <c r="AP160" s="2">
        <v>20070997.82</v>
      </c>
      <c r="AQ160" s="2">
        <v>17617715.27</v>
      </c>
      <c r="AR160" s="2">
        <v>15505984.539999999</v>
      </c>
      <c r="AS160" s="2">
        <v>13690835.66</v>
      </c>
      <c r="AT160" s="2">
        <v>12131435.060000001</v>
      </c>
    </row>
    <row r="161" spans="1:46" x14ac:dyDescent="0.3">
      <c r="A161" s="2" t="s">
        <v>513</v>
      </c>
      <c r="B161" s="2">
        <v>0</v>
      </c>
      <c r="C161" s="2">
        <v>6066170.3830000004</v>
      </c>
      <c r="D161" s="2">
        <v>6087234.8389999997</v>
      </c>
      <c r="E161" s="2">
        <v>6412835.8480000002</v>
      </c>
      <c r="F161" s="2">
        <v>6596523.8540000003</v>
      </c>
      <c r="G161" s="2">
        <v>6624738.2419999996</v>
      </c>
      <c r="H161" s="2">
        <v>6546304.7390000001</v>
      </c>
      <c r="I161" s="2">
        <v>6583248.6160000004</v>
      </c>
      <c r="J161" s="2">
        <v>6734178.3629999999</v>
      </c>
      <c r="K161" s="2">
        <v>7122268.7460000003</v>
      </c>
      <c r="L161" s="2">
        <v>7280615.5279999999</v>
      </c>
      <c r="M161" s="2">
        <v>7253780.7690000003</v>
      </c>
      <c r="N161" s="2">
        <v>6720873.8629999999</v>
      </c>
      <c r="O161" s="2">
        <v>5899601.0860000001</v>
      </c>
      <c r="P161" s="2">
        <v>5002537.9780000001</v>
      </c>
      <c r="Q161" s="2">
        <v>4635983.1030000001</v>
      </c>
      <c r="R161" s="2">
        <v>4457357.6380000003</v>
      </c>
      <c r="S161" s="2">
        <v>4433075.5180000002</v>
      </c>
      <c r="T161" s="2">
        <v>4498072.5750000002</v>
      </c>
      <c r="U161" s="2">
        <v>4619700.0980000002</v>
      </c>
      <c r="V161" s="2">
        <v>4642590.7479999997</v>
      </c>
      <c r="W161" s="2">
        <v>4502186.3899999997</v>
      </c>
      <c r="X161" s="2">
        <v>4297168.3439999996</v>
      </c>
      <c r="Y161" s="2">
        <v>4070401.298</v>
      </c>
      <c r="Z161" s="2">
        <v>3831255.5180000002</v>
      </c>
      <c r="AA161" s="2">
        <v>3480624.0290000001</v>
      </c>
      <c r="AB161" s="2">
        <v>3107809.8319999999</v>
      </c>
      <c r="AC161" s="2">
        <v>2738999.2480000001</v>
      </c>
      <c r="AD161" s="2">
        <v>2388195.7259999998</v>
      </c>
      <c r="AE161" s="2">
        <v>2062918.398</v>
      </c>
      <c r="AF161" s="2">
        <v>1767309.5719999999</v>
      </c>
      <c r="AG161" s="2">
        <v>1502149.7</v>
      </c>
      <c r="AH161" s="2">
        <v>1267256.419</v>
      </c>
      <c r="AI161" s="2">
        <v>1061479.6710000001</v>
      </c>
      <c r="AJ161" s="2">
        <v>883032.59479999996</v>
      </c>
      <c r="AK161" s="2">
        <v>729925.43599999999</v>
      </c>
      <c r="AL161" s="2">
        <v>599648.13619999995</v>
      </c>
      <c r="AM161" s="2">
        <v>489663.37339999998</v>
      </c>
      <c r="AN161" s="2">
        <v>397509.21419999999</v>
      </c>
      <c r="AO161" s="2">
        <v>320850.38540000003</v>
      </c>
      <c r="AP161" s="2">
        <v>257465.27549999999</v>
      </c>
      <c r="AQ161" s="2">
        <v>205428.31080000001</v>
      </c>
      <c r="AR161" s="2">
        <v>162958.95680000001</v>
      </c>
      <c r="AS161" s="2">
        <v>128490.08409999999</v>
      </c>
      <c r="AT161" s="2">
        <v>100662.1053</v>
      </c>
    </row>
    <row r="162" spans="1:46" x14ac:dyDescent="0.3">
      <c r="A162" s="2" t="s">
        <v>514</v>
      </c>
      <c r="B162" s="2">
        <v>0</v>
      </c>
      <c r="C162" s="2">
        <v>781716.15079999994</v>
      </c>
      <c r="D162" s="2">
        <v>669428.2023</v>
      </c>
      <c r="E162" s="2">
        <v>574439.94270000001</v>
      </c>
      <c r="F162" s="2">
        <v>586196.32609999995</v>
      </c>
      <c r="G162" s="2">
        <v>627984.1422</v>
      </c>
      <c r="H162" s="2">
        <v>589814.56220000004</v>
      </c>
      <c r="I162" s="2">
        <v>605216.98750000005</v>
      </c>
      <c r="J162" s="2">
        <v>633079.82350000006</v>
      </c>
      <c r="K162" s="2">
        <v>635587.61380000005</v>
      </c>
      <c r="L162" s="2">
        <v>649618.10080000001</v>
      </c>
      <c r="M162" s="2">
        <v>618897.2868</v>
      </c>
      <c r="N162" s="2">
        <v>582509.0612</v>
      </c>
      <c r="O162" s="2">
        <v>513794.4338</v>
      </c>
      <c r="P162" s="2">
        <v>448694.35649999999</v>
      </c>
      <c r="Q162" s="2">
        <v>422533.14860000001</v>
      </c>
      <c r="R162" s="2">
        <v>408797.26240000001</v>
      </c>
      <c r="S162" s="2">
        <v>399319.47519999999</v>
      </c>
      <c r="T162" s="2">
        <v>390876.39409999998</v>
      </c>
      <c r="U162" s="2">
        <v>382983.49660000001</v>
      </c>
      <c r="V162" s="2">
        <v>367481.28659999999</v>
      </c>
      <c r="W162" s="2">
        <v>351911.76010000001</v>
      </c>
      <c r="X162" s="2">
        <v>336098.88410000002</v>
      </c>
      <c r="Y162" s="2">
        <v>320844.12070000003</v>
      </c>
      <c r="Z162" s="2">
        <v>308910.43910000002</v>
      </c>
      <c r="AA162" s="2">
        <v>296596.08</v>
      </c>
      <c r="AB162" s="2">
        <v>283323.69819999998</v>
      </c>
      <c r="AC162" s="2">
        <v>269029.90259999997</v>
      </c>
      <c r="AD162" s="2">
        <v>254853.97899999999</v>
      </c>
      <c r="AE162" s="2">
        <v>241559.3412</v>
      </c>
      <c r="AF162" s="2">
        <v>229764.00289999999</v>
      </c>
      <c r="AG162" s="2">
        <v>219276.16529999999</v>
      </c>
      <c r="AH162" s="2">
        <v>209999.36060000001</v>
      </c>
      <c r="AI162" s="2">
        <v>201808.45929999999</v>
      </c>
      <c r="AJ162" s="2">
        <v>194619.9693</v>
      </c>
      <c r="AK162" s="2">
        <v>188287.10680000001</v>
      </c>
      <c r="AL162" s="2">
        <v>182611.12419999999</v>
      </c>
      <c r="AM162" s="2">
        <v>177512.61689999999</v>
      </c>
      <c r="AN162" s="2">
        <v>172907.54209999999</v>
      </c>
      <c r="AO162" s="2">
        <v>168722.0912</v>
      </c>
      <c r="AP162" s="2">
        <v>164918.2985</v>
      </c>
      <c r="AQ162" s="2">
        <v>161487.77960000001</v>
      </c>
      <c r="AR162" s="2">
        <v>158376.24359999999</v>
      </c>
      <c r="AS162" s="2">
        <v>155532.28709999999</v>
      </c>
      <c r="AT162" s="2">
        <v>152923.43590000001</v>
      </c>
    </row>
    <row r="163" spans="1:46" x14ac:dyDescent="0.3">
      <c r="A163" s="2" t="s">
        <v>515</v>
      </c>
      <c r="B163" s="2">
        <v>0</v>
      </c>
      <c r="C163" s="2">
        <v>500277.82829999999</v>
      </c>
      <c r="D163" s="2">
        <v>430534.0821</v>
      </c>
      <c r="E163" s="2">
        <v>378257.13429999998</v>
      </c>
      <c r="F163" s="2">
        <v>392549.65820000001</v>
      </c>
      <c r="G163" s="2">
        <v>364725.02559999999</v>
      </c>
      <c r="H163" s="2">
        <v>348164.27519999997</v>
      </c>
      <c r="I163" s="2">
        <v>372238.91080000001</v>
      </c>
      <c r="J163" s="2">
        <v>380902.64520000003</v>
      </c>
      <c r="K163" s="2">
        <v>394038.74070000002</v>
      </c>
      <c r="L163" s="2">
        <v>363616.14289999998</v>
      </c>
      <c r="M163" s="2">
        <v>336807.32290000003</v>
      </c>
      <c r="N163" s="2">
        <v>314141.80989999999</v>
      </c>
      <c r="O163" s="2">
        <v>267415.375</v>
      </c>
      <c r="P163" s="2">
        <v>224732.712</v>
      </c>
      <c r="Q163" s="2">
        <v>207779.59789999999</v>
      </c>
      <c r="R163" s="2">
        <v>199259.28460000001</v>
      </c>
      <c r="S163" s="2">
        <v>193829.3052</v>
      </c>
      <c r="T163" s="2">
        <v>189433.26809999999</v>
      </c>
      <c r="U163" s="2">
        <v>185631.34150000001</v>
      </c>
      <c r="V163" s="2">
        <v>178465.0931</v>
      </c>
      <c r="W163" s="2">
        <v>170800.01019999999</v>
      </c>
      <c r="X163" s="2">
        <v>163307.1673</v>
      </c>
      <c r="Y163" s="2">
        <v>156286.66450000001</v>
      </c>
      <c r="Z163" s="2">
        <v>150363.89259999999</v>
      </c>
      <c r="AA163" s="2">
        <v>141211.30100000001</v>
      </c>
      <c r="AB163" s="2">
        <v>133052.40580000001</v>
      </c>
      <c r="AC163" s="2">
        <v>125687.64750000001</v>
      </c>
      <c r="AD163" s="2">
        <v>119102.59450000001</v>
      </c>
      <c r="AE163" s="2">
        <v>113267.1382</v>
      </c>
      <c r="AF163" s="2">
        <v>108142.6341</v>
      </c>
      <c r="AG163" s="2">
        <v>103639.47560000001</v>
      </c>
      <c r="AH163" s="2">
        <v>99677.142170000006</v>
      </c>
      <c r="AI163" s="2">
        <v>96180.296430000002</v>
      </c>
      <c r="AJ163" s="2">
        <v>93089.372180000006</v>
      </c>
      <c r="AK163" s="2">
        <v>90338.928740000003</v>
      </c>
      <c r="AL163" s="2">
        <v>87870.8701</v>
      </c>
      <c r="AM163" s="2">
        <v>85645.502789999999</v>
      </c>
      <c r="AN163" s="2">
        <v>83626.83524</v>
      </c>
      <c r="AO163" s="2">
        <v>81784.824659999998</v>
      </c>
      <c r="AP163" s="2">
        <v>80102.34345</v>
      </c>
      <c r="AQ163" s="2">
        <v>78573.097389999995</v>
      </c>
      <c r="AR163" s="2">
        <v>77176.921359999906</v>
      </c>
      <c r="AS163" s="2">
        <v>75897.341419999997</v>
      </c>
      <c r="AT163" s="2">
        <v>74721.683099999995</v>
      </c>
    </row>
    <row r="164" spans="1:46" x14ac:dyDescent="0.3">
      <c r="A164" s="2" t="s">
        <v>516</v>
      </c>
      <c r="B164" s="2">
        <v>0</v>
      </c>
      <c r="C164" s="2">
        <v>1555374.004</v>
      </c>
      <c r="D164" s="2">
        <v>1405499.246</v>
      </c>
      <c r="E164" s="2">
        <v>1346873.03</v>
      </c>
      <c r="F164" s="2">
        <v>1378851.243</v>
      </c>
      <c r="G164" s="2">
        <v>1342592.243</v>
      </c>
      <c r="H164" s="2">
        <v>1368824.209</v>
      </c>
      <c r="I164" s="2">
        <v>1515913.7450000001</v>
      </c>
      <c r="J164" s="2">
        <v>1625688.17</v>
      </c>
      <c r="K164" s="2">
        <v>1696316.83</v>
      </c>
      <c r="L164" s="2">
        <v>901584.18200000003</v>
      </c>
      <c r="M164" s="2">
        <v>754691.72490000003</v>
      </c>
      <c r="N164" s="2">
        <v>684545.78890000004</v>
      </c>
      <c r="O164" s="2">
        <v>554581.29220000003</v>
      </c>
      <c r="P164" s="2">
        <v>442679.01179999998</v>
      </c>
      <c r="Q164" s="2">
        <v>398767.1422</v>
      </c>
      <c r="R164" s="2">
        <v>376555.45689999999</v>
      </c>
      <c r="S164" s="2">
        <v>362421.43040000001</v>
      </c>
      <c r="T164" s="2">
        <v>351367.37400000001</v>
      </c>
      <c r="U164" s="2">
        <v>342105.478</v>
      </c>
      <c r="V164" s="2">
        <v>326325.09850000002</v>
      </c>
      <c r="W164" s="2">
        <v>309994.83360000001</v>
      </c>
      <c r="X164" s="2">
        <v>294440.33799999999</v>
      </c>
      <c r="Y164" s="2">
        <v>280171.51659999997</v>
      </c>
      <c r="Z164" s="2">
        <v>268162.0613</v>
      </c>
      <c r="AA164" s="2">
        <v>255381.7634</v>
      </c>
      <c r="AB164" s="2">
        <v>244501.7972</v>
      </c>
      <c r="AC164" s="2">
        <v>234748.41219999999</v>
      </c>
      <c r="AD164" s="2">
        <v>225958.72959999999</v>
      </c>
      <c r="AE164" s="2">
        <v>218078.25450000001</v>
      </c>
      <c r="AF164" s="2">
        <v>211081.10459999999</v>
      </c>
      <c r="AG164" s="2">
        <v>204873.62220000001</v>
      </c>
      <c r="AH164" s="2">
        <v>199367.79370000001</v>
      </c>
      <c r="AI164" s="2">
        <v>194477.7548</v>
      </c>
      <c r="AJ164" s="2">
        <v>190135.68729999999</v>
      </c>
      <c r="AK164" s="2">
        <v>186253.6985</v>
      </c>
      <c r="AL164" s="2">
        <v>182756.99410000001</v>
      </c>
      <c r="AM164" s="2">
        <v>179591.41829999999</v>
      </c>
      <c r="AN164" s="2">
        <v>176703.06520000001</v>
      </c>
      <c r="AO164" s="2">
        <v>174045.08799999999</v>
      </c>
      <c r="AP164" s="2">
        <v>171586.63039999999</v>
      </c>
      <c r="AQ164" s="2">
        <v>169321.53419999999</v>
      </c>
      <c r="AR164" s="2">
        <v>167218.21479999999</v>
      </c>
      <c r="AS164" s="2">
        <v>165255.63449999999</v>
      </c>
      <c r="AT164" s="2">
        <v>163421.12090000001</v>
      </c>
    </row>
    <row r="165" spans="1:46" x14ac:dyDescent="0.3">
      <c r="A165" s="2" t="s">
        <v>517</v>
      </c>
      <c r="B165" s="2">
        <v>0</v>
      </c>
      <c r="C165" s="2">
        <v>238687.47099999999</v>
      </c>
      <c r="D165" s="2">
        <v>224294.66649999999</v>
      </c>
      <c r="E165" s="2">
        <v>211854.99960000001</v>
      </c>
      <c r="F165" s="2">
        <v>218940.06280000001</v>
      </c>
      <c r="G165" s="2">
        <v>218592.08970000001</v>
      </c>
      <c r="H165" s="2">
        <v>222343.5546</v>
      </c>
      <c r="I165" s="2">
        <v>238595.22349999999</v>
      </c>
      <c r="J165" s="2">
        <v>251027.2795</v>
      </c>
      <c r="K165" s="2">
        <v>258844.87590000001</v>
      </c>
      <c r="L165" s="2">
        <v>189086.11240000001</v>
      </c>
      <c r="M165" s="2">
        <v>172133.84150000001</v>
      </c>
      <c r="N165" s="2">
        <v>160940.22940000001</v>
      </c>
      <c r="O165" s="2">
        <v>146723.32370000001</v>
      </c>
      <c r="P165" s="2">
        <v>134012.99359999999</v>
      </c>
      <c r="Q165" s="2">
        <v>127935.34789999999</v>
      </c>
      <c r="R165" s="2">
        <v>124501.59699999999</v>
      </c>
      <c r="S165" s="2">
        <v>122270.1063</v>
      </c>
      <c r="T165" s="2">
        <v>120557.68399999999</v>
      </c>
      <c r="U165" s="2">
        <v>119214.641</v>
      </c>
      <c r="V165" s="2">
        <v>116724.5678</v>
      </c>
      <c r="W165" s="2">
        <v>113865.4507</v>
      </c>
      <c r="X165" s="2">
        <v>110973.28879999999</v>
      </c>
      <c r="Y165" s="2">
        <v>108186.07060000001</v>
      </c>
      <c r="Z165" s="2">
        <v>105605.0615</v>
      </c>
      <c r="AA165" s="2">
        <v>108039.7873</v>
      </c>
      <c r="AB165" s="2">
        <v>109457.99129999999</v>
      </c>
      <c r="AC165" s="2">
        <v>109055.8602</v>
      </c>
      <c r="AD165" s="2">
        <v>107242.1345</v>
      </c>
      <c r="AE165" s="2">
        <v>104549.7785</v>
      </c>
      <c r="AF165" s="2">
        <v>101389.78419999999</v>
      </c>
      <c r="AG165" s="2">
        <v>98026.428700000004</v>
      </c>
      <c r="AH165" s="2">
        <v>94618.332060000001</v>
      </c>
      <c r="AI165" s="2">
        <v>91254.848159999994</v>
      </c>
      <c r="AJ165" s="2">
        <v>87982.761960000003</v>
      </c>
      <c r="AK165" s="2">
        <v>84824.630600000004</v>
      </c>
      <c r="AL165" s="2">
        <v>81778.781929999997</v>
      </c>
      <c r="AM165" s="2">
        <v>78834.854089999906</v>
      </c>
      <c r="AN165" s="2">
        <v>75979.211320000002</v>
      </c>
      <c r="AO165" s="2">
        <v>73197.80085</v>
      </c>
      <c r="AP165" s="2">
        <v>70478.347479999997</v>
      </c>
      <c r="AQ165" s="2">
        <v>67815.426030000002</v>
      </c>
      <c r="AR165" s="2">
        <v>65206.593780000003</v>
      </c>
      <c r="AS165" s="2">
        <v>62651.184329999996</v>
      </c>
      <c r="AT165" s="2">
        <v>60153.56162</v>
      </c>
    </row>
    <row r="166" spans="1:46" x14ac:dyDescent="0.3">
      <c r="A166" s="2" t="s">
        <v>518</v>
      </c>
      <c r="B166" s="2">
        <v>4916440.7039999999</v>
      </c>
      <c r="C166" s="2">
        <v>21317660.739999998</v>
      </c>
      <c r="D166" s="2">
        <v>18205940.370000001</v>
      </c>
      <c r="E166" s="2">
        <v>14835551.08</v>
      </c>
      <c r="F166" s="2">
        <v>15883139.99</v>
      </c>
      <c r="G166" s="2">
        <v>15773809.76</v>
      </c>
      <c r="H166" s="2">
        <v>14702451.1</v>
      </c>
      <c r="I166" s="2">
        <v>15433804.890000001</v>
      </c>
      <c r="J166" s="2">
        <v>15917356.18</v>
      </c>
      <c r="K166" s="2">
        <v>16157664.51</v>
      </c>
      <c r="L166" s="2">
        <v>15253112.359999999</v>
      </c>
      <c r="M166" s="2">
        <v>14602342.17</v>
      </c>
      <c r="N166" s="2">
        <v>13974385.67</v>
      </c>
      <c r="O166" s="2">
        <v>12573125.27</v>
      </c>
      <c r="P166" s="2">
        <v>11267883.779999999</v>
      </c>
      <c r="Q166" s="2">
        <v>10755657.32</v>
      </c>
      <c r="R166" s="2">
        <v>10539447.539999999</v>
      </c>
      <c r="S166" s="2">
        <v>10435278.91</v>
      </c>
      <c r="T166" s="2">
        <v>10357544.140000001</v>
      </c>
      <c r="U166" s="2">
        <v>10289468.83</v>
      </c>
      <c r="V166" s="2">
        <v>10102782.949999999</v>
      </c>
      <c r="W166" s="2">
        <v>9882004.0620000008</v>
      </c>
      <c r="X166" s="2">
        <v>9655803.7929999996</v>
      </c>
      <c r="Y166" s="2">
        <v>9441492.0879999995</v>
      </c>
      <c r="Z166" s="2">
        <v>9267234.8849999998</v>
      </c>
      <c r="AA166" s="2">
        <v>8425923.4440000001</v>
      </c>
      <c r="AB166" s="2">
        <v>7684017.0930000003</v>
      </c>
      <c r="AC166" s="2">
        <v>7045066.8909999998</v>
      </c>
      <c r="AD166" s="2">
        <v>6496081.3770000003</v>
      </c>
      <c r="AE166" s="2">
        <v>6029240.0159999998</v>
      </c>
      <c r="AF166" s="2">
        <v>5633975.3710000003</v>
      </c>
      <c r="AG166" s="2">
        <v>5297029.4239999996</v>
      </c>
      <c r="AH166" s="2">
        <v>5008121.6679999996</v>
      </c>
      <c r="AI166" s="2">
        <v>4758848.034</v>
      </c>
      <c r="AJ166" s="2">
        <v>4542763.5199999996</v>
      </c>
      <c r="AK166" s="2">
        <v>4354219.8229999999</v>
      </c>
      <c r="AL166" s="2">
        <v>4188554.4879999999</v>
      </c>
      <c r="AM166" s="2">
        <v>4042082.9029999999</v>
      </c>
      <c r="AN166" s="2">
        <v>3911611.264</v>
      </c>
      <c r="AO166" s="2">
        <v>3794563.8990000002</v>
      </c>
      <c r="AP166" s="2">
        <v>3689046.77</v>
      </c>
      <c r="AQ166" s="2">
        <v>3594177.3829999999</v>
      </c>
      <c r="AR166" s="2">
        <v>3508165.5359999998</v>
      </c>
      <c r="AS166" s="2">
        <v>3429837.5920000002</v>
      </c>
      <c r="AT166" s="2">
        <v>3358385.2540000002</v>
      </c>
    </row>
    <row r="167" spans="1:46" x14ac:dyDescent="0.3">
      <c r="A167" s="2" t="s">
        <v>519</v>
      </c>
      <c r="B167" s="2">
        <v>0</v>
      </c>
      <c r="C167" s="2">
        <v>2120311.3810000001</v>
      </c>
      <c r="D167" s="2">
        <v>1790299.344</v>
      </c>
      <c r="E167" s="2">
        <v>1620995.3959999999</v>
      </c>
      <c r="F167" s="2">
        <v>1610753.7339999999</v>
      </c>
      <c r="G167" s="2">
        <v>1514331.031</v>
      </c>
      <c r="H167" s="2">
        <v>1492183.173</v>
      </c>
      <c r="I167" s="2">
        <v>1619486.757</v>
      </c>
      <c r="J167" s="2">
        <v>1695586.314</v>
      </c>
      <c r="K167" s="2">
        <v>1725308.3840000001</v>
      </c>
      <c r="L167" s="2">
        <v>1633973.7069999999</v>
      </c>
      <c r="M167" s="2">
        <v>1465136.11</v>
      </c>
      <c r="N167" s="2">
        <v>1313409.406</v>
      </c>
      <c r="O167" s="2">
        <v>1105719.179</v>
      </c>
      <c r="P167" s="2">
        <v>933670.5993</v>
      </c>
      <c r="Q167" s="2">
        <v>863069.02769999998</v>
      </c>
      <c r="R167" s="2">
        <v>827180.92940000002</v>
      </c>
      <c r="S167" s="2">
        <v>804550.58860000002</v>
      </c>
      <c r="T167" s="2">
        <v>786731.67220000003</v>
      </c>
      <c r="U167" s="2">
        <v>771469.56030000001</v>
      </c>
      <c r="V167" s="2">
        <v>741255.22979999997</v>
      </c>
      <c r="W167" s="2">
        <v>710281.31070000003</v>
      </c>
      <c r="X167" s="2">
        <v>678748.65709999995</v>
      </c>
      <c r="Y167" s="2">
        <v>648579.06079999998</v>
      </c>
      <c r="Z167" s="2">
        <v>624809.36289999995</v>
      </c>
      <c r="AA167" s="2">
        <v>577561.83429999999</v>
      </c>
      <c r="AB167" s="2">
        <v>530914.6226</v>
      </c>
      <c r="AC167" s="2">
        <v>484568.83679999999</v>
      </c>
      <c r="AD167" s="2">
        <v>441456.13750000001</v>
      </c>
      <c r="AE167" s="2">
        <v>403089.07890000002</v>
      </c>
      <c r="AF167" s="2">
        <v>369921.58919999999</v>
      </c>
      <c r="AG167" s="2">
        <v>341349.35159999999</v>
      </c>
      <c r="AH167" s="2">
        <v>316827.63559999998</v>
      </c>
      <c r="AI167" s="2">
        <v>295728.23379999999</v>
      </c>
      <c r="AJ167" s="2">
        <v>277510.3725</v>
      </c>
      <c r="AK167" s="2">
        <v>261718.20699999999</v>
      </c>
      <c r="AL167" s="2">
        <v>247838.48180000001</v>
      </c>
      <c r="AM167" s="2">
        <v>235584.50469999999</v>
      </c>
      <c r="AN167" s="2">
        <v>224678.82139999999</v>
      </c>
      <c r="AO167" s="2">
        <v>214897.59169999999</v>
      </c>
      <c r="AP167" s="2">
        <v>206087.1974</v>
      </c>
      <c r="AQ167" s="2">
        <v>198143.56210000001</v>
      </c>
      <c r="AR167" s="2">
        <v>190932.1753</v>
      </c>
      <c r="AS167" s="2">
        <v>184351.29949999999</v>
      </c>
      <c r="AT167" s="2">
        <v>178325.69779999999</v>
      </c>
    </row>
    <row r="168" spans="1:46" x14ac:dyDescent="0.3">
      <c r="A168" s="2" t="s">
        <v>520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</row>
    <row r="169" spans="1:46" x14ac:dyDescent="0.3">
      <c r="A169" s="2" t="s">
        <v>521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</row>
    <row r="170" spans="1:46" x14ac:dyDescent="0.3">
      <c r="A170" s="2" t="s">
        <v>522</v>
      </c>
      <c r="B170" s="2">
        <v>20827800</v>
      </c>
      <c r="C170" s="2">
        <v>19859965.16</v>
      </c>
      <c r="D170" s="2">
        <v>18835713.879999999</v>
      </c>
      <c r="E170" s="2">
        <v>16698704.720000001</v>
      </c>
      <c r="F170" s="2">
        <v>15737048.77</v>
      </c>
      <c r="G170" s="2">
        <v>15047464.300000001</v>
      </c>
      <c r="H170" s="2">
        <v>14172470.35</v>
      </c>
      <c r="I170" s="2">
        <v>13101904.82</v>
      </c>
      <c r="J170" s="2">
        <v>12095133</v>
      </c>
      <c r="K170" s="2">
        <v>11048610.140000001</v>
      </c>
      <c r="L170" s="2">
        <v>10065014.130000001</v>
      </c>
      <c r="M170" s="2">
        <v>9210512.41599999</v>
      </c>
      <c r="N170" s="2">
        <v>8382960.5269999998</v>
      </c>
      <c r="O170" s="2">
        <v>7499879.8279999997</v>
      </c>
      <c r="P170" s="2">
        <v>6725772.3600000003</v>
      </c>
      <c r="Q170" s="2">
        <v>5023716.9419999998</v>
      </c>
      <c r="R170" s="2">
        <v>3677447.1189999999</v>
      </c>
      <c r="S170" s="2">
        <v>2668041.8760000002</v>
      </c>
      <c r="T170" s="2">
        <v>1929781.88</v>
      </c>
      <c r="U170" s="2">
        <v>1393655.3759999999</v>
      </c>
      <c r="V170" s="2">
        <v>1267408.959</v>
      </c>
      <c r="W170" s="2">
        <v>1234632.6780000001</v>
      </c>
      <c r="X170" s="2">
        <v>1203911.6939999999</v>
      </c>
      <c r="Y170" s="2">
        <v>1162549.875</v>
      </c>
      <c r="Z170" s="2">
        <v>1237265.101</v>
      </c>
      <c r="AA170" s="2">
        <v>1290356.406</v>
      </c>
      <c r="AB170" s="2">
        <v>1334921.4450000001</v>
      </c>
      <c r="AC170" s="2">
        <v>1368179.531</v>
      </c>
      <c r="AD170" s="2">
        <v>1391052.7690000001</v>
      </c>
      <c r="AE170" s="2">
        <v>1405483.8540000001</v>
      </c>
      <c r="AF170" s="2">
        <v>1412275.4010000001</v>
      </c>
      <c r="AG170" s="2">
        <v>1413006.5630000001</v>
      </c>
      <c r="AH170" s="2">
        <v>1408872.7</v>
      </c>
      <c r="AI170" s="2">
        <v>1400623.2209999999</v>
      </c>
      <c r="AJ170" s="2">
        <v>1388716.5079999999</v>
      </c>
      <c r="AK170" s="2">
        <v>1372744.2819999999</v>
      </c>
      <c r="AL170" s="2">
        <v>1353001.5349999999</v>
      </c>
      <c r="AM170" s="2">
        <v>1329937.0009999999</v>
      </c>
      <c r="AN170" s="2">
        <v>1303937.4920000001</v>
      </c>
      <c r="AO170" s="2">
        <v>1275367.909</v>
      </c>
      <c r="AP170" s="2">
        <v>1245263.348</v>
      </c>
      <c r="AQ170" s="2">
        <v>1213886.7320000001</v>
      </c>
      <c r="AR170" s="2">
        <v>1181308.5360000001</v>
      </c>
      <c r="AS170" s="2">
        <v>1147865.0589999999</v>
      </c>
      <c r="AT170" s="2">
        <v>1114122.801</v>
      </c>
    </row>
    <row r="171" spans="1:46" x14ac:dyDescent="0.3">
      <c r="A171" s="2" t="s">
        <v>523</v>
      </c>
      <c r="B171" s="2">
        <v>16805881</v>
      </c>
      <c r="C171" s="2">
        <v>17328896.73</v>
      </c>
      <c r="D171" s="2">
        <v>16973594.960000001</v>
      </c>
      <c r="E171" s="2">
        <v>16535041.220000001</v>
      </c>
      <c r="F171" s="2">
        <v>16958167.940000001</v>
      </c>
      <c r="G171" s="2">
        <v>14443401.91</v>
      </c>
      <c r="H171" s="2">
        <v>12216001.02</v>
      </c>
      <c r="I171" s="2">
        <v>10326866.17</v>
      </c>
      <c r="J171" s="2">
        <v>8969702.3230000008</v>
      </c>
      <c r="K171" s="2">
        <v>7893853.1919999998</v>
      </c>
      <c r="L171" s="2">
        <v>7870408.3940000003</v>
      </c>
      <c r="M171" s="2">
        <v>7973442.7980000004</v>
      </c>
      <c r="N171" s="2">
        <v>8027161.3329999996</v>
      </c>
      <c r="O171" s="2">
        <v>7687437.9790000003</v>
      </c>
      <c r="P171" s="2">
        <v>7015207.2709999997</v>
      </c>
      <c r="Q171" s="2">
        <v>6676776.2139999997</v>
      </c>
      <c r="R171" s="2">
        <v>6399884.3339999998</v>
      </c>
      <c r="S171" s="2">
        <v>6171106.557</v>
      </c>
      <c r="T171" s="2">
        <v>5976569.6689999998</v>
      </c>
      <c r="U171" s="2">
        <v>5800129.7359999996</v>
      </c>
      <c r="V171" s="2">
        <v>5686892.3859999999</v>
      </c>
      <c r="W171" s="2">
        <v>5481221.7980000004</v>
      </c>
      <c r="X171" s="2">
        <v>5289801.7970000003</v>
      </c>
      <c r="Y171" s="2">
        <v>5108704.7829999998</v>
      </c>
      <c r="Z171" s="2">
        <v>5033084.8509999998</v>
      </c>
      <c r="AA171" s="2">
        <v>4544566.9989999998</v>
      </c>
      <c r="AB171" s="2">
        <v>4081437.4559999998</v>
      </c>
      <c r="AC171" s="2">
        <v>3657975.889</v>
      </c>
      <c r="AD171" s="2">
        <v>3269350.5010000002</v>
      </c>
      <c r="AE171" s="2">
        <v>2910932.7620000001</v>
      </c>
      <c r="AF171" s="2">
        <v>2588080.3909999998</v>
      </c>
      <c r="AG171" s="2">
        <v>2291825.4559999998</v>
      </c>
      <c r="AH171" s="2">
        <v>2019096.2039999999</v>
      </c>
      <c r="AI171" s="2">
        <v>1768683.003</v>
      </c>
      <c r="AJ171" s="2">
        <v>1540261.777</v>
      </c>
      <c r="AK171" s="2">
        <v>1332952.4539999999</v>
      </c>
      <c r="AL171" s="2">
        <v>1146434.274</v>
      </c>
      <c r="AM171" s="2">
        <v>980112.70530000003</v>
      </c>
      <c r="AN171" s="2">
        <v>833070.09730000002</v>
      </c>
      <c r="AO171" s="2">
        <v>704153.57409999997</v>
      </c>
      <c r="AP171" s="2">
        <v>591911.20530000003</v>
      </c>
      <c r="AQ171" s="2">
        <v>495187.25599999999</v>
      </c>
      <c r="AR171" s="2">
        <v>412328.92190000002</v>
      </c>
      <c r="AS171" s="2">
        <v>341718.4241</v>
      </c>
      <c r="AT171" s="2">
        <v>281771.90149999998</v>
      </c>
    </row>
    <row r="172" spans="1:46" x14ac:dyDescent="0.3">
      <c r="A172" s="2" t="s">
        <v>524</v>
      </c>
      <c r="B172" s="2">
        <v>0</v>
      </c>
      <c r="C172" s="2">
        <v>6860233.4270000001</v>
      </c>
      <c r="D172" s="2">
        <v>6606080.9129999997</v>
      </c>
      <c r="E172" s="2">
        <v>6674555.1239999998</v>
      </c>
      <c r="F172" s="2">
        <v>6914059.2369999997</v>
      </c>
      <c r="G172" s="2">
        <v>6648086.9519999996</v>
      </c>
      <c r="H172" s="2">
        <v>6449351.2149999999</v>
      </c>
      <c r="I172" s="2">
        <v>6092084.8959999997</v>
      </c>
      <c r="J172" s="2">
        <v>6304919.9749999996</v>
      </c>
      <c r="K172" s="2">
        <v>6484875.1050000004</v>
      </c>
      <c r="L172" s="2">
        <v>6197788.1770000001</v>
      </c>
      <c r="M172" s="2">
        <v>6232345.1739999996</v>
      </c>
      <c r="N172" s="2">
        <v>6226759.3210000005</v>
      </c>
      <c r="O172" s="2">
        <v>6183941.0760000004</v>
      </c>
      <c r="P172" s="2">
        <v>6024028.5120000001</v>
      </c>
      <c r="Q172" s="2">
        <v>5876754.7889999999</v>
      </c>
      <c r="R172" s="2">
        <v>5750773.0039999997</v>
      </c>
      <c r="S172" s="2">
        <v>5664628.1459999997</v>
      </c>
      <c r="T172" s="2">
        <v>5613497.1169999996</v>
      </c>
      <c r="U172" s="2">
        <v>5586938.7280000001</v>
      </c>
      <c r="V172" s="2">
        <v>5573931.1189999999</v>
      </c>
      <c r="W172" s="2">
        <v>5570235.4730000002</v>
      </c>
      <c r="X172" s="2">
        <v>5573561.9560000002</v>
      </c>
      <c r="Y172" s="2">
        <v>5581220.0630000001</v>
      </c>
      <c r="Z172" s="2">
        <v>5581920.3940000003</v>
      </c>
      <c r="AA172" s="2">
        <v>5303457.1880000001</v>
      </c>
      <c r="AB172" s="2">
        <v>4901596.4730000002</v>
      </c>
      <c r="AC172" s="2">
        <v>4461574.1260000002</v>
      </c>
      <c r="AD172" s="2">
        <v>4029677.28</v>
      </c>
      <c r="AE172" s="2">
        <v>3626511.341</v>
      </c>
      <c r="AF172" s="2">
        <v>3258882.5290000001</v>
      </c>
      <c r="AG172" s="2">
        <v>2926308.7659999998</v>
      </c>
      <c r="AH172" s="2">
        <v>2625626.7579999999</v>
      </c>
      <c r="AI172" s="2">
        <v>2352884.9300000002</v>
      </c>
      <c r="AJ172" s="2">
        <v>2104503.051</v>
      </c>
      <c r="AK172" s="2">
        <v>1877341.7439999999</v>
      </c>
      <c r="AL172" s="2">
        <v>1668811.5889999999</v>
      </c>
      <c r="AM172" s="2">
        <v>1477200.0919999999</v>
      </c>
      <c r="AN172" s="2">
        <v>1301372.273</v>
      </c>
      <c r="AO172" s="2">
        <v>1140593.321</v>
      </c>
      <c r="AP172" s="2">
        <v>994441.17299999995</v>
      </c>
      <c r="AQ172" s="2">
        <v>862598.91639999999</v>
      </c>
      <c r="AR172" s="2">
        <v>744514.90009999997</v>
      </c>
      <c r="AS172" s="2">
        <v>639518.50179999997</v>
      </c>
      <c r="AT172" s="2">
        <v>546864.68050000002</v>
      </c>
    </row>
    <row r="173" spans="1:46" x14ac:dyDescent="0.3">
      <c r="A173" s="2" t="s">
        <v>525</v>
      </c>
      <c r="B173" s="2">
        <v>0</v>
      </c>
      <c r="C173" s="2">
        <v>6650210.4840000002</v>
      </c>
      <c r="D173" s="2">
        <v>6333643.1950000003</v>
      </c>
      <c r="E173" s="2">
        <v>6449090.9270000001</v>
      </c>
      <c r="F173" s="2">
        <v>6334763.7829999998</v>
      </c>
      <c r="G173" s="2">
        <v>6177410.523</v>
      </c>
      <c r="H173" s="2">
        <v>5770664.1160000004</v>
      </c>
      <c r="I173" s="2">
        <v>5584536.5460000001</v>
      </c>
      <c r="J173" s="2">
        <v>5614802.8990000002</v>
      </c>
      <c r="K173" s="2">
        <v>5780685.9349999996</v>
      </c>
      <c r="L173" s="2">
        <v>5697675.1699999999</v>
      </c>
      <c r="M173" s="2">
        <v>5650719.3310000002</v>
      </c>
      <c r="N173" s="2">
        <v>5517681.0640000002</v>
      </c>
      <c r="O173" s="2">
        <v>4962949.335</v>
      </c>
      <c r="P173" s="2">
        <v>4317974.3569999998</v>
      </c>
      <c r="Q173" s="2">
        <v>3985780.0350000001</v>
      </c>
      <c r="R173" s="2">
        <v>3769744.4709999999</v>
      </c>
      <c r="S173" s="2">
        <v>3624366.398</v>
      </c>
      <c r="T173" s="2">
        <v>3519115.943</v>
      </c>
      <c r="U173" s="2">
        <v>3435950.9870000002</v>
      </c>
      <c r="V173" s="2">
        <v>3325021.642</v>
      </c>
      <c r="W173" s="2">
        <v>3206619.0150000001</v>
      </c>
      <c r="X173" s="2">
        <v>3089886.7050000001</v>
      </c>
      <c r="Y173" s="2">
        <v>2977686.4440000001</v>
      </c>
      <c r="Z173" s="2">
        <v>2875139.0290000001</v>
      </c>
      <c r="AA173" s="2">
        <v>2345549.2629999998</v>
      </c>
      <c r="AB173" s="2">
        <v>1914457.2660000001</v>
      </c>
      <c r="AC173" s="2">
        <v>1594431.54</v>
      </c>
      <c r="AD173" s="2">
        <v>1354175.834</v>
      </c>
      <c r="AE173" s="2">
        <v>1167467.2960000001</v>
      </c>
      <c r="AF173" s="2">
        <v>1017189.014</v>
      </c>
      <c r="AG173" s="2">
        <v>892354.57490000001</v>
      </c>
      <c r="AH173" s="2">
        <v>785847.60589999997</v>
      </c>
      <c r="AI173" s="2">
        <v>693058.23620000004</v>
      </c>
      <c r="AJ173" s="2">
        <v>611020.45680000004</v>
      </c>
      <c r="AK173" s="2">
        <v>537629.72349999996</v>
      </c>
      <c r="AL173" s="2">
        <v>471535.66</v>
      </c>
      <c r="AM173" s="2">
        <v>411836.00030000001</v>
      </c>
      <c r="AN173" s="2">
        <v>357940.02639999997</v>
      </c>
      <c r="AO173" s="2">
        <v>309446.6053</v>
      </c>
      <c r="AP173" s="2">
        <v>266088.31359999999</v>
      </c>
      <c r="AQ173" s="2">
        <v>227645.9057</v>
      </c>
      <c r="AR173" s="2">
        <v>193800.51620000001</v>
      </c>
      <c r="AS173" s="2">
        <v>164220.41089999999</v>
      </c>
      <c r="AT173" s="2">
        <v>138557.9296</v>
      </c>
    </row>
    <row r="174" spans="1:46" x14ac:dyDescent="0.3">
      <c r="A174" s="2" t="s">
        <v>526</v>
      </c>
      <c r="B174" s="2">
        <v>0</v>
      </c>
      <c r="C174" s="2">
        <v>415992.71090000001</v>
      </c>
      <c r="D174" s="2">
        <v>389727.03169999999</v>
      </c>
      <c r="E174" s="2">
        <v>330086.7279</v>
      </c>
      <c r="F174" s="2">
        <v>344003.2009</v>
      </c>
      <c r="G174" s="2">
        <v>336715.81280000001</v>
      </c>
      <c r="H174" s="2">
        <v>320521.54320000001</v>
      </c>
      <c r="I174" s="2">
        <v>309012.11900000001</v>
      </c>
      <c r="J174" s="2">
        <v>310912.20030000003</v>
      </c>
      <c r="K174" s="2">
        <v>333203.29109999997</v>
      </c>
      <c r="L174" s="2">
        <v>319016.40749999997</v>
      </c>
      <c r="M174" s="2">
        <v>321370.1483</v>
      </c>
      <c r="N174" s="2">
        <v>321853.00349999999</v>
      </c>
      <c r="O174" s="2">
        <v>300250.027</v>
      </c>
      <c r="P174" s="2">
        <v>272207.6078</v>
      </c>
      <c r="Q174" s="2">
        <v>258969.6489</v>
      </c>
      <c r="R174" s="2">
        <v>251490.10029999999</v>
      </c>
      <c r="S174" s="2">
        <v>246155.39989999999</v>
      </c>
      <c r="T174" s="2">
        <v>242037.70360000001</v>
      </c>
      <c r="U174" s="2">
        <v>238499.95009999999</v>
      </c>
      <c r="V174" s="2">
        <v>233699.79560000001</v>
      </c>
      <c r="W174" s="2">
        <v>228796.28159999999</v>
      </c>
      <c r="X174" s="2">
        <v>223948.0349</v>
      </c>
      <c r="Y174" s="2">
        <v>219285.07180000001</v>
      </c>
      <c r="Z174" s="2">
        <v>215489.24830000001</v>
      </c>
      <c r="AA174" s="2">
        <v>177883.77160000001</v>
      </c>
      <c r="AB174" s="2">
        <v>147113.40090000001</v>
      </c>
      <c r="AC174" s="2">
        <v>124081.64139999999</v>
      </c>
      <c r="AD174" s="2">
        <v>106617.4868</v>
      </c>
      <c r="AE174" s="2">
        <v>92885.568159999995</v>
      </c>
      <c r="AF174" s="2">
        <v>81701.156300000002</v>
      </c>
      <c r="AG174" s="2">
        <v>72278.097229999999</v>
      </c>
      <c r="AH174" s="2">
        <v>64119.637009999999</v>
      </c>
      <c r="AI174" s="2">
        <v>56906.350409999999</v>
      </c>
      <c r="AJ174" s="2">
        <v>50464.58842</v>
      </c>
      <c r="AK174" s="2">
        <v>44512.375310000003</v>
      </c>
      <c r="AL174" s="2">
        <v>39099.598940000003</v>
      </c>
      <c r="AM174" s="2">
        <v>34182.565150000002</v>
      </c>
      <c r="AN174" s="2">
        <v>29724.986730000001</v>
      </c>
      <c r="AO174" s="2">
        <v>25701.923620000001</v>
      </c>
      <c r="AP174" s="2">
        <v>22096.431199999999</v>
      </c>
      <c r="AQ174" s="2">
        <v>18931.906180000002</v>
      </c>
      <c r="AR174" s="2">
        <v>16130.1862</v>
      </c>
      <c r="AS174" s="2">
        <v>13668.632149999999</v>
      </c>
      <c r="AT174" s="2">
        <v>11525.22587</v>
      </c>
    </row>
    <row r="175" spans="1:46" x14ac:dyDescent="0.3">
      <c r="A175" s="2" t="s">
        <v>527</v>
      </c>
      <c r="B175" s="2">
        <v>0</v>
      </c>
      <c r="C175" s="2">
        <v>4957525.84</v>
      </c>
      <c r="D175" s="2">
        <v>4555338.0559999999</v>
      </c>
      <c r="E175" s="2">
        <v>4034859.5920000002</v>
      </c>
      <c r="F175" s="2">
        <v>4101176.486</v>
      </c>
      <c r="G175" s="2">
        <v>4445053.7910000002</v>
      </c>
      <c r="H175" s="2">
        <v>3981811.0780000002</v>
      </c>
      <c r="I175" s="2">
        <v>3757478.2379999999</v>
      </c>
      <c r="J175" s="2">
        <v>3824783.7990000001</v>
      </c>
      <c r="K175" s="2">
        <v>3952559.7379999999</v>
      </c>
      <c r="L175" s="2">
        <v>4130320.392</v>
      </c>
      <c r="M175" s="2">
        <v>4240244.057</v>
      </c>
      <c r="N175" s="2">
        <v>4289591.9270000001</v>
      </c>
      <c r="O175" s="2">
        <v>3832844.0789999999</v>
      </c>
      <c r="P175" s="2">
        <v>3260922.0589999999</v>
      </c>
      <c r="Q175" s="2">
        <v>3001000.642</v>
      </c>
      <c r="R175" s="2">
        <v>2852781.9509999999</v>
      </c>
      <c r="S175" s="2">
        <v>2749749.8790000002</v>
      </c>
      <c r="T175" s="2">
        <v>2672418.5989999999</v>
      </c>
      <c r="U175" s="2">
        <v>2609141.0499999998</v>
      </c>
      <c r="V175" s="2">
        <v>2486589.0490000001</v>
      </c>
      <c r="W175" s="2">
        <v>2359268.2149999999</v>
      </c>
      <c r="X175" s="2">
        <v>2236175.5970000001</v>
      </c>
      <c r="Y175" s="2">
        <v>2120698.341</v>
      </c>
      <c r="Z175" s="2">
        <v>2020913.36</v>
      </c>
      <c r="AA175" s="2">
        <v>1598122.9839999999</v>
      </c>
      <c r="AB175" s="2">
        <v>1274752.922</v>
      </c>
      <c r="AC175" s="2">
        <v>1046411.341</v>
      </c>
      <c r="AD175" s="2">
        <v>880769.77859999996</v>
      </c>
      <c r="AE175" s="2">
        <v>754857.06759999995</v>
      </c>
      <c r="AF175" s="2">
        <v>654994.82059999998</v>
      </c>
      <c r="AG175" s="2">
        <v>572752.20140000002</v>
      </c>
      <c r="AH175" s="2">
        <v>502991.43190000003</v>
      </c>
      <c r="AI175" s="2">
        <v>442482.23</v>
      </c>
      <c r="AJ175" s="2">
        <v>389185.28629999998</v>
      </c>
      <c r="AK175" s="2">
        <v>341676.02779999998</v>
      </c>
      <c r="AL175" s="2">
        <v>299042.20419999998</v>
      </c>
      <c r="AM175" s="2">
        <v>260679.9154</v>
      </c>
      <c r="AN175" s="2">
        <v>226172.62059999999</v>
      </c>
      <c r="AO175" s="2">
        <v>195227.13140000001</v>
      </c>
      <c r="AP175" s="2">
        <v>167632.36809999999</v>
      </c>
      <c r="AQ175" s="2">
        <v>143223.29620000001</v>
      </c>
      <c r="AR175" s="2">
        <v>121766.4716</v>
      </c>
      <c r="AS175" s="2">
        <v>103040.1793</v>
      </c>
      <c r="AT175" s="2">
        <v>86818.443450000006</v>
      </c>
    </row>
    <row r="176" spans="1:46" x14ac:dyDescent="0.3">
      <c r="A176" s="2" t="s">
        <v>528</v>
      </c>
      <c r="B176" s="2">
        <v>0</v>
      </c>
      <c r="C176" s="2">
        <v>17194777.640000001</v>
      </c>
      <c r="D176" s="2">
        <v>15884327</v>
      </c>
      <c r="E176" s="2">
        <v>13959248.41</v>
      </c>
      <c r="F176" s="2">
        <v>14242727.960000001</v>
      </c>
      <c r="G176" s="2">
        <v>15524250.140000001</v>
      </c>
      <c r="H176" s="2">
        <v>13973691.189999999</v>
      </c>
      <c r="I176" s="2">
        <v>13174512</v>
      </c>
      <c r="J176" s="2">
        <v>13356270.91</v>
      </c>
      <c r="K176" s="2">
        <v>13680340.949999999</v>
      </c>
      <c r="L176" s="2">
        <v>15211400.33</v>
      </c>
      <c r="M176" s="2">
        <v>15746372.85</v>
      </c>
      <c r="N176" s="2">
        <v>15843673.859999999</v>
      </c>
      <c r="O176" s="2">
        <v>14710985.25</v>
      </c>
      <c r="P176" s="2">
        <v>13131189.93</v>
      </c>
      <c r="Q176" s="2">
        <v>12329854.76</v>
      </c>
      <c r="R176" s="2">
        <v>11804679.289999999</v>
      </c>
      <c r="S176" s="2">
        <v>11386515.34</v>
      </c>
      <c r="T176" s="2">
        <v>11032003.68</v>
      </c>
      <c r="U176" s="2">
        <v>10711045.83</v>
      </c>
      <c r="V176" s="2">
        <v>10236739.73</v>
      </c>
      <c r="W176" s="2">
        <v>9781001.8499999996</v>
      </c>
      <c r="X176" s="2">
        <v>9323121.2960000001</v>
      </c>
      <c r="Y176" s="2">
        <v>8879875.3719999995</v>
      </c>
      <c r="Z176" s="2">
        <v>8527633.25</v>
      </c>
      <c r="AA176" s="2">
        <v>7014960.0499999998</v>
      </c>
      <c r="AB176" s="2">
        <v>5766160.1579999998</v>
      </c>
      <c r="AC176" s="2">
        <v>4821093.6969999997</v>
      </c>
      <c r="AD176" s="2">
        <v>4099830.0630000001</v>
      </c>
      <c r="AE176" s="2">
        <v>3532610.4010000001</v>
      </c>
      <c r="AF176" s="2">
        <v>3076199.8229999999</v>
      </c>
      <c r="AG176" s="2">
        <v>2695605.7080000001</v>
      </c>
      <c r="AH176" s="2">
        <v>2370242.83</v>
      </c>
      <c r="AI176" s="2">
        <v>2086719.9739999999</v>
      </c>
      <c r="AJ176" s="2">
        <v>1836587.486</v>
      </c>
      <c r="AK176" s="2">
        <v>1613746.419</v>
      </c>
      <c r="AL176" s="2">
        <v>1413281.4939999999</v>
      </c>
      <c r="AM176" s="2">
        <v>1232635.497</v>
      </c>
      <c r="AN176" s="2">
        <v>1069963.425</v>
      </c>
      <c r="AO176" s="2">
        <v>923945.65740000003</v>
      </c>
      <c r="AP176" s="2">
        <v>793673.53850000002</v>
      </c>
      <c r="AQ176" s="2">
        <v>678379.92500000005</v>
      </c>
      <c r="AR176" s="2">
        <v>577017.78280000004</v>
      </c>
      <c r="AS176" s="2">
        <v>488510.58679999999</v>
      </c>
      <c r="AT176" s="2">
        <v>411797.54249999998</v>
      </c>
    </row>
    <row r="177" spans="1:46" x14ac:dyDescent="0.3">
      <c r="A177" s="2" t="s">
        <v>529</v>
      </c>
      <c r="B177" s="2">
        <v>0</v>
      </c>
      <c r="C177" s="2">
        <v>12052153.73</v>
      </c>
      <c r="D177" s="2">
        <v>11200971.51</v>
      </c>
      <c r="E177" s="2">
        <v>10163411.960000001</v>
      </c>
      <c r="F177" s="2">
        <v>10538818.99</v>
      </c>
      <c r="G177" s="2">
        <v>9922039.9560000002</v>
      </c>
      <c r="H177" s="2">
        <v>9002382.7719999999</v>
      </c>
      <c r="I177" s="2">
        <v>8786218.7210000008</v>
      </c>
      <c r="J177" s="2">
        <v>8716824.4639999997</v>
      </c>
      <c r="K177" s="2">
        <v>9283835.3029999901</v>
      </c>
      <c r="L177" s="2">
        <v>9396067.3110000007</v>
      </c>
      <c r="M177" s="2">
        <v>9505196.2850000001</v>
      </c>
      <c r="N177" s="2">
        <v>9500746.2369999997</v>
      </c>
      <c r="O177" s="2">
        <v>8416534.1649999898</v>
      </c>
      <c r="P177" s="2">
        <v>7127474.6179999998</v>
      </c>
      <c r="Q177" s="2">
        <v>6521293.2989999996</v>
      </c>
      <c r="R177" s="2">
        <v>6161894.8439999996</v>
      </c>
      <c r="S177" s="2">
        <v>5902264.1610000003</v>
      </c>
      <c r="T177" s="2">
        <v>5698593.8820000002</v>
      </c>
      <c r="U177" s="2">
        <v>5524586.79</v>
      </c>
      <c r="V177" s="2">
        <v>5282739.4029999999</v>
      </c>
      <c r="W177" s="2">
        <v>5036877.4730000002</v>
      </c>
      <c r="X177" s="2">
        <v>4799310.6469999999</v>
      </c>
      <c r="Y177" s="2">
        <v>4576003.7989999996</v>
      </c>
      <c r="Z177" s="2">
        <v>4385602.0290000001</v>
      </c>
      <c r="AA177" s="2">
        <v>3427506.0040000002</v>
      </c>
      <c r="AB177" s="2">
        <v>2709740.1490000002</v>
      </c>
      <c r="AC177" s="2">
        <v>2210582.8709999998</v>
      </c>
      <c r="AD177" s="2">
        <v>1852737.5660000001</v>
      </c>
      <c r="AE177" s="2">
        <v>1583168.3149999999</v>
      </c>
      <c r="AF177" s="2">
        <v>1370813.861</v>
      </c>
      <c r="AG177" s="2">
        <v>1196779.933</v>
      </c>
      <c r="AH177" s="2">
        <v>1049679.6850000001</v>
      </c>
      <c r="AI177" s="2">
        <v>922404.25859999994</v>
      </c>
      <c r="AJ177" s="2">
        <v>810468.54229999997</v>
      </c>
      <c r="AK177" s="2">
        <v>710941.80119999999</v>
      </c>
      <c r="AL177" s="2">
        <v>621738.87230000005</v>
      </c>
      <c r="AM177" s="2">
        <v>541547.10620000004</v>
      </c>
      <c r="AN177" s="2">
        <v>469472.49050000001</v>
      </c>
      <c r="AO177" s="2">
        <v>404889.94709999999</v>
      </c>
      <c r="AP177" s="2">
        <v>347351.61560000002</v>
      </c>
      <c r="AQ177" s="2">
        <v>296475.68680000002</v>
      </c>
      <c r="AR177" s="2">
        <v>251803.2323</v>
      </c>
      <c r="AS177" s="2">
        <v>212864.76300000001</v>
      </c>
      <c r="AT177" s="2">
        <v>179176.6029</v>
      </c>
    </row>
    <row r="178" spans="1:46" x14ac:dyDescent="0.3">
      <c r="A178" s="2" t="s">
        <v>530</v>
      </c>
      <c r="B178" s="2">
        <v>0</v>
      </c>
      <c r="C178" s="2">
        <v>3331520.9559999998</v>
      </c>
      <c r="D178" s="2">
        <v>3303203.2880000002</v>
      </c>
      <c r="E178" s="2">
        <v>3252484.0830000001</v>
      </c>
      <c r="F178" s="2">
        <v>3336197.3360000001</v>
      </c>
      <c r="G178" s="2">
        <v>3333556.889</v>
      </c>
      <c r="H178" s="2">
        <v>3239870.594</v>
      </c>
      <c r="I178" s="2">
        <v>3242976.4819999998</v>
      </c>
      <c r="J178" s="2">
        <v>3352481.841</v>
      </c>
      <c r="K178" s="2">
        <v>3576224.6379999998</v>
      </c>
      <c r="L178" s="2">
        <v>2110488.4190000002</v>
      </c>
      <c r="M178" s="2">
        <v>1956568.233</v>
      </c>
      <c r="N178" s="2">
        <v>1927025.88</v>
      </c>
      <c r="O178" s="2">
        <v>1797982.8640000001</v>
      </c>
      <c r="P178" s="2">
        <v>1635550.291</v>
      </c>
      <c r="Q178" s="2">
        <v>1545770.8470000001</v>
      </c>
      <c r="R178" s="2">
        <v>1486189.3359999999</v>
      </c>
      <c r="S178" s="2">
        <v>1440758.294</v>
      </c>
      <c r="T178" s="2">
        <v>1404485.5919999999</v>
      </c>
      <c r="U178" s="2">
        <v>1373683.94</v>
      </c>
      <c r="V178" s="2">
        <v>1334517.031</v>
      </c>
      <c r="W178" s="2">
        <v>1295168.946</v>
      </c>
      <c r="X178" s="2">
        <v>1257268.9339999999</v>
      </c>
      <c r="Y178" s="2">
        <v>1221938.923</v>
      </c>
      <c r="Z178" s="2">
        <v>1191431.7320000001</v>
      </c>
      <c r="AA178" s="2">
        <v>1043955.9570000001</v>
      </c>
      <c r="AB178" s="2">
        <v>915211.17729999998</v>
      </c>
      <c r="AC178" s="2">
        <v>810403.82920000004</v>
      </c>
      <c r="AD178" s="2">
        <v>724069.89969999995</v>
      </c>
      <c r="AE178" s="2">
        <v>650925.05519999994</v>
      </c>
      <c r="AF178" s="2">
        <v>587342.63049999997</v>
      </c>
      <c r="AG178" s="2">
        <v>530694.12829999998</v>
      </c>
      <c r="AH178" s="2">
        <v>479286.87790000002</v>
      </c>
      <c r="AI178" s="2">
        <v>432010.79320000001</v>
      </c>
      <c r="AJ178" s="2">
        <v>388177.67619999999</v>
      </c>
      <c r="AK178" s="2">
        <v>347356.9706</v>
      </c>
      <c r="AL178" s="2">
        <v>309273.13819999999</v>
      </c>
      <c r="AM178" s="2">
        <v>273815.2709</v>
      </c>
      <c r="AN178" s="2">
        <v>240949.1096</v>
      </c>
      <c r="AO178" s="2">
        <v>210685.9038</v>
      </c>
      <c r="AP178" s="2">
        <v>183055.96489999999</v>
      </c>
      <c r="AQ178" s="2">
        <v>158082.66459999999</v>
      </c>
      <c r="AR178" s="2">
        <v>135716.98819999999</v>
      </c>
      <c r="AS178" s="2">
        <v>115875.17509999999</v>
      </c>
      <c r="AT178" s="2">
        <v>98436.036420000004</v>
      </c>
    </row>
    <row r="179" spans="1:46" x14ac:dyDescent="0.3">
      <c r="A179" s="2" t="s">
        <v>531</v>
      </c>
      <c r="B179" s="2">
        <v>5651106.574</v>
      </c>
      <c r="C179" s="2">
        <v>6999808.8370000003</v>
      </c>
      <c r="D179" s="2">
        <v>6962638.6200000001</v>
      </c>
      <c r="E179" s="2">
        <v>6609698.023</v>
      </c>
      <c r="F179" s="2">
        <v>6760218.0360000003</v>
      </c>
      <c r="G179" s="2">
        <v>6807182.8300000001</v>
      </c>
      <c r="H179" s="2">
        <v>6631660.6770000001</v>
      </c>
      <c r="I179" s="2">
        <v>6553650.2850000001</v>
      </c>
      <c r="J179" s="2">
        <v>6632847.0640000002</v>
      </c>
      <c r="K179" s="2">
        <v>6843250.3849999998</v>
      </c>
      <c r="L179" s="2">
        <v>5394607.1119999997</v>
      </c>
      <c r="M179" s="2">
        <v>5314125.8169999998</v>
      </c>
      <c r="N179" s="2">
        <v>5309456.4819999998</v>
      </c>
      <c r="O179" s="2">
        <v>5236706.5630000001</v>
      </c>
      <c r="P179" s="2">
        <v>5067678.1449999996</v>
      </c>
      <c r="Q179" s="2">
        <v>4941118.284</v>
      </c>
      <c r="R179" s="2">
        <v>4847935.5549999997</v>
      </c>
      <c r="S179" s="2">
        <v>4778221.6239999998</v>
      </c>
      <c r="T179" s="2">
        <v>4729393.3830000004</v>
      </c>
      <c r="U179" s="2">
        <v>4695639.2419999996</v>
      </c>
      <c r="V179" s="2">
        <v>4640342.1359999999</v>
      </c>
      <c r="W179" s="2">
        <v>4576310.2120000003</v>
      </c>
      <c r="X179" s="2">
        <v>4509569.0619999999</v>
      </c>
      <c r="Y179" s="2">
        <v>4443224.8650000002</v>
      </c>
      <c r="Z179" s="2">
        <v>4379664.1730000004</v>
      </c>
      <c r="AA179" s="2">
        <v>4136299.2990000001</v>
      </c>
      <c r="AB179" s="2">
        <v>3867780.983</v>
      </c>
      <c r="AC179" s="2">
        <v>3595347.4130000002</v>
      </c>
      <c r="AD179" s="2">
        <v>3327042.4589999998</v>
      </c>
      <c r="AE179" s="2">
        <v>3066264.5970000001</v>
      </c>
      <c r="AF179" s="2">
        <v>2814640.62</v>
      </c>
      <c r="AG179" s="2">
        <v>2572598.1239999998</v>
      </c>
      <c r="AH179" s="2">
        <v>2340234.4279999998</v>
      </c>
      <c r="AI179" s="2">
        <v>2117624.6639999999</v>
      </c>
      <c r="AJ179" s="2">
        <v>1904999.1089999999</v>
      </c>
      <c r="AK179" s="2">
        <v>1702926.6810000001</v>
      </c>
      <c r="AL179" s="2">
        <v>1511818.9169999999</v>
      </c>
      <c r="AM179" s="2">
        <v>1332276.2180000001</v>
      </c>
      <c r="AN179" s="2">
        <v>1165000.3500000001</v>
      </c>
      <c r="AO179" s="2">
        <v>1010664.862</v>
      </c>
      <c r="AP179" s="2">
        <v>869800.73529999994</v>
      </c>
      <c r="AQ179" s="2">
        <v>742744.23930000002</v>
      </c>
      <c r="AR179" s="2">
        <v>629515.00490000006</v>
      </c>
      <c r="AS179" s="2">
        <v>529790.85349999997</v>
      </c>
      <c r="AT179" s="2">
        <v>442975.0944</v>
      </c>
    </row>
    <row r="180" spans="1:46" x14ac:dyDescent="0.3">
      <c r="A180" s="2" t="s">
        <v>532</v>
      </c>
      <c r="B180" s="2">
        <v>0</v>
      </c>
      <c r="C180" s="2">
        <v>330017.34269999998</v>
      </c>
      <c r="D180" s="2">
        <v>318845.15610000002</v>
      </c>
      <c r="E180" s="2">
        <v>272343.38260000001</v>
      </c>
      <c r="F180" s="2">
        <v>284079.94890000002</v>
      </c>
      <c r="G180" s="2">
        <v>293736.4583</v>
      </c>
      <c r="H180" s="2">
        <v>273038.32150000002</v>
      </c>
      <c r="I180" s="2">
        <v>255636.9522</v>
      </c>
      <c r="J180" s="2">
        <v>249161.8089</v>
      </c>
      <c r="K180" s="2">
        <v>256514.81169999999</v>
      </c>
      <c r="L180" s="2">
        <v>249098.4338</v>
      </c>
      <c r="M180" s="2">
        <v>250336.49530000001</v>
      </c>
      <c r="N180" s="2">
        <v>251178.3842</v>
      </c>
      <c r="O180" s="2">
        <v>247477.68789999999</v>
      </c>
      <c r="P180" s="2">
        <v>240109.78909999999</v>
      </c>
      <c r="Q180" s="2">
        <v>235778.5986</v>
      </c>
      <c r="R180" s="2">
        <v>232612.72229999999</v>
      </c>
      <c r="S180" s="2">
        <v>229886.3952</v>
      </c>
      <c r="T180" s="2">
        <v>227472.5129</v>
      </c>
      <c r="U180" s="2">
        <v>225264.4944</v>
      </c>
      <c r="V180" s="2">
        <v>221852.5086</v>
      </c>
      <c r="W180" s="2">
        <v>218680.7133</v>
      </c>
      <c r="X180" s="2">
        <v>215543.0865</v>
      </c>
      <c r="Y180" s="2">
        <v>212538.49479999999</v>
      </c>
      <c r="Z180" s="2">
        <v>210491.84330000001</v>
      </c>
      <c r="AA180" s="2">
        <v>195219.01699999999</v>
      </c>
      <c r="AB180" s="2">
        <v>180940.6678</v>
      </c>
      <c r="AC180" s="2">
        <v>168356.93640000001</v>
      </c>
      <c r="AD180" s="2">
        <v>157118.4713</v>
      </c>
      <c r="AE180" s="2">
        <v>146802.92370000001</v>
      </c>
      <c r="AF180" s="2">
        <v>137135.85130000001</v>
      </c>
      <c r="AG180" s="2">
        <v>127852.296</v>
      </c>
      <c r="AH180" s="2">
        <v>118816.4466</v>
      </c>
      <c r="AI180" s="2">
        <v>109953.7427</v>
      </c>
      <c r="AJ180" s="2">
        <v>101250.374</v>
      </c>
      <c r="AK180" s="2">
        <v>92681.003330000007</v>
      </c>
      <c r="AL180" s="2">
        <v>84287.718120000005</v>
      </c>
      <c r="AM180" s="2">
        <v>76136.468989999994</v>
      </c>
      <c r="AN180" s="2">
        <v>68294.585999999996</v>
      </c>
      <c r="AO180" s="2">
        <v>60830.341780000002</v>
      </c>
      <c r="AP180" s="2">
        <v>53811.229019999999</v>
      </c>
      <c r="AQ180" s="2">
        <v>47303.215170000003</v>
      </c>
      <c r="AR180" s="2">
        <v>41326.188479999997</v>
      </c>
      <c r="AS180" s="2">
        <v>35894.351549999999</v>
      </c>
      <c r="AT180" s="2">
        <v>31009.371480000002</v>
      </c>
    </row>
    <row r="181" spans="1:46" x14ac:dyDescent="0.3">
      <c r="A181" s="2" t="s">
        <v>533</v>
      </c>
      <c r="B181" s="2">
        <v>0</v>
      </c>
      <c r="C181" s="2">
        <v>8225467.2390000001</v>
      </c>
      <c r="D181" s="2">
        <v>7906683.1030000001</v>
      </c>
      <c r="E181" s="2">
        <v>7361119.0420000004</v>
      </c>
      <c r="F181" s="2">
        <v>7348473.909</v>
      </c>
      <c r="G181" s="2">
        <v>7195235.3700000001</v>
      </c>
      <c r="H181" s="2">
        <v>6723040.4069999997</v>
      </c>
      <c r="I181" s="2">
        <v>6418342.7850000001</v>
      </c>
      <c r="J181" s="2">
        <v>6419135.0049999999</v>
      </c>
      <c r="K181" s="2">
        <v>6698914.1160000004</v>
      </c>
      <c r="L181" s="2">
        <v>7200103.3310000002</v>
      </c>
      <c r="M181" s="2">
        <v>7331723.1050000004</v>
      </c>
      <c r="N181" s="2">
        <v>7289274.0870000003</v>
      </c>
      <c r="O181" s="2">
        <v>6771982.8289999999</v>
      </c>
      <c r="P181" s="2">
        <v>6079913.8870000001</v>
      </c>
      <c r="Q181" s="2">
        <v>5685291.4170000004</v>
      </c>
      <c r="R181" s="2">
        <v>5414265.6500000004</v>
      </c>
      <c r="S181" s="2">
        <v>5206486.28</v>
      </c>
      <c r="T181" s="2">
        <v>5043743.0269999998</v>
      </c>
      <c r="U181" s="2">
        <v>4905824.6629999997</v>
      </c>
      <c r="V181" s="2">
        <v>4712695.5070000002</v>
      </c>
      <c r="W181" s="2">
        <v>4527642.9589999998</v>
      </c>
      <c r="X181" s="2">
        <v>4339962.8159999996</v>
      </c>
      <c r="Y181" s="2">
        <v>4158077.5839999998</v>
      </c>
      <c r="Z181" s="2">
        <v>4013541.3620000002</v>
      </c>
      <c r="AA181" s="2">
        <v>3206600.6060000001</v>
      </c>
      <c r="AB181" s="2">
        <v>2555812.4449999998</v>
      </c>
      <c r="AC181" s="2">
        <v>2073864.3810000001</v>
      </c>
      <c r="AD181" s="2">
        <v>1715622.469</v>
      </c>
      <c r="AE181" s="2">
        <v>1442125.706</v>
      </c>
      <c r="AF181" s="2">
        <v>1227530.3700000001</v>
      </c>
      <c r="AG181" s="2">
        <v>1053735.656</v>
      </c>
      <c r="AH181" s="2">
        <v>909646.77139999997</v>
      </c>
      <c r="AI181" s="2">
        <v>787742.32409999997</v>
      </c>
      <c r="AJ181" s="2">
        <v>683008.5797</v>
      </c>
      <c r="AK181" s="2">
        <v>592037.47820000001</v>
      </c>
      <c r="AL181" s="2">
        <v>512133.13630000001</v>
      </c>
      <c r="AM181" s="2">
        <v>441707.13549999997</v>
      </c>
      <c r="AN181" s="2">
        <v>379531.63990000001</v>
      </c>
      <c r="AO181" s="2">
        <v>324699.55949999997</v>
      </c>
      <c r="AP181" s="2">
        <v>276536.50050000002</v>
      </c>
      <c r="AQ181" s="2">
        <v>234480.88630000001</v>
      </c>
      <c r="AR181" s="2">
        <v>197947.7298</v>
      </c>
      <c r="AS181" s="2">
        <v>166402.27970000001</v>
      </c>
      <c r="AT181" s="2">
        <v>139340.14180000001</v>
      </c>
    </row>
    <row r="182" spans="1:46" x14ac:dyDescent="0.3">
      <c r="A182" s="2" t="s">
        <v>534</v>
      </c>
      <c r="B182" s="2">
        <v>0</v>
      </c>
      <c r="C182" s="2">
        <v>3.6279470159999998</v>
      </c>
      <c r="D182" s="2">
        <v>3.5369570549999998</v>
      </c>
      <c r="E182" s="2">
        <v>3.2882807280000002</v>
      </c>
      <c r="F182" s="2">
        <v>3.2214588810000002</v>
      </c>
      <c r="G182" s="2">
        <v>3.2230551159999998</v>
      </c>
      <c r="H182" s="2">
        <v>3.1072821720000001</v>
      </c>
      <c r="I182" s="2">
        <v>3.0725721749999999</v>
      </c>
      <c r="J182" s="2">
        <v>3.010071495</v>
      </c>
      <c r="K182" s="2">
        <v>2.989789016</v>
      </c>
      <c r="L182" s="2">
        <v>3.920009039</v>
      </c>
      <c r="M182" s="2">
        <v>4.0936580280000001</v>
      </c>
      <c r="N182" s="2">
        <v>4.1615140789999998</v>
      </c>
      <c r="O182" s="2">
        <v>4.2549076929999998</v>
      </c>
      <c r="P182" s="2">
        <v>4.3047347389999997</v>
      </c>
      <c r="Q182" s="2">
        <v>4.3491831899999998</v>
      </c>
      <c r="R182" s="2">
        <v>4.3842577360000003</v>
      </c>
      <c r="S182" s="2">
        <v>4.4097303879999998</v>
      </c>
      <c r="T182" s="2">
        <v>4.430370301</v>
      </c>
      <c r="U182" s="2">
        <v>4.4462225430000002</v>
      </c>
      <c r="V182" s="2">
        <v>4.4410094500000001</v>
      </c>
      <c r="W182" s="2">
        <v>4.4684496090000003</v>
      </c>
      <c r="X182" s="2">
        <v>4.4877040900000003</v>
      </c>
      <c r="Y182" s="2">
        <v>4.5036122650000001</v>
      </c>
      <c r="Z182" s="2">
        <v>4.5603909700000003</v>
      </c>
      <c r="AA182" s="2">
        <v>4.5364011489999996</v>
      </c>
      <c r="AB182" s="2">
        <v>4.4939918480000003</v>
      </c>
      <c r="AC182" s="2">
        <v>4.4295731209999998</v>
      </c>
      <c r="AD182" s="2">
        <v>4.3462416590000004</v>
      </c>
      <c r="AE182" s="2">
        <v>4.2448883439999996</v>
      </c>
      <c r="AF182" s="2">
        <v>4.1334573969999999</v>
      </c>
      <c r="AG182" s="2">
        <v>4.0033271160000004</v>
      </c>
      <c r="AH182" s="2">
        <v>3.8541970970000001</v>
      </c>
      <c r="AI182" s="2">
        <v>3.68629864</v>
      </c>
      <c r="AJ182" s="2">
        <v>3.5019723109999998</v>
      </c>
      <c r="AK182" s="2">
        <v>3.3031941850000002</v>
      </c>
      <c r="AL182" s="2">
        <v>3.0901091709999999</v>
      </c>
      <c r="AM182" s="2">
        <v>2.8669987360000002</v>
      </c>
      <c r="AN182" s="2">
        <v>2.6378827180000002</v>
      </c>
      <c r="AO182" s="2">
        <v>2.4070156549999999</v>
      </c>
      <c r="AP182" s="2">
        <v>2.179011628</v>
      </c>
      <c r="AQ182" s="2">
        <v>1.9581438689999999</v>
      </c>
      <c r="AR182" s="2">
        <v>1.747385473</v>
      </c>
      <c r="AS182" s="2">
        <v>1.5489341190000001</v>
      </c>
      <c r="AT182" s="2">
        <v>1.3645703870000001</v>
      </c>
    </row>
    <row r="183" spans="1:46" x14ac:dyDescent="0.3">
      <c r="A183" s="2" t="s">
        <v>535</v>
      </c>
      <c r="B183" s="2">
        <v>0</v>
      </c>
      <c r="C183" s="2">
        <v>607415.70629999996</v>
      </c>
      <c r="D183" s="2">
        <v>578766.37399999995</v>
      </c>
      <c r="E183" s="2">
        <v>567043.05980000005</v>
      </c>
      <c r="F183" s="2">
        <v>575787.66639999999</v>
      </c>
      <c r="G183" s="2">
        <v>560116.01399999997</v>
      </c>
      <c r="H183" s="2">
        <v>532656.91370000003</v>
      </c>
      <c r="I183" s="2">
        <v>531194.18810000003</v>
      </c>
      <c r="J183" s="2">
        <v>538966.72140000004</v>
      </c>
      <c r="K183" s="2">
        <v>532141.81530000002</v>
      </c>
      <c r="L183" s="2">
        <v>615558.60679999995</v>
      </c>
      <c r="M183" s="2">
        <v>627561.19270000001</v>
      </c>
      <c r="N183" s="2">
        <v>619404.1385</v>
      </c>
      <c r="O183" s="2">
        <v>609350.52930000005</v>
      </c>
      <c r="P183" s="2">
        <v>591227.42779999995</v>
      </c>
      <c r="Q183" s="2">
        <v>581800.33779999998</v>
      </c>
      <c r="R183" s="2">
        <v>574670.34120000002</v>
      </c>
      <c r="S183" s="2">
        <v>574642.50659999996</v>
      </c>
      <c r="T183" s="2">
        <v>578399.32180000003</v>
      </c>
      <c r="U183" s="2">
        <v>581864.03189999994</v>
      </c>
      <c r="V183" s="2">
        <v>584362.3345</v>
      </c>
      <c r="W183" s="2">
        <v>586151.43200000003</v>
      </c>
      <c r="X183" s="2">
        <v>587455.27249999996</v>
      </c>
      <c r="Y183" s="2">
        <v>588299.36410000001</v>
      </c>
      <c r="Z183" s="2">
        <v>589440.06999999995</v>
      </c>
      <c r="AA183" s="2">
        <v>466859.67869999999</v>
      </c>
      <c r="AB183" s="2">
        <v>361423.1727</v>
      </c>
      <c r="AC183" s="2">
        <v>285350.05160000001</v>
      </c>
      <c r="AD183" s="2">
        <v>230620.0122</v>
      </c>
      <c r="AE183" s="2">
        <v>189963.58859999999</v>
      </c>
      <c r="AF183" s="2">
        <v>163594.04</v>
      </c>
      <c r="AG183" s="2">
        <v>143092.60070000001</v>
      </c>
      <c r="AH183" s="2">
        <v>125564.2862</v>
      </c>
      <c r="AI183" s="2">
        <v>109911.9455</v>
      </c>
      <c r="AJ183" s="2">
        <v>95692.294259999995</v>
      </c>
      <c r="AK183" s="2">
        <v>82726.163610000003</v>
      </c>
      <c r="AL183" s="2">
        <v>70908.550839999996</v>
      </c>
      <c r="AM183" s="2">
        <v>60172.633459999997</v>
      </c>
      <c r="AN183" s="2">
        <v>50476.672140000002</v>
      </c>
      <c r="AO183" s="2">
        <v>41790.402869999998</v>
      </c>
      <c r="AP183" s="2">
        <v>34088.018519999998</v>
      </c>
      <c r="AQ183" s="2">
        <v>27335.738590000001</v>
      </c>
      <c r="AR183" s="2">
        <v>21477.791389999999</v>
      </c>
      <c r="AS183" s="2">
        <v>16451.80946</v>
      </c>
      <c r="AT183" s="2">
        <v>12182.60585</v>
      </c>
    </row>
    <row r="184" spans="1:46" x14ac:dyDescent="0.3">
      <c r="A184" s="2" t="s">
        <v>536</v>
      </c>
      <c r="B184" s="2">
        <v>0</v>
      </c>
      <c r="C184" s="2">
        <v>3492981.35</v>
      </c>
      <c r="D184" s="2">
        <v>3303748.943</v>
      </c>
      <c r="E184" s="2">
        <v>3056941.9569999999</v>
      </c>
      <c r="F184" s="2">
        <v>3038508.892</v>
      </c>
      <c r="G184" s="2">
        <v>2940545.09</v>
      </c>
      <c r="H184" s="2">
        <v>2792184.5929999999</v>
      </c>
      <c r="I184" s="2">
        <v>2721696.3909999998</v>
      </c>
      <c r="J184" s="2">
        <v>2660719.7790000001</v>
      </c>
      <c r="K184" s="2">
        <v>2489043.3620000002</v>
      </c>
      <c r="L184" s="2">
        <v>3146099.1839999999</v>
      </c>
      <c r="M184" s="2">
        <v>3150877.1839999999</v>
      </c>
      <c r="N184" s="2">
        <v>2979480.9440000001</v>
      </c>
      <c r="O184" s="2">
        <v>2762426.7949999999</v>
      </c>
      <c r="P184" s="2">
        <v>2500840.9330000002</v>
      </c>
      <c r="Q184" s="2">
        <v>2485232.7089999998</v>
      </c>
      <c r="R184" s="2">
        <v>2471817.31</v>
      </c>
      <c r="S184" s="2">
        <v>2467143.2030000002</v>
      </c>
      <c r="T184" s="2">
        <v>2471280.1940000001</v>
      </c>
      <c r="U184" s="2">
        <v>2456533.196</v>
      </c>
      <c r="V184" s="2">
        <v>2431238.645</v>
      </c>
      <c r="W184" s="2">
        <v>2403639.5240000002</v>
      </c>
      <c r="X184" s="2">
        <v>2374070.4070000001</v>
      </c>
      <c r="Y184" s="2">
        <v>2342457.3939999999</v>
      </c>
      <c r="Z184" s="2">
        <v>2311771.5839999998</v>
      </c>
      <c r="AA184" s="2">
        <v>1823944.5390000001</v>
      </c>
      <c r="AB184" s="2">
        <v>1373282.6340000001</v>
      </c>
      <c r="AC184" s="2">
        <v>1012005.13</v>
      </c>
      <c r="AD184" s="2">
        <v>735705.81949999998</v>
      </c>
      <c r="AE184" s="2">
        <v>529606.59450000001</v>
      </c>
      <c r="AF184" s="2">
        <v>389379.02919999999</v>
      </c>
      <c r="AG184" s="2">
        <v>286192.45640000002</v>
      </c>
      <c r="AH184" s="2">
        <v>208445.45509999999</v>
      </c>
      <c r="AI184" s="2">
        <v>149857.2133</v>
      </c>
      <c r="AJ184" s="2">
        <v>106133.70600000001</v>
      </c>
      <c r="AK184" s="2">
        <v>73924.660539999997</v>
      </c>
      <c r="AL184" s="2">
        <v>50573.966310000003</v>
      </c>
      <c r="AM184" s="2">
        <v>33916.396580000001</v>
      </c>
      <c r="AN184" s="2">
        <v>22277.695640000002</v>
      </c>
      <c r="AO184" s="2">
        <v>14310.030220000001</v>
      </c>
      <c r="AP184" s="2">
        <v>8975.0858790000002</v>
      </c>
      <c r="AQ184" s="2">
        <v>5486.6086359999999</v>
      </c>
      <c r="AR184" s="2">
        <v>3263.1322610000002</v>
      </c>
      <c r="AS184" s="2">
        <v>1882.958408</v>
      </c>
      <c r="AT184" s="2">
        <v>1050.2362009999999</v>
      </c>
    </row>
    <row r="185" spans="1:46" x14ac:dyDescent="0.3">
      <c r="A185" s="2" t="s">
        <v>537</v>
      </c>
      <c r="B185" s="2">
        <v>0</v>
      </c>
      <c r="C185" s="2">
        <v>40918346.420000002</v>
      </c>
      <c r="D185" s="2">
        <v>38938033.609999999</v>
      </c>
      <c r="E185" s="2">
        <v>35969350.530000001</v>
      </c>
      <c r="F185" s="2">
        <v>35700412.07</v>
      </c>
      <c r="G185" s="2">
        <v>35013200.060000002</v>
      </c>
      <c r="H185" s="2">
        <v>33124138.949999999</v>
      </c>
      <c r="I185" s="2">
        <v>31718868.510000002</v>
      </c>
      <c r="J185" s="2">
        <v>31218826.129999999</v>
      </c>
      <c r="K185" s="2">
        <v>30447231.960000001</v>
      </c>
      <c r="L185" s="2">
        <v>30534813.32</v>
      </c>
      <c r="M185" s="2">
        <v>30576217.899999999</v>
      </c>
      <c r="N185" s="2">
        <v>29992658.68</v>
      </c>
      <c r="O185" s="2">
        <v>29179793.379999999</v>
      </c>
      <c r="P185" s="2">
        <v>27793934.620000001</v>
      </c>
      <c r="Q185" s="2">
        <v>27109278.030000001</v>
      </c>
      <c r="R185" s="2">
        <v>26441937.5</v>
      </c>
      <c r="S185" s="2">
        <v>26016621.109999999</v>
      </c>
      <c r="T185" s="2">
        <v>25781214.09</v>
      </c>
      <c r="U185" s="2">
        <v>25621172.600000001</v>
      </c>
      <c r="V185" s="2">
        <v>25488223.75</v>
      </c>
      <c r="W185" s="2">
        <v>25461705.75</v>
      </c>
      <c r="X185" s="2">
        <v>25486183.239999998</v>
      </c>
      <c r="Y185" s="2">
        <v>25554689.969999999</v>
      </c>
      <c r="Z185" s="2">
        <v>25700705.57</v>
      </c>
      <c r="AA185" s="2">
        <v>23714296.190000001</v>
      </c>
      <c r="AB185" s="2">
        <v>21392030.149999999</v>
      </c>
      <c r="AC185" s="2">
        <v>18916594.77</v>
      </c>
      <c r="AD185" s="2">
        <v>16389934.279999999</v>
      </c>
      <c r="AE185" s="2">
        <v>13907505.01</v>
      </c>
      <c r="AF185" s="2">
        <v>11725633.4</v>
      </c>
      <c r="AG185" s="2">
        <v>9747585.2679999899</v>
      </c>
      <c r="AH185" s="2">
        <v>7963802.0130000003</v>
      </c>
      <c r="AI185" s="2">
        <v>6382484.8530000001</v>
      </c>
      <c r="AJ185" s="2">
        <v>5011986.5290000001</v>
      </c>
      <c r="AK185" s="2">
        <v>3850900.7009999999</v>
      </c>
      <c r="AL185" s="2">
        <v>2893132.1379999998</v>
      </c>
      <c r="AM185" s="2">
        <v>2124351.3059999999</v>
      </c>
      <c r="AN185" s="2">
        <v>1523813.8030000001</v>
      </c>
      <c r="AO185" s="2">
        <v>1067351.3840000001</v>
      </c>
      <c r="AP185" s="2">
        <v>729854.88390000002</v>
      </c>
      <c r="AQ185" s="2">
        <v>487261.99060000002</v>
      </c>
      <c r="AR185" s="2">
        <v>317427.76799999998</v>
      </c>
      <c r="AS185" s="2">
        <v>201697.40030000001</v>
      </c>
      <c r="AT185" s="2">
        <v>124940.18180000001</v>
      </c>
    </row>
    <row r="186" spans="1:46" x14ac:dyDescent="0.3">
      <c r="A186" s="2" t="s">
        <v>538</v>
      </c>
      <c r="B186" s="2">
        <v>0</v>
      </c>
      <c r="C186" s="2">
        <v>14611236.939999999</v>
      </c>
      <c r="D186" s="2">
        <v>13287686.380000001</v>
      </c>
      <c r="E186" s="2">
        <v>10306841.640000001</v>
      </c>
      <c r="F186" s="2">
        <v>13248416.83</v>
      </c>
      <c r="G186" s="2">
        <v>10959547.529999999</v>
      </c>
      <c r="H186" s="2">
        <v>13884648.800000001</v>
      </c>
      <c r="I186" s="2">
        <v>13309701.279999999</v>
      </c>
      <c r="J186" s="2">
        <v>14207467.210000001</v>
      </c>
      <c r="K186" s="2">
        <v>15618816.710000001</v>
      </c>
      <c r="L186" s="2">
        <v>12229862.199999999</v>
      </c>
      <c r="M186" s="2">
        <v>12172377.779999999</v>
      </c>
      <c r="N186" s="2">
        <v>12246848.98</v>
      </c>
      <c r="O186" s="2">
        <v>12250326.609999999</v>
      </c>
      <c r="P186" s="2">
        <v>12035867.91</v>
      </c>
      <c r="Q186" s="2">
        <v>11813838.23</v>
      </c>
      <c r="R186" s="2">
        <v>11638267.960000001</v>
      </c>
      <c r="S186" s="2">
        <v>11513810.640000001</v>
      </c>
      <c r="T186" s="2">
        <v>11435344.43</v>
      </c>
      <c r="U186" s="2">
        <v>11388993.16</v>
      </c>
      <c r="V186" s="2">
        <v>11364556.560000001</v>
      </c>
      <c r="W186" s="2">
        <v>11362615.109999999</v>
      </c>
      <c r="X186" s="2">
        <v>11371179.68</v>
      </c>
      <c r="Y186" s="2">
        <v>11393106.73</v>
      </c>
      <c r="Z186" s="2">
        <v>11432538.09</v>
      </c>
      <c r="AA186" s="2">
        <v>10842308.09</v>
      </c>
      <c r="AB186" s="2">
        <v>10196460.5</v>
      </c>
      <c r="AC186" s="2">
        <v>9542487.1600000001</v>
      </c>
      <c r="AD186" s="2">
        <v>8890424.63199999</v>
      </c>
      <c r="AE186" s="2">
        <v>8244358.5520000001</v>
      </c>
      <c r="AF186" s="2">
        <v>7620936.21</v>
      </c>
      <c r="AG186" s="2">
        <v>7010389.716</v>
      </c>
      <c r="AH186" s="2">
        <v>6412977.6009999998</v>
      </c>
      <c r="AI186" s="2">
        <v>5830738.7520000003</v>
      </c>
      <c r="AJ186" s="2">
        <v>5267273.5980000002</v>
      </c>
      <c r="AK186" s="2">
        <v>4724351.58</v>
      </c>
      <c r="AL186" s="2">
        <v>4206017.2019999996</v>
      </c>
      <c r="AM186" s="2">
        <v>3716269.6060000001</v>
      </c>
      <c r="AN186" s="2">
        <v>3258042.7230000002</v>
      </c>
      <c r="AO186" s="2">
        <v>2833634.1860000002</v>
      </c>
      <c r="AP186" s="2">
        <v>2444720.1910000001</v>
      </c>
      <c r="AQ186" s="2">
        <v>2092489.645</v>
      </c>
      <c r="AR186" s="2">
        <v>1775744.0220000001</v>
      </c>
      <c r="AS186" s="2">
        <v>1492818.189</v>
      </c>
      <c r="AT186" s="2">
        <v>1241080.5789999999</v>
      </c>
    </row>
    <row r="187" spans="1:46" x14ac:dyDescent="0.3">
      <c r="A187" s="2" t="s">
        <v>539</v>
      </c>
      <c r="B187" s="2">
        <v>0</v>
      </c>
      <c r="C187" s="2">
        <v>9381827.4279999901</v>
      </c>
      <c r="D187" s="2">
        <v>9363498.8100000005</v>
      </c>
      <c r="E187" s="2">
        <v>7869722.7640000004</v>
      </c>
      <c r="F187" s="2">
        <v>7921410.5449999999</v>
      </c>
      <c r="G187" s="2">
        <v>8225599.7429999998</v>
      </c>
      <c r="H187" s="2">
        <v>8053311.4359999998</v>
      </c>
      <c r="I187" s="2">
        <v>7711442.9139999999</v>
      </c>
      <c r="J187" s="2">
        <v>7649883.5219999999</v>
      </c>
      <c r="K187" s="2">
        <v>7846686.7419999996</v>
      </c>
      <c r="L187" s="2">
        <v>7700411.0669999998</v>
      </c>
      <c r="M187" s="2">
        <v>7942205.6179999998</v>
      </c>
      <c r="N187" s="2">
        <v>8135102.9270000001</v>
      </c>
      <c r="O187" s="2">
        <v>8297287.2350000003</v>
      </c>
      <c r="P187" s="2">
        <v>8324462.432</v>
      </c>
      <c r="Q187" s="2">
        <v>8329486.8729999997</v>
      </c>
      <c r="R187" s="2">
        <v>8339018.5700000003</v>
      </c>
      <c r="S187" s="2">
        <v>8355894.2070000004</v>
      </c>
      <c r="T187" s="2">
        <v>8387149.8279999997</v>
      </c>
      <c r="U187" s="2">
        <v>8431351.5319999997</v>
      </c>
      <c r="V187" s="2">
        <v>8470750.5470000003</v>
      </c>
      <c r="W187" s="2">
        <v>8525105.7190000005</v>
      </c>
      <c r="X187" s="2">
        <v>8589822.466</v>
      </c>
      <c r="Y187" s="2">
        <v>8660562.568</v>
      </c>
      <c r="Z187" s="2">
        <v>8746243.4299999997</v>
      </c>
      <c r="AA187" s="2">
        <v>8570046.6429999899</v>
      </c>
      <c r="AB187" s="2">
        <v>8344859.1809999999</v>
      </c>
      <c r="AC187" s="2">
        <v>8086972.852</v>
      </c>
      <c r="AD187" s="2">
        <v>7799353.1660000002</v>
      </c>
      <c r="AE187" s="2">
        <v>7483659.9280000003</v>
      </c>
      <c r="AF187" s="2">
        <v>7148262.2319999998</v>
      </c>
      <c r="AG187" s="2">
        <v>6790638.6040000003</v>
      </c>
      <c r="AH187" s="2">
        <v>6411707.6189999999</v>
      </c>
      <c r="AI187" s="2">
        <v>6014087.0829999996</v>
      </c>
      <c r="AJ187" s="2">
        <v>5602402.5599999996</v>
      </c>
      <c r="AK187" s="2">
        <v>5178528.7680000002</v>
      </c>
      <c r="AL187" s="2">
        <v>4749263.4400000004</v>
      </c>
      <c r="AM187" s="2">
        <v>4320417.4510000004</v>
      </c>
      <c r="AN187" s="2">
        <v>3897924.5520000001</v>
      </c>
      <c r="AO187" s="2">
        <v>3487520.5559999999</v>
      </c>
      <c r="AP187" s="2">
        <v>3094978.878</v>
      </c>
      <c r="AQ187" s="2">
        <v>2725396.7930000001</v>
      </c>
      <c r="AR187" s="2">
        <v>2380565.943</v>
      </c>
      <c r="AS187" s="2">
        <v>2061832.648</v>
      </c>
      <c r="AT187" s="2">
        <v>1769178.206</v>
      </c>
    </row>
    <row r="188" spans="1:46" x14ac:dyDescent="0.3">
      <c r="A188" s="2" t="s">
        <v>540</v>
      </c>
      <c r="B188" s="2">
        <v>0</v>
      </c>
      <c r="C188" s="2">
        <v>13298501.67</v>
      </c>
      <c r="D188" s="2">
        <v>12867526.48</v>
      </c>
      <c r="E188" s="2">
        <v>12529453.91</v>
      </c>
      <c r="F188" s="2">
        <v>12391365.810000001</v>
      </c>
      <c r="G188" s="2">
        <v>11858055.029999999</v>
      </c>
      <c r="H188" s="2">
        <v>11085490.02</v>
      </c>
      <c r="I188" s="2">
        <v>10611154.890000001</v>
      </c>
      <c r="J188" s="2">
        <v>10482682.470000001</v>
      </c>
      <c r="K188" s="2">
        <v>10803067.789999999</v>
      </c>
      <c r="L188" s="2">
        <v>11379228.369999999</v>
      </c>
      <c r="M188" s="2">
        <v>11617363.99</v>
      </c>
      <c r="N188" s="2">
        <v>10341192.43</v>
      </c>
      <c r="O188" s="2">
        <v>8731783.97299999</v>
      </c>
      <c r="P188" s="2">
        <v>7135043.4589999998</v>
      </c>
      <c r="Q188" s="2">
        <v>6049578.7209999999</v>
      </c>
      <c r="R188" s="2">
        <v>5284804.2079999996</v>
      </c>
      <c r="S188" s="2">
        <v>4719983.0889999997</v>
      </c>
      <c r="T188" s="2">
        <v>4287880.5269999998</v>
      </c>
      <c r="U188" s="2">
        <v>3934552.5240000002</v>
      </c>
      <c r="V188" s="2">
        <v>3708223.6039999998</v>
      </c>
      <c r="W188" s="2">
        <v>3475812.8870000001</v>
      </c>
      <c r="X188" s="2">
        <v>3246716.4440000001</v>
      </c>
      <c r="Y188" s="2">
        <v>3028003.8650000002</v>
      </c>
      <c r="Z188" s="2">
        <v>2834046.514</v>
      </c>
      <c r="AA188" s="2">
        <v>2548369.6770000001</v>
      </c>
      <c r="AB188" s="2">
        <v>2247477.7459999998</v>
      </c>
      <c r="AC188" s="2">
        <v>1964754.7679999999</v>
      </c>
      <c r="AD188" s="2">
        <v>1710772.6429999999</v>
      </c>
      <c r="AE188" s="2">
        <v>1486857.879</v>
      </c>
      <c r="AF188" s="2">
        <v>1291352.371</v>
      </c>
      <c r="AG188" s="2">
        <v>1120878.5560000001</v>
      </c>
      <c r="AH188" s="2">
        <v>971965.67460000003</v>
      </c>
      <c r="AI188" s="2">
        <v>841491.81530000002</v>
      </c>
      <c r="AJ188" s="2">
        <v>726924.78579999995</v>
      </c>
      <c r="AK188" s="2">
        <v>626030.43200000003</v>
      </c>
      <c r="AL188" s="2">
        <v>536988.2905</v>
      </c>
      <c r="AM188" s="2">
        <v>458384.60889999999</v>
      </c>
      <c r="AN188" s="2">
        <v>389073.25939999998</v>
      </c>
      <c r="AO188" s="2">
        <v>328134.75520000001</v>
      </c>
      <c r="AP188" s="2">
        <v>270719.99369999999</v>
      </c>
      <c r="AQ188" s="2">
        <v>220778.31140000001</v>
      </c>
      <c r="AR188" s="2">
        <v>178604.7291</v>
      </c>
      <c r="AS188" s="2">
        <v>143482.05369999999</v>
      </c>
      <c r="AT188" s="2">
        <v>114478.3132</v>
      </c>
    </row>
    <row r="189" spans="1:46" x14ac:dyDescent="0.3">
      <c r="A189" s="2" t="s">
        <v>541</v>
      </c>
      <c r="B189" s="2">
        <v>0</v>
      </c>
      <c r="C189" s="2">
        <v>1262229.7949999999</v>
      </c>
      <c r="D189" s="2">
        <v>1200889.487</v>
      </c>
      <c r="E189" s="2">
        <v>1217871.2549999999</v>
      </c>
      <c r="F189" s="2">
        <v>1168439.3529999999</v>
      </c>
      <c r="G189" s="2">
        <v>1093743.02</v>
      </c>
      <c r="H189" s="2">
        <v>1022745.704</v>
      </c>
      <c r="I189" s="2">
        <v>978490.84550000005</v>
      </c>
      <c r="J189" s="2">
        <v>949649.22620000003</v>
      </c>
      <c r="K189" s="2">
        <v>948258.25490000006</v>
      </c>
      <c r="L189" s="2">
        <v>947175.59620000003</v>
      </c>
      <c r="M189" s="2">
        <v>950290.55909999995</v>
      </c>
      <c r="N189" s="2">
        <v>815343.03500000003</v>
      </c>
      <c r="O189" s="2">
        <v>670714.97609999997</v>
      </c>
      <c r="P189" s="2">
        <v>541647.57700000005</v>
      </c>
      <c r="Q189" s="2">
        <v>450595.7745</v>
      </c>
      <c r="R189" s="2">
        <v>384391.68170000002</v>
      </c>
      <c r="S189" s="2">
        <v>333836.78710000002</v>
      </c>
      <c r="T189" s="2">
        <v>294259.8872</v>
      </c>
      <c r="U189" s="2">
        <v>261504.8884</v>
      </c>
      <c r="V189" s="2">
        <v>244110.02280000001</v>
      </c>
      <c r="W189" s="2">
        <v>227943.6819</v>
      </c>
      <c r="X189" s="2">
        <v>212772.33730000001</v>
      </c>
      <c r="Y189" s="2">
        <v>198548.84789999999</v>
      </c>
      <c r="Z189" s="2">
        <v>185880.02</v>
      </c>
      <c r="AA189" s="2">
        <v>166914.61720000001</v>
      </c>
      <c r="AB189" s="2">
        <v>146979.7481</v>
      </c>
      <c r="AC189" s="2">
        <v>128486.67720000001</v>
      </c>
      <c r="AD189" s="2">
        <v>112051.16439999999</v>
      </c>
      <c r="AE189" s="2">
        <v>97656.563429999995</v>
      </c>
      <c r="AF189" s="2">
        <v>85118.612299999906</v>
      </c>
      <c r="AG189" s="2">
        <v>74196.303610000003</v>
      </c>
      <c r="AH189" s="2">
        <v>64637.499539999997</v>
      </c>
      <c r="AI189" s="2">
        <v>56231.209949999997</v>
      </c>
      <c r="AJ189" s="2">
        <v>48809.279629999997</v>
      </c>
      <c r="AK189" s="2">
        <v>42246.130380000002</v>
      </c>
      <c r="AL189" s="2">
        <v>36425.660040000002</v>
      </c>
      <c r="AM189" s="2">
        <v>31256.358540000001</v>
      </c>
      <c r="AN189" s="2">
        <v>26667.587329999998</v>
      </c>
      <c r="AO189" s="2">
        <v>22604.488150000001</v>
      </c>
      <c r="AP189" s="2">
        <v>18696.466850000001</v>
      </c>
      <c r="AQ189" s="2">
        <v>15271.824500000001</v>
      </c>
      <c r="AR189" s="2">
        <v>12372.306839999999</v>
      </c>
      <c r="AS189" s="2">
        <v>9954.2978149999999</v>
      </c>
      <c r="AT189" s="2">
        <v>7955.1163200000001</v>
      </c>
    </row>
    <row r="190" spans="1:46" x14ac:dyDescent="0.3">
      <c r="A190" s="2" t="s">
        <v>542</v>
      </c>
      <c r="B190" s="2">
        <v>16805880</v>
      </c>
      <c r="C190" s="2">
        <v>17328895.739999998</v>
      </c>
      <c r="D190" s="2">
        <v>16973594</v>
      </c>
      <c r="E190" s="2">
        <v>16535040.289999999</v>
      </c>
      <c r="F190" s="2">
        <v>16958167.02</v>
      </c>
      <c r="G190" s="2">
        <v>14443401.02</v>
      </c>
      <c r="H190" s="2">
        <v>12216000.16</v>
      </c>
      <c r="I190" s="2">
        <v>10326865.34</v>
      </c>
      <c r="J190" s="2">
        <v>8969701.5189999994</v>
      </c>
      <c r="K190" s="2">
        <v>7893852.398</v>
      </c>
      <c r="L190" s="2">
        <v>7870407.6090000002</v>
      </c>
      <c r="M190" s="2">
        <v>7973442.0180000002</v>
      </c>
      <c r="N190" s="2">
        <v>8027160.5769999996</v>
      </c>
      <c r="O190" s="2">
        <v>7687437.2690000003</v>
      </c>
      <c r="P190" s="2">
        <v>7015206.6129999999</v>
      </c>
      <c r="Q190" s="2">
        <v>6676775.5959999999</v>
      </c>
      <c r="R190" s="2">
        <v>6399883.75</v>
      </c>
      <c r="S190" s="2">
        <v>6171106.0029999996</v>
      </c>
      <c r="T190" s="2">
        <v>5976569.1430000002</v>
      </c>
      <c r="U190" s="2">
        <v>5800129.2350000003</v>
      </c>
      <c r="V190" s="2">
        <v>5686891.9050000003</v>
      </c>
      <c r="W190" s="2">
        <v>5481221.341</v>
      </c>
      <c r="X190" s="2">
        <v>5289801.3640000001</v>
      </c>
      <c r="Y190" s="2">
        <v>5108704.3739999998</v>
      </c>
      <c r="Z190" s="2">
        <v>5033084.46</v>
      </c>
      <c r="AA190" s="2">
        <v>4544566.6560000004</v>
      </c>
      <c r="AB190" s="2">
        <v>4081437.16</v>
      </c>
      <c r="AC190" s="2">
        <v>3657975.6359999999</v>
      </c>
      <c r="AD190" s="2">
        <v>3269350.2880000002</v>
      </c>
      <c r="AE190" s="2">
        <v>2910932.5839999998</v>
      </c>
      <c r="AF190" s="2">
        <v>2588080.2439999999</v>
      </c>
      <c r="AG190" s="2">
        <v>2291825.3360000001</v>
      </c>
      <c r="AH190" s="2">
        <v>2019096.1059999999</v>
      </c>
      <c r="AI190" s="2">
        <v>1768682.925</v>
      </c>
      <c r="AJ190" s="2">
        <v>1540261.7150000001</v>
      </c>
      <c r="AK190" s="2">
        <v>1332952.405</v>
      </c>
      <c r="AL190" s="2">
        <v>1146434.236</v>
      </c>
      <c r="AM190" s="2">
        <v>980112.67630000005</v>
      </c>
      <c r="AN190" s="2">
        <v>833070.07519999996</v>
      </c>
      <c r="AO190" s="2">
        <v>704153.55729999999</v>
      </c>
      <c r="AP190" s="2">
        <v>591911.19259999995</v>
      </c>
      <c r="AQ190" s="2">
        <v>495187.24650000001</v>
      </c>
      <c r="AR190" s="2">
        <v>412328.91489999997</v>
      </c>
      <c r="AS190" s="2">
        <v>341718.41879999998</v>
      </c>
      <c r="AT190" s="2">
        <v>281771.89760000003</v>
      </c>
    </row>
    <row r="191" spans="1:46" x14ac:dyDescent="0.3">
      <c r="A191" s="2" t="s">
        <v>543</v>
      </c>
      <c r="B191" s="2">
        <v>4455360</v>
      </c>
      <c r="C191" s="2">
        <v>4111849.6669999999</v>
      </c>
      <c r="D191" s="2">
        <v>3763564.034</v>
      </c>
      <c r="E191" s="2">
        <v>3219126.949</v>
      </c>
      <c r="F191" s="2">
        <v>2926951.5619999999</v>
      </c>
      <c r="G191" s="2">
        <v>2700242.4079999998</v>
      </c>
      <c r="H191" s="2">
        <v>2453819.4130000002</v>
      </c>
      <c r="I191" s="2">
        <v>2188762.9920000001</v>
      </c>
      <c r="J191" s="2">
        <v>1949622.3870000001</v>
      </c>
      <c r="K191" s="2">
        <v>1718425.96</v>
      </c>
      <c r="L191" s="2">
        <v>1558529.5819999999</v>
      </c>
      <c r="M191" s="2">
        <v>1424066.4029999999</v>
      </c>
      <c r="N191" s="2">
        <v>1294335.6029999999</v>
      </c>
      <c r="O191" s="2">
        <v>1190494.1129999999</v>
      </c>
      <c r="P191" s="2">
        <v>1076297.135</v>
      </c>
      <c r="Q191" s="2">
        <v>1076946.8770000001</v>
      </c>
      <c r="R191" s="2">
        <v>1087681.3030000001</v>
      </c>
      <c r="S191" s="2">
        <v>1092160.4410000001</v>
      </c>
      <c r="T191" s="2">
        <v>1093115.827</v>
      </c>
      <c r="U191" s="2">
        <v>1091467.939</v>
      </c>
      <c r="V191" s="2">
        <v>1022183.374</v>
      </c>
      <c r="W191" s="2">
        <v>993724.16599999997</v>
      </c>
      <c r="X191" s="2">
        <v>963730.50780000002</v>
      </c>
      <c r="Y191" s="2">
        <v>925115.73770000006</v>
      </c>
      <c r="Z191" s="2">
        <v>978556.36410000001</v>
      </c>
      <c r="AA191" s="2">
        <v>660297.98589999997</v>
      </c>
      <c r="AB191" s="2">
        <v>421589.57490000001</v>
      </c>
      <c r="AC191" s="2">
        <v>264849.1974</v>
      </c>
      <c r="AD191" s="2">
        <v>164400.07800000001</v>
      </c>
      <c r="AE191" s="2">
        <v>101302.16869999999</v>
      </c>
      <c r="AF191" s="2">
        <v>61685.953159999997</v>
      </c>
      <c r="AG191" s="2">
        <v>37162.258520000003</v>
      </c>
      <c r="AH191" s="2">
        <v>22167.561549999999</v>
      </c>
      <c r="AI191" s="2">
        <v>13118.53225</v>
      </c>
      <c r="AJ191" s="2">
        <v>7692.9568230000004</v>
      </c>
      <c r="AK191" s="2">
        <v>4458.0020189999996</v>
      </c>
      <c r="AL191" s="2">
        <v>2552.059945</v>
      </c>
      <c r="AM191" s="2">
        <v>1408.3643340000001</v>
      </c>
      <c r="AN191" s="2">
        <v>792.26587210000002</v>
      </c>
      <c r="AO191" s="2">
        <v>439.26314619999999</v>
      </c>
      <c r="AP191" s="2">
        <v>241.3426967</v>
      </c>
      <c r="AQ191" s="2">
        <v>131.2987943</v>
      </c>
      <c r="AR191" s="2">
        <v>70.934030379999996</v>
      </c>
      <c r="AS191" s="2">
        <v>37.978530900000003</v>
      </c>
      <c r="AT191" s="2">
        <v>20.173932619999999</v>
      </c>
    </row>
    <row r="192" spans="1:46" x14ac:dyDescent="0.3">
      <c r="A192" s="2" t="s">
        <v>544</v>
      </c>
      <c r="B192" s="2">
        <v>4455360</v>
      </c>
      <c r="C192" s="2">
        <v>4111849.6669999999</v>
      </c>
      <c r="D192" s="2">
        <v>3763564.034</v>
      </c>
      <c r="E192" s="2">
        <v>3219126.949</v>
      </c>
      <c r="F192" s="2">
        <v>2926951.5619999999</v>
      </c>
      <c r="G192" s="2">
        <v>2700242.4079999998</v>
      </c>
      <c r="H192" s="2">
        <v>2453819.4130000002</v>
      </c>
      <c r="I192" s="2">
        <v>2188762.9920000001</v>
      </c>
      <c r="J192" s="2">
        <v>1949622.3870000001</v>
      </c>
      <c r="K192" s="2">
        <v>1718425.96</v>
      </c>
      <c r="L192" s="2">
        <v>1558529.5819999999</v>
      </c>
      <c r="M192" s="2">
        <v>1424066.4029999999</v>
      </c>
      <c r="N192" s="2">
        <v>1294335.6029999999</v>
      </c>
      <c r="O192" s="2">
        <v>1190494.1129999999</v>
      </c>
      <c r="P192" s="2">
        <v>1076297.135</v>
      </c>
      <c r="Q192" s="2">
        <v>1076946.8770000001</v>
      </c>
      <c r="R192" s="2">
        <v>1087681.3030000001</v>
      </c>
      <c r="S192" s="2">
        <v>1092160.4410000001</v>
      </c>
      <c r="T192" s="2">
        <v>1093115.827</v>
      </c>
      <c r="U192" s="2">
        <v>1091467.939</v>
      </c>
      <c r="V192" s="2">
        <v>1022183.374</v>
      </c>
      <c r="W192" s="2">
        <v>993724.16599999997</v>
      </c>
      <c r="X192" s="2">
        <v>963730.50780000002</v>
      </c>
      <c r="Y192" s="2">
        <v>925115.73770000006</v>
      </c>
      <c r="Z192" s="2">
        <v>978556.36410000001</v>
      </c>
      <c r="AA192" s="2">
        <v>660297.98589999997</v>
      </c>
      <c r="AB192" s="2">
        <v>421589.57490000001</v>
      </c>
      <c r="AC192" s="2">
        <v>264849.1974</v>
      </c>
      <c r="AD192" s="2">
        <v>164400.07800000001</v>
      </c>
      <c r="AE192" s="2">
        <v>101302.16869999999</v>
      </c>
      <c r="AF192" s="2">
        <v>61685.953159999997</v>
      </c>
      <c r="AG192" s="2">
        <v>37162.258520000003</v>
      </c>
      <c r="AH192" s="2">
        <v>22167.561549999999</v>
      </c>
      <c r="AI192" s="2">
        <v>13118.53225</v>
      </c>
      <c r="AJ192" s="2">
        <v>7692.9568230000004</v>
      </c>
      <c r="AK192" s="2">
        <v>4458.0020189999996</v>
      </c>
      <c r="AL192" s="2">
        <v>2552.059945</v>
      </c>
      <c r="AM192" s="2">
        <v>1408.3643340000001</v>
      </c>
      <c r="AN192" s="2">
        <v>792.26587210000002</v>
      </c>
      <c r="AO192" s="2">
        <v>439.26314619999999</v>
      </c>
      <c r="AP192" s="2">
        <v>241.3426967</v>
      </c>
      <c r="AQ192" s="2">
        <v>131.2987943</v>
      </c>
      <c r="AR192" s="2">
        <v>70.934030379999996</v>
      </c>
      <c r="AS192" s="2">
        <v>37.978530900000003</v>
      </c>
      <c r="AT192" s="2">
        <v>20.173932619999999</v>
      </c>
    </row>
    <row r="193" spans="1:46" x14ac:dyDescent="0.3">
      <c r="A193" s="2" t="s">
        <v>545</v>
      </c>
      <c r="B193" s="2">
        <v>8498700</v>
      </c>
      <c r="C193" s="2">
        <v>8238214.3600000003</v>
      </c>
      <c r="D193" s="2">
        <v>7963298.3669999996</v>
      </c>
      <c r="E193" s="2">
        <v>7197074.6940000001</v>
      </c>
      <c r="F193" s="2">
        <v>6914485.5219999999</v>
      </c>
      <c r="G193" s="2">
        <v>6739911.9409999996</v>
      </c>
      <c r="H193" s="2">
        <v>6471151.9989999998</v>
      </c>
      <c r="I193" s="2">
        <v>6098278.3399999999</v>
      </c>
      <c r="J193" s="2">
        <v>5738689.2199999997</v>
      </c>
      <c r="K193" s="2">
        <v>5343578.2769999998</v>
      </c>
      <c r="L193" s="2">
        <v>5745604.7410000004</v>
      </c>
      <c r="M193" s="2">
        <v>6298807.7810000004</v>
      </c>
      <c r="N193" s="2">
        <v>6875150.1780000003</v>
      </c>
      <c r="O193" s="2">
        <v>7357358.443</v>
      </c>
      <c r="P193" s="2">
        <v>7830207.9589999998</v>
      </c>
      <c r="Q193" s="2">
        <v>7822434.9340000004</v>
      </c>
      <c r="R193" s="2">
        <v>7735381.7350000003</v>
      </c>
      <c r="S193" s="2">
        <v>7576019.0760000004</v>
      </c>
      <c r="T193" s="2">
        <v>7378546.824</v>
      </c>
      <c r="U193" s="2">
        <v>7151809.1940000001</v>
      </c>
      <c r="V193" s="2">
        <v>6591681.2110000001</v>
      </c>
      <c r="W193" s="2">
        <v>6301716.6299999999</v>
      </c>
      <c r="X193" s="2">
        <v>5998433.9639999997</v>
      </c>
      <c r="Y193" s="2">
        <v>5639182.0080000004</v>
      </c>
      <c r="Z193" s="2">
        <v>5827956.3820000002</v>
      </c>
      <c r="AA193" s="2">
        <v>5498676.443</v>
      </c>
      <c r="AB193" s="2">
        <v>5086315.3660000004</v>
      </c>
      <c r="AC193" s="2">
        <v>4619665.8880000003</v>
      </c>
      <c r="AD193" s="2">
        <v>4126076.412</v>
      </c>
      <c r="AE193" s="2">
        <v>3630547.75</v>
      </c>
      <c r="AF193" s="2">
        <v>3149998.9870000002</v>
      </c>
      <c r="AG193" s="2">
        <v>2698919.2250000001</v>
      </c>
      <c r="AH193" s="2">
        <v>2286363.301</v>
      </c>
      <c r="AI193" s="2">
        <v>1916876.2450000001</v>
      </c>
      <c r="AJ193" s="2">
        <v>1591768.176</v>
      </c>
      <c r="AK193" s="2">
        <v>1309422.567</v>
      </c>
      <c r="AL193" s="2">
        <v>1067783.2890000001</v>
      </c>
      <c r="AM193" s="2">
        <v>863808.13619999995</v>
      </c>
      <c r="AN193" s="2">
        <v>693708.14529999997</v>
      </c>
      <c r="AO193" s="2">
        <v>553391.71100000001</v>
      </c>
      <c r="AP193" s="2">
        <v>439007.93339999998</v>
      </c>
      <c r="AQ193" s="2">
        <v>346509.36800000002</v>
      </c>
      <c r="AR193" s="2">
        <v>272203.29070000001</v>
      </c>
      <c r="AS193" s="2">
        <v>212921.37030000001</v>
      </c>
      <c r="AT193" s="2">
        <v>165953.1537</v>
      </c>
    </row>
    <row r="194" spans="1:46" x14ac:dyDescent="0.3">
      <c r="A194" s="2" t="s">
        <v>546</v>
      </c>
      <c r="B194" s="2">
        <v>20827800</v>
      </c>
      <c r="C194" s="2">
        <v>19859965.16</v>
      </c>
      <c r="D194" s="2">
        <v>18835713.879999999</v>
      </c>
      <c r="E194" s="2">
        <v>16698704.720000001</v>
      </c>
      <c r="F194" s="2">
        <v>15737048.77</v>
      </c>
      <c r="G194" s="2">
        <v>15047464.300000001</v>
      </c>
      <c r="H194" s="2">
        <v>14172470.35</v>
      </c>
      <c r="I194" s="2">
        <v>13101904.82</v>
      </c>
      <c r="J194" s="2">
        <v>12095133</v>
      </c>
      <c r="K194" s="2">
        <v>11048610.140000001</v>
      </c>
      <c r="L194" s="2">
        <v>10065014.130000001</v>
      </c>
      <c r="M194" s="2">
        <v>9210512.41599999</v>
      </c>
      <c r="N194" s="2">
        <v>8382960.5269999998</v>
      </c>
      <c r="O194" s="2">
        <v>7499879.8279999997</v>
      </c>
      <c r="P194" s="2">
        <v>6725772.3600000003</v>
      </c>
      <c r="Q194" s="2">
        <v>5023716.9419999998</v>
      </c>
      <c r="R194" s="2">
        <v>3677447.1189999999</v>
      </c>
      <c r="S194" s="2">
        <v>2668041.8760000002</v>
      </c>
      <c r="T194" s="2">
        <v>1929781.88</v>
      </c>
      <c r="U194" s="2">
        <v>1393655.3759999999</v>
      </c>
      <c r="V194" s="2">
        <v>1267408.959</v>
      </c>
      <c r="W194" s="2">
        <v>1234632.6780000001</v>
      </c>
      <c r="X194" s="2">
        <v>1203911.6939999999</v>
      </c>
      <c r="Y194" s="2">
        <v>1162549.875</v>
      </c>
      <c r="Z194" s="2">
        <v>1237265.101</v>
      </c>
      <c r="AA194" s="2">
        <v>1290356.406</v>
      </c>
      <c r="AB194" s="2">
        <v>1334921.4450000001</v>
      </c>
      <c r="AC194" s="2">
        <v>1368179.531</v>
      </c>
      <c r="AD194" s="2">
        <v>1391052.7690000001</v>
      </c>
      <c r="AE194" s="2">
        <v>1405483.8540000001</v>
      </c>
      <c r="AF194" s="2">
        <v>1412275.4010000001</v>
      </c>
      <c r="AG194" s="2">
        <v>1413006.5630000001</v>
      </c>
      <c r="AH194" s="2">
        <v>1408872.7</v>
      </c>
      <c r="AI194" s="2">
        <v>1400623.2209999999</v>
      </c>
      <c r="AJ194" s="2">
        <v>1388716.5079999999</v>
      </c>
      <c r="AK194" s="2">
        <v>1372744.2819999999</v>
      </c>
      <c r="AL194" s="2">
        <v>1353001.5349999999</v>
      </c>
      <c r="AM194" s="2">
        <v>1329937.0009999999</v>
      </c>
      <c r="AN194" s="2">
        <v>1303937.4920000001</v>
      </c>
      <c r="AO194" s="2">
        <v>1275367.909</v>
      </c>
      <c r="AP194" s="2">
        <v>1245263.348</v>
      </c>
      <c r="AQ194" s="2">
        <v>1213886.7320000001</v>
      </c>
      <c r="AR194" s="2">
        <v>1181308.5360000001</v>
      </c>
      <c r="AS194" s="2">
        <v>1147865.0589999999</v>
      </c>
      <c r="AT194" s="2">
        <v>1114122.801</v>
      </c>
    </row>
    <row r="195" spans="1:46" x14ac:dyDescent="0.3">
      <c r="A195" s="2" t="s">
        <v>547</v>
      </c>
      <c r="B195" s="2">
        <v>478800</v>
      </c>
      <c r="C195" s="2">
        <v>496480.12660000002</v>
      </c>
      <c r="D195" s="2">
        <v>499196.54200000002</v>
      </c>
      <c r="E195" s="2">
        <v>498571.78619999997</v>
      </c>
      <c r="F195" s="2">
        <v>525151.32460000005</v>
      </c>
      <c r="G195" s="2">
        <v>577276.69369999995</v>
      </c>
      <c r="H195" s="2">
        <v>610008.71620000002</v>
      </c>
      <c r="I195" s="2">
        <v>656092.01199999999</v>
      </c>
      <c r="J195" s="2">
        <v>721048.83689999999</v>
      </c>
      <c r="K195" s="2">
        <v>807766.2317</v>
      </c>
      <c r="L195" s="2">
        <v>852204.45270000002</v>
      </c>
      <c r="M195" s="2">
        <v>897525.81740000006</v>
      </c>
      <c r="N195" s="2">
        <v>906645.86439999996</v>
      </c>
      <c r="O195" s="2">
        <v>940270.68720000004</v>
      </c>
      <c r="P195" s="2">
        <v>895178.38289999997</v>
      </c>
      <c r="Q195" s="2">
        <v>890477.32909999997</v>
      </c>
      <c r="R195" s="2">
        <v>881717.08990000002</v>
      </c>
      <c r="S195" s="2">
        <v>884776.3</v>
      </c>
      <c r="T195" s="2">
        <v>890277.17090000003</v>
      </c>
      <c r="U195" s="2">
        <v>897519.49780000001</v>
      </c>
      <c r="V195" s="2">
        <v>982111.12309999997</v>
      </c>
      <c r="W195" s="2">
        <v>1014694.595</v>
      </c>
      <c r="X195" s="2">
        <v>1044773.797</v>
      </c>
      <c r="Y195" s="2">
        <v>1080498.943</v>
      </c>
      <c r="Z195" s="2">
        <v>950214.37320000003</v>
      </c>
      <c r="AA195" s="2">
        <v>785504.42700000003</v>
      </c>
      <c r="AB195" s="2">
        <v>637859.46539999999</v>
      </c>
      <c r="AC195" s="2">
        <v>511381.31469999999</v>
      </c>
      <c r="AD195" s="2">
        <v>405589.04320000001</v>
      </c>
      <c r="AE195" s="2">
        <v>318805.76179999998</v>
      </c>
      <c r="AF195" s="2">
        <v>248552.28769999999</v>
      </c>
      <c r="AG195" s="2">
        <v>192354.10829999999</v>
      </c>
      <c r="AH195" s="2">
        <v>147886.09409999999</v>
      </c>
      <c r="AI195" s="2">
        <v>113010.3542</v>
      </c>
      <c r="AJ195" s="2">
        <v>85867.698730000004</v>
      </c>
      <c r="AK195" s="2">
        <v>64897.459819999996</v>
      </c>
      <c r="AL195" s="2">
        <v>48801.201480000003</v>
      </c>
      <c r="AM195" s="2">
        <v>36526.950409999998</v>
      </c>
      <c r="AN195" s="2">
        <v>27223.780569999999</v>
      </c>
      <c r="AO195" s="2">
        <v>20212.094840000002</v>
      </c>
      <c r="AP195" s="2">
        <v>14962.30394</v>
      </c>
      <c r="AQ195" s="2">
        <v>11043.76931</v>
      </c>
      <c r="AR195" s="2">
        <v>8127.6365930000002</v>
      </c>
      <c r="AS195" s="2">
        <v>5964.9599959999996</v>
      </c>
      <c r="AT195" s="2">
        <v>4366.2194319999999</v>
      </c>
    </row>
    <row r="196" spans="1:46" x14ac:dyDescent="0.3">
      <c r="A196" s="201" t="s">
        <v>548</v>
      </c>
      <c r="B196" s="2">
        <v>0</v>
      </c>
      <c r="C196" s="2">
        <v>786189.74210000003</v>
      </c>
      <c r="D196" s="2">
        <v>764050.78159999999</v>
      </c>
      <c r="E196" s="2">
        <v>745552.36380000005</v>
      </c>
      <c r="F196" s="2">
        <v>782540.31530000002</v>
      </c>
      <c r="G196" s="2">
        <v>773457.50650000002</v>
      </c>
      <c r="H196" s="2">
        <v>763267.34219999996</v>
      </c>
      <c r="I196" s="2">
        <v>718165.0943</v>
      </c>
      <c r="J196" s="2">
        <v>730841.51080000005</v>
      </c>
      <c r="K196" s="2">
        <v>719881.9719</v>
      </c>
      <c r="L196" s="2">
        <v>677916.16310000001</v>
      </c>
      <c r="M196" s="2">
        <v>676854.5442</v>
      </c>
      <c r="N196" s="2">
        <v>668653.76089999999</v>
      </c>
      <c r="O196" s="2">
        <v>646760.94039999996</v>
      </c>
      <c r="P196" s="2">
        <v>616546.7156</v>
      </c>
      <c r="Q196" s="2">
        <v>590611.83620000002</v>
      </c>
      <c r="R196" s="2">
        <v>565455.60649999999</v>
      </c>
      <c r="S196" s="2">
        <v>547398.84860000003</v>
      </c>
      <c r="T196" s="2">
        <v>532537.08920000005</v>
      </c>
      <c r="U196" s="2">
        <v>519383.97889999999</v>
      </c>
      <c r="V196" s="2">
        <v>509507.69150000002</v>
      </c>
      <c r="W196" s="2">
        <v>499495.57799999998</v>
      </c>
      <c r="X196" s="2">
        <v>489637.69020000001</v>
      </c>
      <c r="Y196" s="2">
        <v>479822.82179999998</v>
      </c>
      <c r="Z196" s="2">
        <v>468253.73090000002</v>
      </c>
      <c r="AA196" s="2">
        <v>424671.20699999999</v>
      </c>
      <c r="AB196" s="2">
        <v>373058.44809999998</v>
      </c>
      <c r="AC196" s="2">
        <v>321208.7525</v>
      </c>
      <c r="AD196" s="2">
        <v>273133.07380000001</v>
      </c>
      <c r="AE196" s="2">
        <v>230405.30799999999</v>
      </c>
      <c r="AF196" s="2">
        <v>193323.38589999999</v>
      </c>
      <c r="AG196" s="2">
        <v>161543.69560000001</v>
      </c>
      <c r="AH196" s="2">
        <v>134540.67939999999</v>
      </c>
      <c r="AI196" s="2">
        <v>111727.3368</v>
      </c>
      <c r="AJ196" s="2">
        <v>92541.317909999998</v>
      </c>
      <c r="AK196" s="2">
        <v>76431.841719999997</v>
      </c>
      <c r="AL196" s="2">
        <v>62963.622539999997</v>
      </c>
      <c r="AM196" s="2">
        <v>51746.918879999997</v>
      </c>
      <c r="AN196" s="2">
        <v>42437.928769999999</v>
      </c>
      <c r="AO196" s="2">
        <v>34737.364049999996</v>
      </c>
      <c r="AP196" s="2">
        <v>28389.403439999998</v>
      </c>
      <c r="AQ196" s="2">
        <v>23173.690320000002</v>
      </c>
      <c r="AR196" s="2">
        <v>18895.879209999999</v>
      </c>
      <c r="AS196" s="2">
        <v>15394.0182</v>
      </c>
      <c r="AT196" s="2">
        <v>12531.37545</v>
      </c>
    </row>
    <row r="197" spans="1:46" x14ac:dyDescent="0.3">
      <c r="A197" s="201" t="s">
        <v>549</v>
      </c>
      <c r="B197" s="2">
        <v>0</v>
      </c>
      <c r="C197" s="2">
        <v>5245820.0520000001</v>
      </c>
      <c r="D197" s="2">
        <v>5040618.4400000004</v>
      </c>
      <c r="E197" s="2">
        <v>4959714.1220000004</v>
      </c>
      <c r="F197" s="2">
        <v>4934587.0310000004</v>
      </c>
      <c r="G197" s="2">
        <v>4943669.7819999997</v>
      </c>
      <c r="H197" s="2">
        <v>4696215.216</v>
      </c>
      <c r="I197" s="2">
        <v>4527236.13</v>
      </c>
      <c r="J197" s="2">
        <v>4527947.8480000002</v>
      </c>
      <c r="K197" s="2">
        <v>4549888.63</v>
      </c>
      <c r="L197" s="2">
        <v>4508422.4709999999</v>
      </c>
      <c r="M197" s="2">
        <v>4525353.5360000003</v>
      </c>
      <c r="N197" s="2">
        <v>4475562.71</v>
      </c>
      <c r="O197" s="2">
        <v>4657162.8370000003</v>
      </c>
      <c r="P197" s="2">
        <v>4848864.8590000002</v>
      </c>
      <c r="Q197" s="2">
        <v>4837600.2379999999</v>
      </c>
      <c r="R197" s="2">
        <v>4725348.3279999997</v>
      </c>
      <c r="S197" s="2">
        <v>4627188.2709999997</v>
      </c>
      <c r="T197" s="2">
        <v>4536427.926</v>
      </c>
      <c r="U197" s="2">
        <v>4447516.9630000005</v>
      </c>
      <c r="V197" s="2">
        <v>4389587.3329999996</v>
      </c>
      <c r="W197" s="2">
        <v>4318096.4670000002</v>
      </c>
      <c r="X197" s="2">
        <v>4236547.273</v>
      </c>
      <c r="Y197" s="2">
        <v>4146456.736</v>
      </c>
      <c r="Z197" s="2">
        <v>4043142.9369999999</v>
      </c>
      <c r="AA197" s="2">
        <v>3677394.04</v>
      </c>
      <c r="AB197" s="2">
        <v>3292215.0559999999</v>
      </c>
      <c r="AC197" s="2">
        <v>2894149.031</v>
      </c>
      <c r="AD197" s="2">
        <v>2506482.65</v>
      </c>
      <c r="AE197" s="2">
        <v>2145669.9720000001</v>
      </c>
      <c r="AF197" s="2">
        <v>1820226.013</v>
      </c>
      <c r="AG197" s="2">
        <v>1532559.264</v>
      </c>
      <c r="AH197" s="2">
        <v>1282025.4509999999</v>
      </c>
      <c r="AI197" s="2">
        <v>1066339.8910000001</v>
      </c>
      <c r="AJ197" s="2">
        <v>882508.78610000003</v>
      </c>
      <c r="AK197" s="2">
        <v>726980.0993</v>
      </c>
      <c r="AL197" s="2">
        <v>596349.82570000004</v>
      </c>
      <c r="AM197" s="2">
        <v>487330.00270000001</v>
      </c>
      <c r="AN197" s="2">
        <v>396876.11700000003</v>
      </c>
      <c r="AO197" s="2">
        <v>322226.95919999998</v>
      </c>
      <c r="AP197" s="2">
        <v>260954.55850000001</v>
      </c>
      <c r="AQ197" s="2">
        <v>210926.20079999999</v>
      </c>
      <c r="AR197" s="2">
        <v>170205.33859999999</v>
      </c>
      <c r="AS197" s="2">
        <v>137148.87729999999</v>
      </c>
      <c r="AT197" s="2">
        <v>110375.0306</v>
      </c>
    </row>
    <row r="198" spans="1:46" x14ac:dyDescent="0.3">
      <c r="A198" s="201" t="s">
        <v>550</v>
      </c>
      <c r="B198" s="2">
        <v>0</v>
      </c>
      <c r="C198" s="2">
        <v>736508.47329999995</v>
      </c>
      <c r="D198" s="2">
        <v>696115.02610000002</v>
      </c>
      <c r="E198" s="2">
        <v>569796.41610000003</v>
      </c>
      <c r="F198" s="2">
        <v>601436.13489999995</v>
      </c>
      <c r="G198" s="2">
        <v>604743.28540000005</v>
      </c>
      <c r="H198" s="2">
        <v>585355.19480000006</v>
      </c>
      <c r="I198" s="2">
        <v>562167.97679999995</v>
      </c>
      <c r="J198" s="2">
        <v>555929.48300000001</v>
      </c>
      <c r="K198" s="2">
        <v>570209.64580000006</v>
      </c>
      <c r="L198" s="2">
        <v>537147.80859999999</v>
      </c>
      <c r="M198" s="2">
        <v>536422.85719999997</v>
      </c>
      <c r="N198" s="2">
        <v>530078.8933</v>
      </c>
      <c r="O198" s="2">
        <v>570740.32739999995</v>
      </c>
      <c r="P198" s="2">
        <v>622538.84589999996</v>
      </c>
      <c r="Q198" s="2">
        <v>640577.91749999998</v>
      </c>
      <c r="R198" s="2">
        <v>639661.33909999998</v>
      </c>
      <c r="S198" s="2">
        <v>638203.49750000006</v>
      </c>
      <c r="T198" s="2">
        <v>635155.91299999994</v>
      </c>
      <c r="U198" s="2">
        <v>630225.29009999998</v>
      </c>
      <c r="V198" s="2">
        <v>633423.66749999998</v>
      </c>
      <c r="W198" s="2">
        <v>636419.51240000001</v>
      </c>
      <c r="X198" s="2">
        <v>637912.99950000003</v>
      </c>
      <c r="Y198" s="2">
        <v>637686.79200000002</v>
      </c>
      <c r="Z198" s="2">
        <v>635640.34490000003</v>
      </c>
      <c r="AA198" s="2">
        <v>598334.35499999998</v>
      </c>
      <c r="AB198" s="2">
        <v>551768.46900000004</v>
      </c>
      <c r="AC198" s="2">
        <v>496112.37</v>
      </c>
      <c r="AD198" s="2">
        <v>437115.9094</v>
      </c>
      <c r="AE198" s="2">
        <v>379296.13640000002</v>
      </c>
      <c r="AF198" s="2">
        <v>325385.71100000001</v>
      </c>
      <c r="AG198" s="2">
        <v>276534.53869999998</v>
      </c>
      <c r="AH198" s="2">
        <v>233167.39290000001</v>
      </c>
      <c r="AI198" s="2">
        <v>195248.13990000001</v>
      </c>
      <c r="AJ198" s="2">
        <v>162594.12590000001</v>
      </c>
      <c r="AK198" s="2">
        <v>134315.37609999999</v>
      </c>
      <c r="AL198" s="2">
        <v>110388.1461</v>
      </c>
      <c r="AM198" s="2">
        <v>90330.593890000004</v>
      </c>
      <c r="AN198" s="2">
        <v>73633.264089999997</v>
      </c>
      <c r="AO198" s="2">
        <v>59817.837829999997</v>
      </c>
      <c r="AP198" s="2">
        <v>48454.258159999998</v>
      </c>
      <c r="AQ198" s="2">
        <v>39238.620750000002</v>
      </c>
      <c r="AR198" s="2">
        <v>31701.273079999999</v>
      </c>
      <c r="AS198" s="2">
        <v>25554.60108</v>
      </c>
      <c r="AT198" s="2">
        <v>20559.623230000001</v>
      </c>
    </row>
    <row r="199" spans="1:46" x14ac:dyDescent="0.3">
      <c r="A199" s="201" t="s">
        <v>551</v>
      </c>
      <c r="B199" s="2">
        <v>0</v>
      </c>
      <c r="C199" s="2">
        <v>1508620.703</v>
      </c>
      <c r="D199" s="2">
        <v>1398447.6029999999</v>
      </c>
      <c r="E199" s="2">
        <v>1197175.432</v>
      </c>
      <c r="F199" s="2">
        <v>1232403.5689999999</v>
      </c>
      <c r="G199" s="2">
        <v>1372050.977</v>
      </c>
      <c r="H199" s="2">
        <v>1249712.4620000001</v>
      </c>
      <c r="I199" s="2">
        <v>1174783.067</v>
      </c>
      <c r="J199" s="2">
        <v>1184678.497</v>
      </c>
      <c r="K199" s="2">
        <v>1185352.656</v>
      </c>
      <c r="L199" s="2">
        <v>1235865.1000000001</v>
      </c>
      <c r="M199" s="2">
        <v>1275694.534</v>
      </c>
      <c r="N199" s="2">
        <v>1296676.74</v>
      </c>
      <c r="O199" s="2">
        <v>1380461.42</v>
      </c>
      <c r="P199" s="2">
        <v>1475897.8570000001</v>
      </c>
      <c r="Q199" s="2">
        <v>1503446.8910000001</v>
      </c>
      <c r="R199" s="2">
        <v>1500382.0930000001</v>
      </c>
      <c r="S199" s="2">
        <v>1484928.409</v>
      </c>
      <c r="T199" s="2">
        <v>1462720.115</v>
      </c>
      <c r="U199" s="2">
        <v>1436037.841</v>
      </c>
      <c r="V199" s="2">
        <v>1401628.9890000001</v>
      </c>
      <c r="W199" s="2">
        <v>1361563.4550000001</v>
      </c>
      <c r="X199" s="2">
        <v>1317936.6410000001</v>
      </c>
      <c r="Y199" s="2">
        <v>1272233.6200000001</v>
      </c>
      <c r="Z199" s="2">
        <v>1224872.899</v>
      </c>
      <c r="AA199" s="2">
        <v>1080517.7180000001</v>
      </c>
      <c r="AB199" s="2">
        <v>937358.4436</v>
      </c>
      <c r="AC199" s="2">
        <v>801864.35710000002</v>
      </c>
      <c r="AD199" s="2">
        <v>678902.19949999999</v>
      </c>
      <c r="AE199" s="2">
        <v>570360.25749999995</v>
      </c>
      <c r="AF199" s="2">
        <v>476377.6189</v>
      </c>
      <c r="AG199" s="2">
        <v>395853.62680000003</v>
      </c>
      <c r="AH199" s="2">
        <v>327461.35560000001</v>
      </c>
      <c r="AI199" s="2">
        <v>269783.48540000001</v>
      </c>
      <c r="AJ199" s="2">
        <v>221461.14619999999</v>
      </c>
      <c r="AK199" s="2">
        <v>181166.8762</v>
      </c>
      <c r="AL199" s="2">
        <v>147736.74739999999</v>
      </c>
      <c r="AM199" s="2">
        <v>120131.4029</v>
      </c>
      <c r="AN199" s="2">
        <v>97430.752099999998</v>
      </c>
      <c r="AO199" s="2">
        <v>78835.103919999994</v>
      </c>
      <c r="AP199" s="2">
        <v>63661.880039999996</v>
      </c>
      <c r="AQ199" s="2">
        <v>51332.866889999998</v>
      </c>
      <c r="AR199" s="2">
        <v>41333.628140000001</v>
      </c>
      <c r="AS199" s="2">
        <v>33240.470549999998</v>
      </c>
      <c r="AT199" s="2">
        <v>26702.686040000001</v>
      </c>
    </row>
    <row r="200" spans="1:46" x14ac:dyDescent="0.3">
      <c r="A200" s="201" t="s">
        <v>552</v>
      </c>
      <c r="B200" s="2">
        <v>0</v>
      </c>
      <c r="C200" s="2">
        <v>1887468.59</v>
      </c>
      <c r="D200" s="2">
        <v>1759274.9080000001</v>
      </c>
      <c r="E200" s="2">
        <v>1494181.608</v>
      </c>
      <c r="F200" s="2">
        <v>1544101.085</v>
      </c>
      <c r="G200" s="2">
        <v>1729009.358</v>
      </c>
      <c r="H200" s="2">
        <v>1582458.4240000001</v>
      </c>
      <c r="I200" s="2">
        <v>1486041.047</v>
      </c>
      <c r="J200" s="2">
        <v>1492398.3089999999</v>
      </c>
      <c r="K200" s="2">
        <v>1479941.662</v>
      </c>
      <c r="L200" s="2">
        <v>1642064.58</v>
      </c>
      <c r="M200" s="2">
        <v>1709362.22</v>
      </c>
      <c r="N200" s="2">
        <v>1728314.825</v>
      </c>
      <c r="O200" s="2">
        <v>1912196.1939999999</v>
      </c>
      <c r="P200" s="2">
        <v>2145000.6979999999</v>
      </c>
      <c r="Q200" s="2">
        <v>2229417.2230000002</v>
      </c>
      <c r="R200" s="2">
        <v>2240776.2349999999</v>
      </c>
      <c r="S200" s="2">
        <v>2219284.5159999998</v>
      </c>
      <c r="T200" s="2">
        <v>2179311.0980000002</v>
      </c>
      <c r="U200" s="2">
        <v>2127681.3849999998</v>
      </c>
      <c r="V200" s="2">
        <v>2082555.3959999999</v>
      </c>
      <c r="W200" s="2">
        <v>2037275.4169999999</v>
      </c>
      <c r="X200" s="2">
        <v>1983152.3759999999</v>
      </c>
      <c r="Y200" s="2">
        <v>1922655.297</v>
      </c>
      <c r="Z200" s="2">
        <v>1865430.25</v>
      </c>
      <c r="AA200" s="2">
        <v>1711650.595</v>
      </c>
      <c r="AB200" s="2">
        <v>1530027.996</v>
      </c>
      <c r="AC200" s="2">
        <v>1333064.909</v>
      </c>
      <c r="AD200" s="2">
        <v>1140249.443</v>
      </c>
      <c r="AE200" s="2">
        <v>963067.47320000001</v>
      </c>
      <c r="AF200" s="2">
        <v>807226.21010000003</v>
      </c>
      <c r="AG200" s="2">
        <v>672178.46880000003</v>
      </c>
      <c r="AH200" s="2">
        <v>556733.57949999999</v>
      </c>
      <c r="AI200" s="2">
        <v>459023.23080000002</v>
      </c>
      <c r="AJ200" s="2">
        <v>377051.24959999998</v>
      </c>
      <c r="AK200" s="2">
        <v>308705.5894</v>
      </c>
      <c r="AL200" s="2">
        <v>251899.54459999999</v>
      </c>
      <c r="AM200" s="2">
        <v>204938.90770000001</v>
      </c>
      <c r="AN200" s="2">
        <v>166289.22889999999</v>
      </c>
      <c r="AO200" s="2">
        <v>134605.7727</v>
      </c>
      <c r="AP200" s="2">
        <v>108742.6911</v>
      </c>
      <c r="AQ200" s="2">
        <v>87718.34001</v>
      </c>
      <c r="AR200" s="2">
        <v>70664.235220000002</v>
      </c>
      <c r="AS200" s="2">
        <v>56854.965519999998</v>
      </c>
      <c r="AT200" s="2">
        <v>45694.071889999999</v>
      </c>
    </row>
    <row r="201" spans="1:46" x14ac:dyDescent="0.3">
      <c r="A201" s="201" t="s">
        <v>553</v>
      </c>
      <c r="B201" s="2">
        <v>0</v>
      </c>
      <c r="C201" s="2">
        <v>2386645.7790000001</v>
      </c>
      <c r="D201" s="2">
        <v>2238464.9700000002</v>
      </c>
      <c r="E201" s="2">
        <v>1963177.7339999999</v>
      </c>
      <c r="F201" s="2">
        <v>2061776.2749999999</v>
      </c>
      <c r="G201" s="2">
        <v>1994188.6229999999</v>
      </c>
      <c r="H201" s="2">
        <v>1839468.8729999999</v>
      </c>
      <c r="I201" s="2">
        <v>1787731.132</v>
      </c>
      <c r="J201" s="2">
        <v>1756816.3629999999</v>
      </c>
      <c r="K201" s="2">
        <v>1811699.331</v>
      </c>
      <c r="L201" s="2">
        <v>1830102.7779999999</v>
      </c>
      <c r="M201" s="2">
        <v>1862152.5819999999</v>
      </c>
      <c r="N201" s="2">
        <v>1870672.3629999999</v>
      </c>
      <c r="O201" s="2">
        <v>1974980.453</v>
      </c>
      <c r="P201" s="2">
        <v>2102036.9389999998</v>
      </c>
      <c r="Q201" s="2">
        <v>2128928.5219999999</v>
      </c>
      <c r="R201" s="2">
        <v>2111803.6719999998</v>
      </c>
      <c r="S201" s="2">
        <v>2076979.575</v>
      </c>
      <c r="T201" s="2">
        <v>2032456.959</v>
      </c>
      <c r="U201" s="2">
        <v>1981349.8419999999</v>
      </c>
      <c r="V201" s="2">
        <v>1940363.419</v>
      </c>
      <c r="W201" s="2">
        <v>1894176.5660000001</v>
      </c>
      <c r="X201" s="2">
        <v>1843190.051</v>
      </c>
      <c r="Y201" s="2">
        <v>1788879.3160000001</v>
      </c>
      <c r="Z201" s="2">
        <v>1732140.436</v>
      </c>
      <c r="AA201" s="2">
        <v>1509815.71</v>
      </c>
      <c r="AB201" s="2">
        <v>1297935.138</v>
      </c>
      <c r="AC201" s="2">
        <v>1103299.2339999999</v>
      </c>
      <c r="AD201" s="2">
        <v>930049.91269999999</v>
      </c>
      <c r="AE201" s="2">
        <v>778987.58929999999</v>
      </c>
      <c r="AF201" s="2">
        <v>649217.38089999999</v>
      </c>
      <c r="AG201" s="2">
        <v>538598.09600000002</v>
      </c>
      <c r="AH201" s="2">
        <v>444966.13040000002</v>
      </c>
      <c r="AI201" s="2">
        <v>366186.25799999997</v>
      </c>
      <c r="AJ201" s="2">
        <v>300283.04800000001</v>
      </c>
      <c r="AK201" s="2">
        <v>245440.09330000001</v>
      </c>
      <c r="AL201" s="2">
        <v>199988.9045</v>
      </c>
      <c r="AM201" s="2">
        <v>162488.44930000001</v>
      </c>
      <c r="AN201" s="2">
        <v>131673.84469999999</v>
      </c>
      <c r="AO201" s="2">
        <v>106450.1732</v>
      </c>
      <c r="AP201" s="2">
        <v>85885.091279999906</v>
      </c>
      <c r="AQ201" s="2">
        <v>69182.32084</v>
      </c>
      <c r="AR201" s="2">
        <v>55649.195180000002</v>
      </c>
      <c r="AS201" s="2">
        <v>44707.866260000003</v>
      </c>
      <c r="AT201" s="2">
        <v>35879.129070000003</v>
      </c>
    </row>
    <row r="202" spans="1:46" x14ac:dyDescent="0.3">
      <c r="A202" s="201" t="s">
        <v>554</v>
      </c>
      <c r="B202" s="2">
        <v>0</v>
      </c>
      <c r="C202" s="2">
        <v>4867681.7350000003</v>
      </c>
      <c r="D202" s="2">
        <v>4862508.7029999997</v>
      </c>
      <c r="E202" s="2">
        <v>4665902.8839999996</v>
      </c>
      <c r="F202" s="2">
        <v>4837903.5489999996</v>
      </c>
      <c r="G202" s="2">
        <v>4934943.5429999996</v>
      </c>
      <c r="H202" s="2">
        <v>4849238.8169999998</v>
      </c>
      <c r="I202" s="2">
        <v>4832683.96</v>
      </c>
      <c r="J202" s="2">
        <v>4958210.1169999996</v>
      </c>
      <c r="K202" s="2">
        <v>5157576.7280000001</v>
      </c>
      <c r="L202" s="2">
        <v>3040710.9380000001</v>
      </c>
      <c r="M202" s="2">
        <v>2830631.486</v>
      </c>
      <c r="N202" s="2">
        <v>2796844.227</v>
      </c>
      <c r="O202" s="2">
        <v>2815733.216</v>
      </c>
      <c r="P202" s="2">
        <v>2836047.7250000001</v>
      </c>
      <c r="Q202" s="2">
        <v>2792011.1860000002</v>
      </c>
      <c r="R202" s="2">
        <v>2721593.6839999999</v>
      </c>
      <c r="S202" s="2">
        <v>2643157.0090000001</v>
      </c>
      <c r="T202" s="2">
        <v>2560639.7340000002</v>
      </c>
      <c r="U202" s="2">
        <v>2475700.0959999999</v>
      </c>
      <c r="V202" s="2">
        <v>2400328.827</v>
      </c>
      <c r="W202" s="2">
        <v>2321511.0290000001</v>
      </c>
      <c r="X202" s="2">
        <v>2240087.87</v>
      </c>
      <c r="Y202" s="2">
        <v>2157723.4010000001</v>
      </c>
      <c r="Z202" s="2">
        <v>2075097.4410000001</v>
      </c>
      <c r="AA202" s="2">
        <v>1837692.7050000001</v>
      </c>
      <c r="AB202" s="2">
        <v>1609440.871</v>
      </c>
      <c r="AC202" s="2">
        <v>1396508.5009999999</v>
      </c>
      <c r="AD202" s="2">
        <v>1202268.456</v>
      </c>
      <c r="AE202" s="2">
        <v>1027950.397</v>
      </c>
      <c r="AF202" s="2">
        <v>873640.31550000003</v>
      </c>
      <c r="AG202" s="2">
        <v>738242.98549999995</v>
      </c>
      <c r="AH202" s="2">
        <v>620490.33440000005</v>
      </c>
      <c r="AI202" s="2">
        <v>518908.65389999998</v>
      </c>
      <c r="AJ202" s="2">
        <v>431956.34710000001</v>
      </c>
      <c r="AK202" s="2">
        <v>358045.6593</v>
      </c>
      <c r="AL202" s="2">
        <v>295601.17090000003</v>
      </c>
      <c r="AM202" s="2">
        <v>243158.81849999999</v>
      </c>
      <c r="AN202" s="2">
        <v>199352.2077</v>
      </c>
      <c r="AO202" s="2">
        <v>162939.9276</v>
      </c>
      <c r="AP202" s="2">
        <v>132818.17430000001</v>
      </c>
      <c r="AQ202" s="2">
        <v>108016.5719</v>
      </c>
      <c r="AR202" s="2">
        <v>87663.097139999998</v>
      </c>
      <c r="AS202" s="2">
        <v>71012.012650000004</v>
      </c>
      <c r="AT202" s="2">
        <v>57428.980499999998</v>
      </c>
    </row>
    <row r="203" spans="1:46" x14ac:dyDescent="0.3">
      <c r="A203" s="201" t="s">
        <v>555</v>
      </c>
      <c r="B203" s="2">
        <v>3877028.0120000001</v>
      </c>
      <c r="C203" s="2">
        <v>3971286.287</v>
      </c>
      <c r="D203" s="2">
        <v>3938866.5359999998</v>
      </c>
      <c r="E203" s="2">
        <v>3692498.236</v>
      </c>
      <c r="F203" s="2">
        <v>3781229.5490000001</v>
      </c>
      <c r="G203" s="2">
        <v>3829358.4210000001</v>
      </c>
      <c r="H203" s="2">
        <v>3732249.0669999998</v>
      </c>
      <c r="I203" s="2">
        <v>3672757.79</v>
      </c>
      <c r="J203" s="2">
        <v>3699961.65</v>
      </c>
      <c r="K203" s="2">
        <v>3762206.321</v>
      </c>
      <c r="L203" s="2">
        <v>2963354.6039999998</v>
      </c>
      <c r="M203" s="2">
        <v>2920561.3760000002</v>
      </c>
      <c r="N203" s="2">
        <v>2917039.5669999998</v>
      </c>
      <c r="O203" s="2">
        <v>2978218.5589999999</v>
      </c>
      <c r="P203" s="2">
        <v>3039822.287</v>
      </c>
      <c r="Q203" s="2">
        <v>3023972.514</v>
      </c>
      <c r="R203" s="2">
        <v>2978279.5809999998</v>
      </c>
      <c r="S203" s="2">
        <v>2923939.8760000002</v>
      </c>
      <c r="T203" s="2">
        <v>2864164.1140000001</v>
      </c>
      <c r="U203" s="2">
        <v>2801536.0090000001</v>
      </c>
      <c r="V203" s="2">
        <v>2747461.4380000001</v>
      </c>
      <c r="W203" s="2">
        <v>2684542.4870000002</v>
      </c>
      <c r="X203" s="2">
        <v>2614675.1039999998</v>
      </c>
      <c r="Y203" s="2">
        <v>2539312.3790000002</v>
      </c>
      <c r="Z203" s="2">
        <v>2457294.2439999999</v>
      </c>
      <c r="AA203" s="2">
        <v>2300077.6120000002</v>
      </c>
      <c r="AB203" s="2">
        <v>2110235.3689999999</v>
      </c>
      <c r="AC203" s="2">
        <v>1895766.0060000001</v>
      </c>
      <c r="AD203" s="2">
        <v>1673295.5630000001</v>
      </c>
      <c r="AE203" s="2">
        <v>1455916.791</v>
      </c>
      <c r="AF203" s="2">
        <v>1251998.01</v>
      </c>
      <c r="AG203" s="2">
        <v>1065975.156</v>
      </c>
      <c r="AH203" s="2">
        <v>899817.26710000006</v>
      </c>
      <c r="AI203" s="2">
        <v>753830.55610000005</v>
      </c>
      <c r="AJ203" s="2">
        <v>627282.61179999996</v>
      </c>
      <c r="AK203" s="2">
        <v>518860.598</v>
      </c>
      <c r="AL203" s="2">
        <v>426823.08689999999</v>
      </c>
      <c r="AM203" s="2">
        <v>349323.34899999999</v>
      </c>
      <c r="AN203" s="2">
        <v>284536.30080000003</v>
      </c>
      <c r="AO203" s="2">
        <v>230731.24170000001</v>
      </c>
      <c r="AP203" s="2">
        <v>186316.01670000001</v>
      </c>
      <c r="AQ203" s="2">
        <v>149864.3118</v>
      </c>
      <c r="AR203" s="2">
        <v>120109.12729999999</v>
      </c>
      <c r="AS203" s="2">
        <v>95940.173269999999</v>
      </c>
      <c r="AT203" s="2">
        <v>76402.423649999997</v>
      </c>
    </row>
    <row r="204" spans="1:46" x14ac:dyDescent="0.3">
      <c r="A204" s="201" t="s">
        <v>556</v>
      </c>
      <c r="B204" s="2">
        <v>0</v>
      </c>
      <c r="C204" s="2">
        <v>286209.69880000001</v>
      </c>
      <c r="D204" s="2">
        <v>273568.65250000003</v>
      </c>
      <c r="E204" s="2">
        <v>234594.1415</v>
      </c>
      <c r="F204" s="2">
        <v>245626.66459999999</v>
      </c>
      <c r="G204" s="2">
        <v>252610.71230000001</v>
      </c>
      <c r="H204" s="2">
        <v>231445.9192</v>
      </c>
      <c r="I204" s="2">
        <v>214642.00760000001</v>
      </c>
      <c r="J204" s="2">
        <v>209470.07370000001</v>
      </c>
      <c r="K204" s="2">
        <v>217603.99549999999</v>
      </c>
      <c r="L204" s="2">
        <v>213689.6311</v>
      </c>
      <c r="M204" s="2">
        <v>215532.3628</v>
      </c>
      <c r="N204" s="2">
        <v>215185.4264</v>
      </c>
      <c r="O204" s="2">
        <v>224414.3193</v>
      </c>
      <c r="P204" s="2">
        <v>237494.31330000001</v>
      </c>
      <c r="Q204" s="2">
        <v>240929.82829999999</v>
      </c>
      <c r="R204" s="2">
        <v>240112.12419999999</v>
      </c>
      <c r="S204" s="2">
        <v>237490.86259999999</v>
      </c>
      <c r="T204" s="2">
        <v>233683.8664</v>
      </c>
      <c r="U204" s="2">
        <v>228895.85639999999</v>
      </c>
      <c r="V204" s="2">
        <v>225810.8265</v>
      </c>
      <c r="W204" s="2">
        <v>222504.93599999999</v>
      </c>
      <c r="X204" s="2">
        <v>218639.57870000001</v>
      </c>
      <c r="Y204" s="2">
        <v>214268.72330000001</v>
      </c>
      <c r="Z204" s="2">
        <v>209794.90530000001</v>
      </c>
      <c r="AA204" s="2">
        <v>179931.64809999999</v>
      </c>
      <c r="AB204" s="2">
        <v>153336.50940000001</v>
      </c>
      <c r="AC204" s="2">
        <v>130022.2628</v>
      </c>
      <c r="AD204" s="2">
        <v>109781.62270000001</v>
      </c>
      <c r="AE204" s="2">
        <v>92315.698220000006</v>
      </c>
      <c r="AF204" s="2">
        <v>77356.950169999996</v>
      </c>
      <c r="AG204" s="2">
        <v>64567.495369999997</v>
      </c>
      <c r="AH204" s="2">
        <v>53679.525049999997</v>
      </c>
      <c r="AI204" s="2">
        <v>44453.822200000002</v>
      </c>
      <c r="AJ204" s="2">
        <v>36680.29103</v>
      </c>
      <c r="AK204" s="2">
        <v>30158.245289999999</v>
      </c>
      <c r="AL204" s="2">
        <v>24712.96041</v>
      </c>
      <c r="AM204" s="2">
        <v>20189.257140000002</v>
      </c>
      <c r="AN204" s="2">
        <v>16447.585869999999</v>
      </c>
      <c r="AO204" s="2">
        <v>13365.4877</v>
      </c>
      <c r="AP204" s="2">
        <v>10837.426719999999</v>
      </c>
      <c r="AQ204" s="2">
        <v>8773.7932469999996</v>
      </c>
      <c r="AR204" s="2">
        <v>7092.2024709999996</v>
      </c>
      <c r="AS204" s="2">
        <v>5724.95327</v>
      </c>
      <c r="AT204" s="2">
        <v>4615.7031690000003</v>
      </c>
    </row>
    <row r="205" spans="1:46" x14ac:dyDescent="0.3">
      <c r="A205" s="201" t="s">
        <v>557</v>
      </c>
      <c r="B205" s="2">
        <v>0</v>
      </c>
      <c r="C205" s="2">
        <v>2081990.9890000001</v>
      </c>
      <c r="D205" s="2">
        <v>1902663.355</v>
      </c>
      <c r="E205" s="2">
        <v>1545706.4310000001</v>
      </c>
      <c r="F205" s="2">
        <v>1668525.93</v>
      </c>
      <c r="G205" s="2">
        <v>1711664.4950000001</v>
      </c>
      <c r="H205" s="2">
        <v>1566778.652</v>
      </c>
      <c r="I205" s="2">
        <v>1541113.388</v>
      </c>
      <c r="J205" s="2">
        <v>1541800.4739999999</v>
      </c>
      <c r="K205" s="2">
        <v>1553451.702</v>
      </c>
      <c r="L205" s="2">
        <v>1557496.6769999999</v>
      </c>
      <c r="M205" s="2">
        <v>1593672.6939999999</v>
      </c>
      <c r="N205" s="2">
        <v>1612561.648</v>
      </c>
      <c r="O205" s="2">
        <v>1668968.0870000001</v>
      </c>
      <c r="P205" s="2">
        <v>1736242.781</v>
      </c>
      <c r="Q205" s="2">
        <v>1747384.6529999999</v>
      </c>
      <c r="R205" s="2">
        <v>1735313.952</v>
      </c>
      <c r="S205" s="2">
        <v>1712936.6880000001</v>
      </c>
      <c r="T205" s="2">
        <v>1682997.257</v>
      </c>
      <c r="U205" s="2">
        <v>1647007.4890000001</v>
      </c>
      <c r="V205" s="2">
        <v>1616771.0090000001</v>
      </c>
      <c r="W205" s="2">
        <v>1581295.0619999999</v>
      </c>
      <c r="X205" s="2">
        <v>1541046.524</v>
      </c>
      <c r="Y205" s="2">
        <v>1497645.0530000001</v>
      </c>
      <c r="Z205" s="2">
        <v>1452540.3559999999</v>
      </c>
      <c r="AA205" s="2">
        <v>1243640.07</v>
      </c>
      <c r="AB205" s="2">
        <v>1053337.7009999999</v>
      </c>
      <c r="AC205" s="2">
        <v>886521.49029999995</v>
      </c>
      <c r="AD205" s="2">
        <v>742442.40980000002</v>
      </c>
      <c r="AE205" s="2">
        <v>619644.89119999995</v>
      </c>
      <c r="AF205" s="2">
        <v>515752.98300000001</v>
      </c>
      <c r="AG205" s="2">
        <v>428019.7549</v>
      </c>
      <c r="AH205" s="2">
        <v>354168.40539999999</v>
      </c>
      <c r="AI205" s="2">
        <v>292208.33309999999</v>
      </c>
      <c r="AJ205" s="2">
        <v>240424.24239999999</v>
      </c>
      <c r="AK205" s="2">
        <v>197295.54310000001</v>
      </c>
      <c r="AL205" s="2">
        <v>161498.16949999999</v>
      </c>
      <c r="AM205" s="2">
        <v>131891.01259999999</v>
      </c>
      <c r="AN205" s="2">
        <v>107481.4731</v>
      </c>
      <c r="AO205" s="2">
        <v>87418.584489999994</v>
      </c>
      <c r="AP205" s="2">
        <v>70979.278399999996</v>
      </c>
      <c r="AQ205" s="2">
        <v>57555.7572</v>
      </c>
      <c r="AR205" s="2">
        <v>46611.856520000001</v>
      </c>
      <c r="AS205" s="2">
        <v>37705.961869999999</v>
      </c>
      <c r="AT205" s="2">
        <v>30471.822039999999</v>
      </c>
    </row>
    <row r="206" spans="1:46" x14ac:dyDescent="0.3">
      <c r="A206" s="201" t="s">
        <v>558</v>
      </c>
      <c r="B206" s="2">
        <v>0</v>
      </c>
      <c r="C206" s="2">
        <v>626915.53370000003</v>
      </c>
      <c r="D206" s="2">
        <v>572831.60439999995</v>
      </c>
      <c r="E206" s="2">
        <v>471446.67830000003</v>
      </c>
      <c r="F206" s="2">
        <v>511325.81099999999</v>
      </c>
      <c r="G206" s="2">
        <v>524927.57700000005</v>
      </c>
      <c r="H206" s="2">
        <v>477800.8162</v>
      </c>
      <c r="I206" s="2">
        <v>466871.14760000003</v>
      </c>
      <c r="J206" s="2">
        <v>459939.23629999999</v>
      </c>
      <c r="K206" s="2">
        <v>456531.97720000002</v>
      </c>
      <c r="L206" s="2">
        <v>419384.14939999999</v>
      </c>
      <c r="M206" s="2">
        <v>408598.10430000001</v>
      </c>
      <c r="N206" s="2">
        <v>392675.80550000002</v>
      </c>
      <c r="O206" s="2">
        <v>388169.54940000002</v>
      </c>
      <c r="P206" s="2">
        <v>384408.27590000001</v>
      </c>
      <c r="Q206" s="2">
        <v>374118.64559999999</v>
      </c>
      <c r="R206" s="2">
        <v>359294.8909</v>
      </c>
      <c r="S206" s="2">
        <v>348587.58929999999</v>
      </c>
      <c r="T206" s="2">
        <v>339380.15600000002</v>
      </c>
      <c r="U206" s="2">
        <v>330487.74209999997</v>
      </c>
      <c r="V206" s="2">
        <v>323755.0416</v>
      </c>
      <c r="W206" s="2">
        <v>315937.17190000002</v>
      </c>
      <c r="X206" s="2">
        <v>307241.14659999998</v>
      </c>
      <c r="Y206" s="2">
        <v>297942.71629999997</v>
      </c>
      <c r="Z206" s="2">
        <v>288070.30609999999</v>
      </c>
      <c r="AA206" s="2">
        <v>242809.7677</v>
      </c>
      <c r="AB206" s="2">
        <v>203360.80059999999</v>
      </c>
      <c r="AC206" s="2">
        <v>169358.7188</v>
      </c>
      <c r="AD206" s="2">
        <v>140354.6569</v>
      </c>
      <c r="AE206" s="2">
        <v>115817.8579</v>
      </c>
      <c r="AF206" s="2">
        <v>95225.811960000006</v>
      </c>
      <c r="AG206" s="2">
        <v>78015.759560000006</v>
      </c>
      <c r="AH206" s="2">
        <v>63695.339419999997</v>
      </c>
      <c r="AI206" s="2">
        <v>51830.684930000003</v>
      </c>
      <c r="AJ206" s="2">
        <v>42043.698770000003</v>
      </c>
      <c r="AK206" s="2">
        <v>34011.454989999998</v>
      </c>
      <c r="AL206" s="2">
        <v>27442.265189999998</v>
      </c>
      <c r="AM206" s="2">
        <v>22088.30672</v>
      </c>
      <c r="AN206" s="2">
        <v>17739.339400000001</v>
      </c>
      <c r="AO206" s="2">
        <v>14218.081969999999</v>
      </c>
      <c r="AP206" s="2">
        <v>11375.852709999999</v>
      </c>
      <c r="AQ206" s="2">
        <v>9088.4176220000008</v>
      </c>
      <c r="AR206" s="2">
        <v>7251.7086959999997</v>
      </c>
      <c r="AS206" s="2">
        <v>5779.9643130000004</v>
      </c>
      <c r="AT206" s="2">
        <v>4602.8155360000001</v>
      </c>
    </row>
    <row r="207" spans="1:46" x14ac:dyDescent="0.3">
      <c r="A207" s="201" t="s">
        <v>559</v>
      </c>
      <c r="B207" s="2">
        <v>0</v>
      </c>
      <c r="C207" s="2">
        <v>9135205.9890000001</v>
      </c>
      <c r="D207" s="2">
        <v>8861276.7550000008</v>
      </c>
      <c r="E207" s="2">
        <v>7969047.4649999999</v>
      </c>
      <c r="F207" s="2">
        <v>8059830.29</v>
      </c>
      <c r="G207" s="2">
        <v>8110714.216</v>
      </c>
      <c r="H207" s="2">
        <v>7708213.0329999998</v>
      </c>
      <c r="I207" s="2">
        <v>7330223.96</v>
      </c>
      <c r="J207" s="2">
        <v>7171992.2949999999</v>
      </c>
      <c r="K207" s="2">
        <v>7118917.3839999996</v>
      </c>
      <c r="L207" s="2">
        <v>7477703.2829999998</v>
      </c>
      <c r="M207" s="2">
        <v>7500453.8909999998</v>
      </c>
      <c r="N207" s="2">
        <v>7304604.2149999999</v>
      </c>
      <c r="O207" s="2">
        <v>7672039.7350000003</v>
      </c>
      <c r="P207" s="2">
        <v>8059670.9280000003</v>
      </c>
      <c r="Q207" s="2">
        <v>8038812.6809999999</v>
      </c>
      <c r="R207" s="2">
        <v>7790457.4630000005</v>
      </c>
      <c r="S207" s="2">
        <v>7603643.7439999999</v>
      </c>
      <c r="T207" s="2">
        <v>7444574.0729999999</v>
      </c>
      <c r="U207" s="2">
        <v>7290979.5640000002</v>
      </c>
      <c r="V207" s="2">
        <v>7179203.0350000001</v>
      </c>
      <c r="W207" s="2">
        <v>7076195.0410000002</v>
      </c>
      <c r="X207" s="2">
        <v>6945959.4500000002</v>
      </c>
      <c r="Y207" s="2">
        <v>6795850.324</v>
      </c>
      <c r="Z207" s="2">
        <v>6660806.2410000004</v>
      </c>
      <c r="AA207" s="2">
        <v>6111656.3859999999</v>
      </c>
      <c r="AB207" s="2">
        <v>5493215.2769999998</v>
      </c>
      <c r="AC207" s="2">
        <v>4810073.43</v>
      </c>
      <c r="AD207" s="2">
        <v>4128001.6949999998</v>
      </c>
      <c r="AE207" s="2">
        <v>3492441.727</v>
      </c>
      <c r="AF207" s="2">
        <v>2926050.1239999998</v>
      </c>
      <c r="AG207" s="2">
        <v>2432183.909</v>
      </c>
      <c r="AH207" s="2">
        <v>2009176.01</v>
      </c>
      <c r="AI207" s="2">
        <v>1651125.8670000001</v>
      </c>
      <c r="AJ207" s="2">
        <v>1350896.6070000001</v>
      </c>
      <c r="AK207" s="2">
        <v>1101122.1499999999</v>
      </c>
      <c r="AL207" s="2">
        <v>894208.63970000006</v>
      </c>
      <c r="AM207" s="2">
        <v>723898.91119999997</v>
      </c>
      <c r="AN207" s="2">
        <v>584389.35519999999</v>
      </c>
      <c r="AO207" s="2">
        <v>470601.15019999997</v>
      </c>
      <c r="AP207" s="2">
        <v>378197.77659999998</v>
      </c>
      <c r="AQ207" s="2">
        <v>303463.91080000001</v>
      </c>
      <c r="AR207" s="2">
        <v>243157.49799999999</v>
      </c>
      <c r="AS207" s="2">
        <v>194597.96429999999</v>
      </c>
      <c r="AT207" s="2">
        <v>155576.4633</v>
      </c>
    </row>
    <row r="208" spans="1:46" x14ac:dyDescent="0.3">
      <c r="A208" s="201" t="s">
        <v>560</v>
      </c>
      <c r="B208" s="2">
        <v>0</v>
      </c>
      <c r="C208" s="2">
        <v>620174.90260000003</v>
      </c>
      <c r="D208" s="2">
        <v>610190.9338</v>
      </c>
      <c r="E208" s="2">
        <v>547892.48739999998</v>
      </c>
      <c r="F208" s="2">
        <v>543862.06969999999</v>
      </c>
      <c r="G208" s="2">
        <v>559316.22389999998</v>
      </c>
      <c r="H208" s="2">
        <v>548509.19629999995</v>
      </c>
      <c r="I208" s="2">
        <v>540261.92299999995</v>
      </c>
      <c r="J208" s="2">
        <v>507316.04229999997</v>
      </c>
      <c r="K208" s="2">
        <v>464891.32679999998</v>
      </c>
      <c r="L208" s="2">
        <v>575868.60450000002</v>
      </c>
      <c r="M208" s="2">
        <v>573517.96329999994</v>
      </c>
      <c r="N208" s="2">
        <v>548994.54139999999</v>
      </c>
      <c r="O208" s="2">
        <v>525256.32929999998</v>
      </c>
      <c r="P208" s="2">
        <v>501793.4964</v>
      </c>
      <c r="Q208" s="2">
        <v>488574.46399999998</v>
      </c>
      <c r="R208" s="2">
        <v>472391.08380000002</v>
      </c>
      <c r="S208" s="2">
        <v>465903.63880000002</v>
      </c>
      <c r="T208" s="2">
        <v>461679.30989999999</v>
      </c>
      <c r="U208" s="2">
        <v>457441.4093</v>
      </c>
      <c r="V208" s="2">
        <v>452907.21720000001</v>
      </c>
      <c r="W208" s="2">
        <v>450861.95760000002</v>
      </c>
      <c r="X208" s="2">
        <v>447397.61469999998</v>
      </c>
      <c r="Y208" s="2">
        <v>443095.37329999998</v>
      </c>
      <c r="Z208" s="2">
        <v>441630.04149999999</v>
      </c>
      <c r="AA208" s="2">
        <v>423877.98310000001</v>
      </c>
      <c r="AB208" s="2">
        <v>403944.5944</v>
      </c>
      <c r="AC208" s="2">
        <v>381503.25270000001</v>
      </c>
      <c r="AD208" s="2">
        <v>357210.19530000002</v>
      </c>
      <c r="AE208" s="2">
        <v>331627.19079999998</v>
      </c>
      <c r="AF208" s="2">
        <v>305852.38699999999</v>
      </c>
      <c r="AG208" s="2">
        <v>279658.1519</v>
      </c>
      <c r="AH208" s="2">
        <v>253517.13589999999</v>
      </c>
      <c r="AI208" s="2">
        <v>227874.36309999999</v>
      </c>
      <c r="AJ208" s="2">
        <v>203207.3339</v>
      </c>
      <c r="AK208" s="2">
        <v>179773.50659999999</v>
      </c>
      <c r="AL208" s="2">
        <v>157767.0478</v>
      </c>
      <c r="AM208" s="2">
        <v>137459.6532</v>
      </c>
      <c r="AN208" s="2">
        <v>118979.3646</v>
      </c>
      <c r="AO208" s="2">
        <v>102370.61320000001</v>
      </c>
      <c r="AP208" s="2">
        <v>87627.008690000002</v>
      </c>
      <c r="AQ208" s="2">
        <v>74681.919580000002</v>
      </c>
      <c r="AR208" s="2">
        <v>63398.332929999997</v>
      </c>
      <c r="AS208" s="2">
        <v>53627.468769999999</v>
      </c>
      <c r="AT208" s="2">
        <v>45217.230430000003</v>
      </c>
    </row>
    <row r="209" spans="1:46" x14ac:dyDescent="0.3">
      <c r="A209" s="201" t="s">
        <v>561</v>
      </c>
      <c r="B209" s="2">
        <v>0</v>
      </c>
      <c r="C209" s="2">
        <v>35531.410580000003</v>
      </c>
      <c r="D209" s="2">
        <v>34154.004520000002</v>
      </c>
      <c r="E209" s="2">
        <v>32341.161609999999</v>
      </c>
      <c r="F209" s="2">
        <v>33259.723559999999</v>
      </c>
      <c r="G209" s="2">
        <v>33234.220289999997</v>
      </c>
      <c r="H209" s="2">
        <v>32136.068619999998</v>
      </c>
      <c r="I209" s="2">
        <v>31924.931909999999</v>
      </c>
      <c r="J209" s="2">
        <v>32440.408940000001</v>
      </c>
      <c r="K209" s="2">
        <v>31567.607840000001</v>
      </c>
      <c r="L209" s="2">
        <v>37155.917509999999</v>
      </c>
      <c r="M209" s="2">
        <v>38819.862450000001</v>
      </c>
      <c r="N209" s="2">
        <v>39443.597549999999</v>
      </c>
      <c r="O209" s="2">
        <v>39115.37876</v>
      </c>
      <c r="P209" s="2">
        <v>38343.187969999999</v>
      </c>
      <c r="Q209" s="2">
        <v>37697.752809999998</v>
      </c>
      <c r="R209" s="2">
        <v>37127.147230000002</v>
      </c>
      <c r="S209" s="2">
        <v>36579.844899999996</v>
      </c>
      <c r="T209" s="2">
        <v>36012.026230000003</v>
      </c>
      <c r="U209" s="2">
        <v>36355.572690000001</v>
      </c>
      <c r="V209" s="2">
        <v>37176.411610000003</v>
      </c>
      <c r="W209" s="2">
        <v>38031.588129999996</v>
      </c>
      <c r="X209" s="2">
        <v>38884.269229999998</v>
      </c>
      <c r="Y209" s="2">
        <v>39713.71761</v>
      </c>
      <c r="Z209" s="2">
        <v>40442.477930000001</v>
      </c>
      <c r="AA209" s="2">
        <v>41019.328079999999</v>
      </c>
      <c r="AB209" s="2">
        <v>40363.581859999998</v>
      </c>
      <c r="AC209" s="2">
        <v>38406.717640000003</v>
      </c>
      <c r="AD209" s="2">
        <v>35544.60353</v>
      </c>
      <c r="AE209" s="2">
        <v>32197.145079999998</v>
      </c>
      <c r="AF209" s="2">
        <v>28605.954030000001</v>
      </c>
      <c r="AG209" s="2">
        <v>25048.24667</v>
      </c>
      <c r="AH209" s="2">
        <v>21664.70464</v>
      </c>
      <c r="AI209" s="2">
        <v>18528.007959999999</v>
      </c>
      <c r="AJ209" s="2">
        <v>15676.02232</v>
      </c>
      <c r="AK209" s="2">
        <v>13127.063120000001</v>
      </c>
      <c r="AL209" s="2">
        <v>10880.70796</v>
      </c>
      <c r="AM209" s="2">
        <v>8924.6936679999999</v>
      </c>
      <c r="AN209" s="2">
        <v>7240.3378059999995</v>
      </c>
      <c r="AO209" s="2">
        <v>5805.0619509999997</v>
      </c>
      <c r="AP209" s="2">
        <v>4594.69571</v>
      </c>
      <c r="AQ209" s="2">
        <v>3583.5806269999998</v>
      </c>
      <c r="AR209" s="2">
        <v>2745.0646240000001</v>
      </c>
      <c r="AS209" s="2">
        <v>2054.8147589999999</v>
      </c>
      <c r="AT209" s="2">
        <v>1490.1303780000001</v>
      </c>
    </row>
    <row r="210" spans="1:46" x14ac:dyDescent="0.3">
      <c r="A210" s="201" t="s">
        <v>562</v>
      </c>
      <c r="B210" s="2">
        <v>0</v>
      </c>
      <c r="C210" s="2">
        <v>47199.929640000002</v>
      </c>
      <c r="D210" s="2">
        <v>45042.668740000001</v>
      </c>
      <c r="E210" s="2">
        <v>40271.355100000001</v>
      </c>
      <c r="F210" s="2">
        <v>40546.570800000001</v>
      </c>
      <c r="G210" s="2">
        <v>40316.148739999997</v>
      </c>
      <c r="H210" s="2">
        <v>38930.938880000002</v>
      </c>
      <c r="I210" s="2">
        <v>37801.626490000002</v>
      </c>
      <c r="J210" s="2">
        <v>36773.708530000004</v>
      </c>
      <c r="K210" s="2">
        <v>33554.973870000002</v>
      </c>
      <c r="L210" s="2">
        <v>71773.274099999995</v>
      </c>
      <c r="M210" s="2">
        <v>124180.69100000001</v>
      </c>
      <c r="N210" s="2">
        <v>207701.63589999999</v>
      </c>
      <c r="O210" s="2">
        <v>307862.76370000001</v>
      </c>
      <c r="P210" s="2">
        <v>408123.82179999998</v>
      </c>
      <c r="Q210" s="2">
        <v>402679.58049999998</v>
      </c>
      <c r="R210" s="2">
        <v>396585.0626</v>
      </c>
      <c r="S210" s="2">
        <v>389429.9253</v>
      </c>
      <c r="T210" s="2">
        <v>381703.5968</v>
      </c>
      <c r="U210" s="2">
        <v>381217.9878</v>
      </c>
      <c r="V210" s="2">
        <v>384727.59590000001</v>
      </c>
      <c r="W210" s="2">
        <v>388528.90919999999</v>
      </c>
      <c r="X210" s="2">
        <v>392099.93550000002</v>
      </c>
      <c r="Y210" s="2">
        <v>395182.05080000003</v>
      </c>
      <c r="Z210" s="2">
        <v>397006.93650000001</v>
      </c>
      <c r="AA210" s="2">
        <v>473842.09850000002</v>
      </c>
      <c r="AB210" s="2">
        <v>540362.42779999995</v>
      </c>
      <c r="AC210" s="2">
        <v>577612.30160000001</v>
      </c>
      <c r="AD210" s="2">
        <v>585377.10479999997</v>
      </c>
      <c r="AE210" s="2">
        <v>570797.66729999997</v>
      </c>
      <c r="AF210" s="2">
        <v>539174.85919999995</v>
      </c>
      <c r="AG210" s="2">
        <v>499394.1323</v>
      </c>
      <c r="AH210" s="2">
        <v>456198.4399</v>
      </c>
      <c r="AI210" s="2">
        <v>412284.21740000002</v>
      </c>
      <c r="AJ210" s="2">
        <v>369339.6667</v>
      </c>
      <c r="AK210" s="2">
        <v>328336.0013</v>
      </c>
      <c r="AL210" s="2">
        <v>289974.98599999998</v>
      </c>
      <c r="AM210" s="2">
        <v>254658.8394</v>
      </c>
      <c r="AN210" s="2">
        <v>222569.8345</v>
      </c>
      <c r="AO210" s="2">
        <v>193726.38649999999</v>
      </c>
      <c r="AP210" s="2">
        <v>168056.13389999999</v>
      </c>
      <c r="AQ210" s="2">
        <v>145398.78640000001</v>
      </c>
      <c r="AR210" s="2">
        <v>125492.03569999999</v>
      </c>
      <c r="AS210" s="2">
        <v>108066.6633</v>
      </c>
      <c r="AT210" s="2">
        <v>92854.214959999998</v>
      </c>
    </row>
    <row r="211" spans="1:46" x14ac:dyDescent="0.3">
      <c r="A211" s="201" t="s">
        <v>563</v>
      </c>
      <c r="B211" s="2">
        <v>0</v>
      </c>
      <c r="C211" s="2">
        <v>46218.117279999999</v>
      </c>
      <c r="D211" s="2">
        <v>44401.155160000002</v>
      </c>
      <c r="E211" s="2">
        <v>39589.701730000001</v>
      </c>
      <c r="F211" s="2">
        <v>39828.57746</v>
      </c>
      <c r="G211" s="2">
        <v>40175.422209999997</v>
      </c>
      <c r="H211" s="2">
        <v>38675.346989999998</v>
      </c>
      <c r="I211" s="2">
        <v>36887.502310000003</v>
      </c>
      <c r="J211" s="2">
        <v>36446.734109999998</v>
      </c>
      <c r="K211" s="2">
        <v>35142.189969999999</v>
      </c>
      <c r="L211" s="2">
        <v>59690.517720000003</v>
      </c>
      <c r="M211" s="2">
        <v>102277.1116</v>
      </c>
      <c r="N211" s="2">
        <v>173560.4319</v>
      </c>
      <c r="O211" s="2">
        <v>259861.56520000001</v>
      </c>
      <c r="P211" s="2">
        <v>346273.22639999999</v>
      </c>
      <c r="Q211" s="2">
        <v>338254.57179999998</v>
      </c>
      <c r="R211" s="2">
        <v>329821.23340000003</v>
      </c>
      <c r="S211" s="2">
        <v>319946.89779999998</v>
      </c>
      <c r="T211" s="2">
        <v>310058.3872</v>
      </c>
      <c r="U211" s="2">
        <v>309087.25839999999</v>
      </c>
      <c r="V211" s="2">
        <v>312913.90710000001</v>
      </c>
      <c r="W211" s="2">
        <v>318621.90759999998</v>
      </c>
      <c r="X211" s="2">
        <v>325169.63280000002</v>
      </c>
      <c r="Y211" s="2">
        <v>332333.6765</v>
      </c>
      <c r="Z211" s="2">
        <v>339518.74930000002</v>
      </c>
      <c r="AA211" s="2">
        <v>445013.141</v>
      </c>
      <c r="AB211" s="2">
        <v>570330.2071</v>
      </c>
      <c r="AC211" s="2">
        <v>686375.93290000001</v>
      </c>
      <c r="AD211" s="2">
        <v>777444.85919999995</v>
      </c>
      <c r="AE211" s="2">
        <v>837505.29630000005</v>
      </c>
      <c r="AF211" s="2">
        <v>850813.44039999996</v>
      </c>
      <c r="AG211" s="2">
        <v>835483.54370000004</v>
      </c>
      <c r="AH211" s="2">
        <v>801730.53209999995</v>
      </c>
      <c r="AI211" s="2">
        <v>755479.85019999999</v>
      </c>
      <c r="AJ211" s="2">
        <v>700883.99600000004</v>
      </c>
      <c r="AK211" s="2">
        <v>640838.34629999998</v>
      </c>
      <c r="AL211" s="2">
        <v>578240.85129999998</v>
      </c>
      <c r="AM211" s="2">
        <v>515535.28210000001</v>
      </c>
      <c r="AN211" s="2">
        <v>454619.15299999999</v>
      </c>
      <c r="AO211" s="2">
        <v>396909.93709999998</v>
      </c>
      <c r="AP211" s="2">
        <v>343414.19260000001</v>
      </c>
      <c r="AQ211" s="2">
        <v>294789.44679999998</v>
      </c>
      <c r="AR211" s="2">
        <v>251127.95170000001</v>
      </c>
      <c r="AS211" s="2">
        <v>212373.766</v>
      </c>
      <c r="AT211" s="2">
        <v>178301.9528</v>
      </c>
    </row>
    <row r="212" spans="1:46" x14ac:dyDescent="0.3">
      <c r="A212" s="201" t="s">
        <v>564</v>
      </c>
      <c r="B212" s="2">
        <v>0</v>
      </c>
      <c r="C212" s="2">
        <v>2627.7710310000002</v>
      </c>
      <c r="D212" s="2">
        <v>2411.0188710000002</v>
      </c>
      <c r="E212" s="2">
        <v>1807.2075589999999</v>
      </c>
      <c r="F212" s="2">
        <v>2352.919727</v>
      </c>
      <c r="G212" s="2">
        <v>1999.656201</v>
      </c>
      <c r="H212" s="2">
        <v>2576.172427</v>
      </c>
      <c r="I212" s="2">
        <v>2459.9881270000001</v>
      </c>
      <c r="J212" s="2">
        <v>2601.3321839999999</v>
      </c>
      <c r="K212" s="2">
        <v>2768.4360470000001</v>
      </c>
      <c r="L212" s="2">
        <v>2162.899371</v>
      </c>
      <c r="M212" s="2">
        <v>2164.6378800000002</v>
      </c>
      <c r="N212" s="2">
        <v>2188.3641429999998</v>
      </c>
      <c r="O212" s="2">
        <v>2160.1264270000001</v>
      </c>
      <c r="P212" s="2">
        <v>2101.452307</v>
      </c>
      <c r="Q212" s="2">
        <v>2036.453209</v>
      </c>
      <c r="R212" s="2">
        <v>1973.766353</v>
      </c>
      <c r="S212" s="2">
        <v>1917.6234750000001</v>
      </c>
      <c r="T212" s="2">
        <v>1863.3065939999999</v>
      </c>
      <c r="U212" s="2">
        <v>1867.378592</v>
      </c>
      <c r="V212" s="2">
        <v>1904.3842970000001</v>
      </c>
      <c r="W212" s="2">
        <v>1949.7107129999999</v>
      </c>
      <c r="X212" s="2">
        <v>1998.6023740000001</v>
      </c>
      <c r="Y212" s="2">
        <v>2050.506742</v>
      </c>
      <c r="Z212" s="2">
        <v>2099.4313729999999</v>
      </c>
      <c r="AA212" s="2">
        <v>2675.10302</v>
      </c>
      <c r="AB212" s="2">
        <v>3313.001456</v>
      </c>
      <c r="AC212" s="2">
        <v>3820.13078</v>
      </c>
      <c r="AD212" s="2">
        <v>4129.9745190000003</v>
      </c>
      <c r="AE212" s="2">
        <v>4245.2727420000001</v>
      </c>
      <c r="AF212" s="2">
        <v>4063.4585000000002</v>
      </c>
      <c r="AG212" s="2">
        <v>3748.6872119999998</v>
      </c>
      <c r="AH212" s="2">
        <v>3383.1924990000002</v>
      </c>
      <c r="AI212" s="2">
        <v>3006.8641729999999</v>
      </c>
      <c r="AJ212" s="2">
        <v>2640.5426980000002</v>
      </c>
      <c r="AK212" s="2">
        <v>2294.6711329999998</v>
      </c>
      <c r="AL212" s="2">
        <v>1975.9554270000001</v>
      </c>
      <c r="AM212" s="2">
        <v>1687.895352</v>
      </c>
      <c r="AN212" s="2">
        <v>1431.4428230000001</v>
      </c>
      <c r="AO212" s="2">
        <v>1205.975553</v>
      </c>
      <c r="AP212" s="2">
        <v>1009.886759</v>
      </c>
      <c r="AQ212" s="2">
        <v>840.94512599999996</v>
      </c>
      <c r="AR212" s="2">
        <v>695.97244880000005</v>
      </c>
      <c r="AS212" s="2">
        <v>571.92966590000003</v>
      </c>
      <c r="AT212" s="2">
        <v>465.78009259999999</v>
      </c>
    </row>
    <row r="213" spans="1:46" x14ac:dyDescent="0.3">
      <c r="A213" s="201" t="s">
        <v>565</v>
      </c>
      <c r="B213" s="2">
        <v>0</v>
      </c>
      <c r="C213" s="2">
        <v>1573.531246</v>
      </c>
      <c r="D213" s="2">
        <v>1584.700572</v>
      </c>
      <c r="E213" s="2">
        <v>1286.68156</v>
      </c>
      <c r="F213" s="2">
        <v>1312.0616930000001</v>
      </c>
      <c r="G213" s="2">
        <v>1400.1154240000001</v>
      </c>
      <c r="H213" s="2">
        <v>1394.18661</v>
      </c>
      <c r="I213" s="2">
        <v>1329.819776</v>
      </c>
      <c r="J213" s="2">
        <v>1306.7554500000001</v>
      </c>
      <c r="K213" s="2">
        <v>1297.2182419999999</v>
      </c>
      <c r="L213" s="2">
        <v>1270.2458630000001</v>
      </c>
      <c r="M213" s="2">
        <v>1317.5185140000001</v>
      </c>
      <c r="N213" s="2">
        <v>1356.1532070000001</v>
      </c>
      <c r="O213" s="2">
        <v>1365.0674300000001</v>
      </c>
      <c r="P213" s="2">
        <v>1356.163239</v>
      </c>
      <c r="Q213" s="2">
        <v>1339.7411239999999</v>
      </c>
      <c r="R213" s="2">
        <v>1319.6102840000001</v>
      </c>
      <c r="S213" s="2">
        <v>1298.575353</v>
      </c>
      <c r="T213" s="2">
        <v>1275.207944</v>
      </c>
      <c r="U213" s="2">
        <v>1289.9592270000001</v>
      </c>
      <c r="V213" s="2">
        <v>1324.5130830000001</v>
      </c>
      <c r="W213" s="2">
        <v>1364.975418</v>
      </c>
      <c r="X213" s="2">
        <v>1408.7686160000001</v>
      </c>
      <c r="Y213" s="2">
        <v>1454.459435</v>
      </c>
      <c r="Z213" s="2">
        <v>1498.71579</v>
      </c>
      <c r="AA213" s="2">
        <v>1972.7515530000001</v>
      </c>
      <c r="AB213" s="2">
        <v>2529.3794520000001</v>
      </c>
      <c r="AC213" s="2">
        <v>3019.9103300000002</v>
      </c>
      <c r="AD213" s="2">
        <v>3379.5208750000002</v>
      </c>
      <c r="AE213" s="2">
        <v>3594.3670160000001</v>
      </c>
      <c r="AF213" s="2">
        <v>3555.0180489999998</v>
      </c>
      <c r="AG213" s="2">
        <v>3386.8704699999998</v>
      </c>
      <c r="AH213" s="2">
        <v>3154.9326529999998</v>
      </c>
      <c r="AI213" s="2">
        <v>2892.7342319999998</v>
      </c>
      <c r="AJ213" s="2">
        <v>2619.5691449999999</v>
      </c>
      <c r="AK213" s="2">
        <v>2346.026163</v>
      </c>
      <c r="AL213" s="2">
        <v>2081.0418</v>
      </c>
      <c r="AM213" s="2">
        <v>1830.260419</v>
      </c>
      <c r="AN213" s="2">
        <v>1597.350115</v>
      </c>
      <c r="AO213" s="2">
        <v>1384.4002579999999</v>
      </c>
      <c r="AP213" s="2">
        <v>1192.4830300000001</v>
      </c>
      <c r="AQ213" s="2">
        <v>1021.612018</v>
      </c>
      <c r="AR213" s="2">
        <v>870.25157019999995</v>
      </c>
      <c r="AS213" s="2">
        <v>736.78890439999998</v>
      </c>
      <c r="AT213" s="2">
        <v>619.30923959999996</v>
      </c>
    </row>
    <row r="214" spans="1:46" x14ac:dyDescent="0.3">
      <c r="A214" s="201" t="s">
        <v>566</v>
      </c>
      <c r="B214" s="2">
        <v>0</v>
      </c>
      <c r="C214" s="2">
        <v>8693062.4820000008</v>
      </c>
      <c r="D214" s="2">
        <v>9013705.2939999998</v>
      </c>
      <c r="E214" s="2">
        <v>9172906.59799999</v>
      </c>
      <c r="F214" s="2">
        <v>9896108.6569999997</v>
      </c>
      <c r="G214" s="2">
        <v>10338181.17</v>
      </c>
      <c r="H214" s="2">
        <v>10333108.66</v>
      </c>
      <c r="I214" s="2">
        <v>10477472.630000001</v>
      </c>
      <c r="J214" s="2">
        <v>10993705.67</v>
      </c>
      <c r="K214" s="2">
        <v>12079591.310000001</v>
      </c>
      <c r="L214" s="2">
        <v>13071008.060000001</v>
      </c>
      <c r="M214" s="2">
        <v>13249526.029999999</v>
      </c>
      <c r="N214" s="2">
        <v>12873218.619999999</v>
      </c>
      <c r="O214" s="2">
        <v>11690740.08</v>
      </c>
      <c r="P214" s="2">
        <v>10083749.560000001</v>
      </c>
      <c r="Q214" s="2">
        <v>9634055.7100000009</v>
      </c>
      <c r="R214" s="2">
        <v>9593508.2890000008</v>
      </c>
      <c r="S214" s="2">
        <v>9923616.7430000007</v>
      </c>
      <c r="T214" s="2">
        <v>10483816.83</v>
      </c>
      <c r="U214" s="2">
        <v>11218522.640000001</v>
      </c>
      <c r="V214" s="2">
        <v>11428939.5</v>
      </c>
      <c r="W214" s="2">
        <v>11146870.460000001</v>
      </c>
      <c r="X214" s="2">
        <v>10658215.310000001</v>
      </c>
      <c r="Y214" s="2">
        <v>10097460.359999999</v>
      </c>
      <c r="Z214" s="2">
        <v>9504049.0620000008</v>
      </c>
      <c r="AA214" s="2">
        <v>8648570.7949999999</v>
      </c>
      <c r="AB214" s="2">
        <v>7736802.1220000004</v>
      </c>
      <c r="AC214" s="2">
        <v>6819352.1579999998</v>
      </c>
      <c r="AD214" s="2">
        <v>5934941.818</v>
      </c>
      <c r="AE214" s="2">
        <v>5108813.9179999996</v>
      </c>
      <c r="AF214" s="2">
        <v>4356462.6859999998</v>
      </c>
      <c r="AG214" s="2">
        <v>3681710.7689999999</v>
      </c>
      <c r="AH214" s="2">
        <v>3085936.054</v>
      </c>
      <c r="AI214" s="2">
        <v>2566742.6009999998</v>
      </c>
      <c r="AJ214" s="2">
        <v>2119625.6880000001</v>
      </c>
      <c r="AK214" s="2">
        <v>1738385.9550000001</v>
      </c>
      <c r="AL214" s="2">
        <v>1416310.5090000001</v>
      </c>
      <c r="AM214" s="2">
        <v>1146673.4939999999</v>
      </c>
      <c r="AN214" s="2">
        <v>922814.27679999999</v>
      </c>
      <c r="AO214" s="2">
        <v>738407.89740000002</v>
      </c>
      <c r="AP214" s="2">
        <v>589592.91760000004</v>
      </c>
      <c r="AQ214" s="2">
        <v>468740.9693</v>
      </c>
      <c r="AR214" s="2">
        <v>370621.79629999999</v>
      </c>
      <c r="AS214" s="2">
        <v>291266.84710000001</v>
      </c>
      <c r="AT214" s="2">
        <v>227406.6562</v>
      </c>
    </row>
    <row r="215" spans="1:46" x14ac:dyDescent="0.3">
      <c r="A215" s="201" t="s">
        <v>567</v>
      </c>
      <c r="B215" s="2">
        <v>0</v>
      </c>
      <c r="C215" s="2">
        <v>4803940.5880000005</v>
      </c>
      <c r="D215" s="2">
        <v>4886345.352</v>
      </c>
      <c r="E215" s="2">
        <v>5194964.5930000003</v>
      </c>
      <c r="F215" s="2">
        <v>5428084.5010000002</v>
      </c>
      <c r="G215" s="2">
        <v>5530995.2220000001</v>
      </c>
      <c r="H215" s="2">
        <v>5523559.0350000001</v>
      </c>
      <c r="I215" s="2">
        <v>5604757.7699999996</v>
      </c>
      <c r="J215" s="2">
        <v>5784529.1370000001</v>
      </c>
      <c r="K215" s="2">
        <v>6174010.4919999996</v>
      </c>
      <c r="L215" s="2">
        <v>6333439.932</v>
      </c>
      <c r="M215" s="2">
        <v>6303490.21</v>
      </c>
      <c r="N215" s="2">
        <v>5905530.8279999997</v>
      </c>
      <c r="O215" s="2">
        <v>5228886.1100000003</v>
      </c>
      <c r="P215" s="2">
        <v>4460890.4009999996</v>
      </c>
      <c r="Q215" s="2">
        <v>4185387.3280000002</v>
      </c>
      <c r="R215" s="2">
        <v>4072965.9569999999</v>
      </c>
      <c r="S215" s="2">
        <v>4099238.7310000001</v>
      </c>
      <c r="T215" s="2">
        <v>4203812.6869999999</v>
      </c>
      <c r="U215" s="2">
        <v>4358195.21</v>
      </c>
      <c r="V215" s="2">
        <v>4398480.7249999996</v>
      </c>
      <c r="W215" s="2">
        <v>4274242.7089999998</v>
      </c>
      <c r="X215" s="2">
        <v>4084396.0070000002</v>
      </c>
      <c r="Y215" s="2">
        <v>3871852.45</v>
      </c>
      <c r="Z215" s="2">
        <v>3645375.4980000001</v>
      </c>
      <c r="AA215" s="2">
        <v>3313709.412</v>
      </c>
      <c r="AB215" s="2">
        <v>2960830.0839999998</v>
      </c>
      <c r="AC215" s="2">
        <v>2610512.571</v>
      </c>
      <c r="AD215" s="2">
        <v>2276144.5619999999</v>
      </c>
      <c r="AE215" s="2">
        <v>1965261.835</v>
      </c>
      <c r="AF215" s="2">
        <v>1682190.96</v>
      </c>
      <c r="AG215" s="2">
        <v>1427953.3959999999</v>
      </c>
      <c r="AH215" s="2">
        <v>1202618.92</v>
      </c>
      <c r="AI215" s="2">
        <v>1005248.461</v>
      </c>
      <c r="AJ215" s="2">
        <v>834223.31519999995</v>
      </c>
      <c r="AK215" s="2">
        <v>687679.30570000003</v>
      </c>
      <c r="AL215" s="2">
        <v>563222.47609999997</v>
      </c>
      <c r="AM215" s="2">
        <v>458407.01490000001</v>
      </c>
      <c r="AN215" s="2">
        <v>370841.62689999997</v>
      </c>
      <c r="AO215" s="2">
        <v>298245.89720000001</v>
      </c>
      <c r="AP215" s="2">
        <v>238768.80869999999</v>
      </c>
      <c r="AQ215" s="2">
        <v>190156.48629999999</v>
      </c>
      <c r="AR215" s="2">
        <v>150586.65</v>
      </c>
      <c r="AS215" s="2">
        <v>118535.78630000001</v>
      </c>
      <c r="AT215" s="2">
        <v>92706.988989999998</v>
      </c>
    </row>
    <row r="216" spans="1:46" x14ac:dyDescent="0.3">
      <c r="A216" s="201" t="s">
        <v>568</v>
      </c>
      <c r="B216" s="2">
        <v>1</v>
      </c>
      <c r="C216" s="2">
        <v>0.9969266054</v>
      </c>
      <c r="D216" s="2">
        <v>0.96556682469999999</v>
      </c>
      <c r="E216" s="2">
        <v>0.93120648149999996</v>
      </c>
      <c r="F216" s="2">
        <v>0.91595210069999999</v>
      </c>
      <c r="G216" s="2">
        <v>0.88967343430000001</v>
      </c>
      <c r="H216" s="2">
        <v>0.85362469100000005</v>
      </c>
      <c r="I216" s="2">
        <v>0.82288475380000004</v>
      </c>
      <c r="J216" s="2">
        <v>0.8040111995</v>
      </c>
      <c r="K216" s="2">
        <v>0.79443974490000002</v>
      </c>
      <c r="L216" s="2">
        <v>0.78583470310000003</v>
      </c>
      <c r="M216" s="2">
        <v>0.77946253139999999</v>
      </c>
      <c r="N216" s="2">
        <v>0.75628310519999997</v>
      </c>
      <c r="O216" s="2">
        <v>0.71038565119999997</v>
      </c>
      <c r="P216" s="2">
        <v>0.65800560239999994</v>
      </c>
      <c r="Q216" s="2">
        <v>0.61790948570000004</v>
      </c>
      <c r="R216" s="2">
        <v>0.58338239059999997</v>
      </c>
      <c r="S216" s="2">
        <v>0.55357584390000003</v>
      </c>
      <c r="T216" s="2">
        <v>0.52648701539999998</v>
      </c>
      <c r="U216" s="2">
        <v>0.50071333149999997</v>
      </c>
      <c r="V216" s="2">
        <v>0.4808433318</v>
      </c>
      <c r="W216" s="2">
        <v>0.45681427800000002</v>
      </c>
      <c r="X216" s="2">
        <v>0.43283166719999999</v>
      </c>
      <c r="Y216" s="2">
        <v>0.40921497000000001</v>
      </c>
      <c r="Z216" s="2">
        <v>0.39028218860000002</v>
      </c>
      <c r="AA216" s="2">
        <v>0.34274051420000001</v>
      </c>
      <c r="AB216" s="2">
        <v>0.29586240079999998</v>
      </c>
      <c r="AC216" s="2">
        <v>0.25246011410000002</v>
      </c>
      <c r="AD216" s="2">
        <v>0.2131369364</v>
      </c>
      <c r="AE216" s="2">
        <v>0.17803245440000001</v>
      </c>
      <c r="AF216" s="2">
        <v>0.1472645158</v>
      </c>
      <c r="AG216" s="2">
        <v>0.1205319535</v>
      </c>
      <c r="AH216" s="2">
        <v>9.7584911400000002E-2</v>
      </c>
      <c r="AI216" s="2">
        <v>7.8152028400000004E-2</v>
      </c>
      <c r="AJ216" s="2">
        <v>6.1930337500000002E-2</v>
      </c>
      <c r="AK216" s="2">
        <v>4.8573810199999998E-2</v>
      </c>
      <c r="AL216" s="2">
        <v>3.7725696599999997E-2</v>
      </c>
      <c r="AM216" s="2">
        <v>2.90345217E-2</v>
      </c>
      <c r="AN216" s="2">
        <v>2.2161045300000001E-2</v>
      </c>
      <c r="AO216" s="2">
        <v>1.67910327E-2</v>
      </c>
      <c r="AP216" s="2">
        <v>1.2639239700000001E-2</v>
      </c>
      <c r="AQ216" s="2">
        <v>9.4667747399999995E-3</v>
      </c>
      <c r="AR216" s="2">
        <v>7.0650310300000001E-3</v>
      </c>
      <c r="AS216" s="2">
        <v>5.2606811799999998E-3</v>
      </c>
      <c r="AT216" s="134">
        <v>3.9137281700000002E-3</v>
      </c>
    </row>
    <row r="217" spans="1:46" x14ac:dyDescent="0.3">
      <c r="A217" s="202" t="s">
        <v>569</v>
      </c>
      <c r="B217" s="2">
        <v>8498700</v>
      </c>
      <c r="C217" s="2">
        <v>8238214.3600000003</v>
      </c>
      <c r="D217" s="2">
        <v>7963298.3669999996</v>
      </c>
      <c r="E217" s="2">
        <v>7197074.6940000001</v>
      </c>
      <c r="F217" s="2">
        <v>6914485.5219999999</v>
      </c>
      <c r="G217" s="2">
        <v>6739911.9409999996</v>
      </c>
      <c r="H217" s="2">
        <v>6471151.9989999998</v>
      </c>
      <c r="I217" s="2">
        <v>6098278.3399999999</v>
      </c>
      <c r="J217" s="2">
        <v>5738689.2199999997</v>
      </c>
      <c r="K217" s="2">
        <v>5343578.2769999998</v>
      </c>
      <c r="L217" s="2">
        <v>5745604.7410000004</v>
      </c>
      <c r="M217" s="2">
        <v>6298807.7810000004</v>
      </c>
      <c r="N217" s="2">
        <v>6875150.1780000003</v>
      </c>
      <c r="O217" s="2">
        <v>7357358.443</v>
      </c>
      <c r="P217" s="2">
        <v>7830207.9589999998</v>
      </c>
      <c r="Q217" s="2">
        <v>7822434.9340000004</v>
      </c>
      <c r="R217" s="2">
        <v>7735381.7350000003</v>
      </c>
      <c r="S217" s="2">
        <v>7576019.0760000004</v>
      </c>
      <c r="T217" s="2">
        <v>7378546.824</v>
      </c>
      <c r="U217" s="2">
        <v>7151809.1940000001</v>
      </c>
      <c r="V217" s="2">
        <v>6591681.2110000001</v>
      </c>
      <c r="W217" s="2">
        <v>6301716.6299999999</v>
      </c>
      <c r="X217" s="2">
        <v>5998433.9639999997</v>
      </c>
      <c r="Y217" s="2">
        <v>5639182.0080000004</v>
      </c>
      <c r="Z217" s="2">
        <v>5827956.3820000002</v>
      </c>
      <c r="AA217" s="2">
        <v>5498676.443</v>
      </c>
      <c r="AB217" s="2">
        <v>5086315.3660000004</v>
      </c>
      <c r="AC217" s="2">
        <v>4619665.8880000003</v>
      </c>
      <c r="AD217" s="2">
        <v>4126076.412</v>
      </c>
      <c r="AE217" s="2">
        <v>3630547.75</v>
      </c>
      <c r="AF217" s="2">
        <v>3149998.9870000002</v>
      </c>
      <c r="AG217" s="2">
        <v>2698919.2250000001</v>
      </c>
      <c r="AH217" s="2">
        <v>2286363.301</v>
      </c>
      <c r="AI217" s="2">
        <v>1916876.2450000001</v>
      </c>
      <c r="AJ217" s="2">
        <v>1591768.176</v>
      </c>
      <c r="AK217" s="2">
        <v>1309422.567</v>
      </c>
      <c r="AL217" s="2">
        <v>1067783.2890000001</v>
      </c>
      <c r="AM217" s="2">
        <v>863808.13619999995</v>
      </c>
      <c r="AN217" s="2">
        <v>693708.14529999997</v>
      </c>
      <c r="AO217" s="2">
        <v>553391.71100000001</v>
      </c>
      <c r="AP217" s="2">
        <v>439007.93339999998</v>
      </c>
      <c r="AQ217" s="2">
        <v>346509.36800000002</v>
      </c>
      <c r="AR217" s="2">
        <v>272203.29070000001</v>
      </c>
      <c r="AS217" s="2">
        <v>212921.37030000001</v>
      </c>
      <c r="AT217" s="2">
        <v>165953.1537</v>
      </c>
    </row>
    <row r="218" spans="1:46" x14ac:dyDescent="0.3">
      <c r="A218" s="201" t="s">
        <v>570</v>
      </c>
      <c r="B218" s="2">
        <v>478800</v>
      </c>
      <c r="C218" s="2">
        <v>496480.12660000002</v>
      </c>
      <c r="D218" s="2">
        <v>499196.54200000002</v>
      </c>
      <c r="E218" s="2">
        <v>498571.78619999997</v>
      </c>
      <c r="F218" s="2">
        <v>525151.32460000005</v>
      </c>
      <c r="G218" s="2">
        <v>577276.69369999995</v>
      </c>
      <c r="H218" s="2">
        <v>610008.71620000002</v>
      </c>
      <c r="I218" s="2">
        <v>656092.01199999999</v>
      </c>
      <c r="J218" s="2">
        <v>721048.83689999999</v>
      </c>
      <c r="K218" s="2">
        <v>807766.2317</v>
      </c>
      <c r="L218" s="2">
        <v>852204.45270000002</v>
      </c>
      <c r="M218" s="2">
        <v>897525.81740000006</v>
      </c>
      <c r="N218" s="2">
        <v>906645.86439999996</v>
      </c>
      <c r="O218" s="2">
        <v>940270.68720000004</v>
      </c>
      <c r="P218" s="2">
        <v>895178.38289999997</v>
      </c>
      <c r="Q218" s="2">
        <v>890477.32909999997</v>
      </c>
      <c r="R218" s="2">
        <v>881717.08990000002</v>
      </c>
      <c r="S218" s="2">
        <v>884776.3</v>
      </c>
      <c r="T218" s="2">
        <v>890277.17090000003</v>
      </c>
      <c r="U218" s="2">
        <v>897519.49780000001</v>
      </c>
      <c r="V218" s="2">
        <v>982111.12309999997</v>
      </c>
      <c r="W218" s="2">
        <v>1014694.595</v>
      </c>
      <c r="X218" s="2">
        <v>1044773.797</v>
      </c>
      <c r="Y218" s="2">
        <v>1080498.943</v>
      </c>
      <c r="Z218" s="2">
        <v>950214.37320000003</v>
      </c>
      <c r="AA218" s="2">
        <v>785504.42700000003</v>
      </c>
      <c r="AB218" s="2">
        <v>637859.46539999999</v>
      </c>
      <c r="AC218" s="2">
        <v>511381.31469999999</v>
      </c>
      <c r="AD218" s="2">
        <v>405589.04320000001</v>
      </c>
      <c r="AE218" s="2">
        <v>318805.76179999998</v>
      </c>
      <c r="AF218" s="2">
        <v>248552.28769999999</v>
      </c>
      <c r="AG218" s="2">
        <v>192354.10829999999</v>
      </c>
      <c r="AH218" s="2">
        <v>147886.09409999999</v>
      </c>
      <c r="AI218" s="2">
        <v>113010.3542</v>
      </c>
      <c r="AJ218" s="2">
        <v>85867.698730000004</v>
      </c>
      <c r="AK218" s="2">
        <v>64897.459819999996</v>
      </c>
      <c r="AL218" s="2">
        <v>48801.201480000003</v>
      </c>
      <c r="AM218" s="2">
        <v>36526.950409999998</v>
      </c>
      <c r="AN218" s="2">
        <v>27223.780569999999</v>
      </c>
      <c r="AO218" s="2">
        <v>20212.094840000002</v>
      </c>
      <c r="AP218" s="2">
        <v>14962.30394</v>
      </c>
      <c r="AQ218" s="2">
        <v>11043.76931</v>
      </c>
      <c r="AR218" s="2">
        <v>8127.6365930000002</v>
      </c>
      <c r="AS218" s="2">
        <v>5964.9599959999996</v>
      </c>
      <c r="AT218" s="2">
        <v>4366.2194319999999</v>
      </c>
    </row>
    <row r="219" spans="1:46" x14ac:dyDescent="0.3">
      <c r="A219" s="2" t="s">
        <v>230</v>
      </c>
      <c r="B219" s="2">
        <v>51066541</v>
      </c>
      <c r="C219" s="2">
        <v>260467805.09999999</v>
      </c>
      <c r="D219" s="2">
        <v>247094894.09999999</v>
      </c>
      <c r="E219" s="2">
        <v>226002707.40000001</v>
      </c>
      <c r="F219" s="2">
        <v>230957583.19999999</v>
      </c>
      <c r="G219" s="2">
        <v>225330630.30000001</v>
      </c>
      <c r="H219" s="2">
        <v>215147123.09999999</v>
      </c>
      <c r="I219" s="2">
        <v>206809707.40000001</v>
      </c>
      <c r="J219" s="2">
        <v>205857275.19999999</v>
      </c>
      <c r="K219" s="2">
        <v>208136252.69999999</v>
      </c>
      <c r="L219" s="2">
        <v>203393709.90000001</v>
      </c>
      <c r="M219" s="2">
        <v>203619725.5</v>
      </c>
      <c r="N219" s="2">
        <v>199643013.19999999</v>
      </c>
      <c r="O219" s="2">
        <v>189987691.09999999</v>
      </c>
      <c r="P219" s="2">
        <v>177604947.19999999</v>
      </c>
      <c r="Q219" s="2">
        <v>169505046.30000001</v>
      </c>
      <c r="R219" s="2">
        <v>163435879.19999999</v>
      </c>
      <c r="S219" s="2">
        <v>159302195.09999999</v>
      </c>
      <c r="T219" s="2">
        <v>156453510</v>
      </c>
      <c r="U219" s="2">
        <v>154370063.09999999</v>
      </c>
      <c r="V219" s="2">
        <v>151602360.40000001</v>
      </c>
      <c r="W219" s="2">
        <v>148541200.80000001</v>
      </c>
      <c r="X219" s="2">
        <v>145228510.90000001</v>
      </c>
      <c r="Y219" s="2">
        <v>141853688</v>
      </c>
      <c r="Z219" s="2">
        <v>139493561.69999999</v>
      </c>
      <c r="AA219" s="2">
        <v>126013378.09999999</v>
      </c>
      <c r="AB219" s="2">
        <v>112841787.59999999</v>
      </c>
      <c r="AC219" s="2">
        <v>100589206.7</v>
      </c>
      <c r="AD219" s="2">
        <v>89301115.379999995</v>
      </c>
      <c r="AE219" s="2">
        <v>78975111.109999999</v>
      </c>
      <c r="AF219" s="2">
        <v>69804136.560000002</v>
      </c>
      <c r="AG219" s="2">
        <v>61558106.280000001</v>
      </c>
      <c r="AH219" s="2">
        <v>54145890.909999996</v>
      </c>
      <c r="AI219" s="2">
        <v>47506691.939999998</v>
      </c>
      <c r="AJ219" s="2">
        <v>41593897.18</v>
      </c>
      <c r="AK219" s="2">
        <v>36347784.299999997</v>
      </c>
      <c r="AL219" s="2">
        <v>31719838.260000002</v>
      </c>
      <c r="AM219" s="2">
        <v>27661199.609999999</v>
      </c>
      <c r="AN219" s="2">
        <v>24119588.149999999</v>
      </c>
      <c r="AO219" s="2">
        <v>21042666.02</v>
      </c>
      <c r="AP219" s="2">
        <v>18379880.109999999</v>
      </c>
      <c r="AQ219" s="2">
        <v>16088314.199999999</v>
      </c>
      <c r="AR219" s="2">
        <v>14118531.109999999</v>
      </c>
      <c r="AS219" s="2">
        <v>12427111.35</v>
      </c>
      <c r="AT219" s="2">
        <v>10974777.91</v>
      </c>
    </row>
    <row r="220" spans="1:46" x14ac:dyDescent="0.3">
      <c r="A220" s="2" t="s">
        <v>231</v>
      </c>
      <c r="B220" s="2">
        <v>20827800</v>
      </c>
      <c r="C220" s="2">
        <v>41508830.350000001</v>
      </c>
      <c r="D220" s="2">
        <v>37447964.859999999</v>
      </c>
      <c r="E220" s="2">
        <v>32348171.670000002</v>
      </c>
      <c r="F220" s="2">
        <v>32290446.91</v>
      </c>
      <c r="G220" s="2">
        <v>31431947.210000001</v>
      </c>
      <c r="H220" s="2">
        <v>29706148.98</v>
      </c>
      <c r="I220" s="2">
        <v>29572330.809999999</v>
      </c>
      <c r="J220" s="2">
        <v>29214829.32</v>
      </c>
      <c r="K220" s="2">
        <v>28516323.16</v>
      </c>
      <c r="L220" s="2">
        <v>25849561.420000002</v>
      </c>
      <c r="M220" s="2">
        <v>24091025.109999999</v>
      </c>
      <c r="N220" s="2">
        <v>22475253.02</v>
      </c>
      <c r="O220" s="2">
        <v>20018024.699999999</v>
      </c>
      <c r="P220" s="2">
        <v>17808512.399999999</v>
      </c>
      <c r="Q220" s="2">
        <v>15538113.9</v>
      </c>
      <c r="R220" s="2">
        <v>13937213.41</v>
      </c>
      <c r="S220" s="2">
        <v>12791559.029999999</v>
      </c>
      <c r="T220" s="2">
        <v>11948414.050000001</v>
      </c>
      <c r="U220" s="2">
        <v>11320901.609999999</v>
      </c>
      <c r="V220" s="2">
        <v>10976016.039999999</v>
      </c>
      <c r="W220" s="2">
        <v>10695439.75</v>
      </c>
      <c r="X220" s="2">
        <v>10412757.33</v>
      </c>
      <c r="Y220" s="2">
        <v>10132612.890000001</v>
      </c>
      <c r="Z220" s="2">
        <v>10013466.32</v>
      </c>
      <c r="AA220" s="2">
        <v>9323085.2919999994</v>
      </c>
      <c r="AB220" s="2">
        <v>8704205.46199999</v>
      </c>
      <c r="AC220" s="2">
        <v>8154709.1639999999</v>
      </c>
      <c r="AD220" s="2">
        <v>7669560.0820000004</v>
      </c>
      <c r="AE220" s="2">
        <v>7247248.227</v>
      </c>
      <c r="AF220" s="2">
        <v>6881648.6670000004</v>
      </c>
      <c r="AG220" s="2">
        <v>6563155.0250000004</v>
      </c>
      <c r="AH220" s="2">
        <v>6284192.6140000001</v>
      </c>
      <c r="AI220" s="2">
        <v>6038048.6619999995</v>
      </c>
      <c r="AJ220" s="2">
        <v>5819386.8420000002</v>
      </c>
      <c r="AK220" s="2">
        <v>5622604.8459999999</v>
      </c>
      <c r="AL220" s="2">
        <v>5443469.0429999996</v>
      </c>
      <c r="AM220" s="2">
        <v>5279048.0329999998</v>
      </c>
      <c r="AN220" s="2">
        <v>5126741.3880000003</v>
      </c>
      <c r="AO220" s="2">
        <v>4984491.3619999997</v>
      </c>
      <c r="AP220" s="2">
        <v>4851585.4440000001</v>
      </c>
      <c r="AQ220" s="2">
        <v>4727459.2620000001</v>
      </c>
      <c r="AR220" s="2">
        <v>4610526.5599999996</v>
      </c>
      <c r="AS220" s="2">
        <v>4500005.477</v>
      </c>
      <c r="AT220" s="2">
        <v>4395695.4869999997</v>
      </c>
    </row>
    <row r="221" spans="1:46" x14ac:dyDescent="0.3">
      <c r="A221" s="2" t="s">
        <v>232</v>
      </c>
      <c r="B221" s="2">
        <v>21261240</v>
      </c>
      <c r="C221" s="2">
        <v>166343722.09999999</v>
      </c>
      <c r="D221" s="2">
        <v>158095445.30000001</v>
      </c>
      <c r="E221" s="2">
        <v>145034309.5</v>
      </c>
      <c r="F221" s="2">
        <v>148681992.30000001</v>
      </c>
      <c r="G221" s="2">
        <v>143001741.30000001</v>
      </c>
      <c r="H221" s="2">
        <v>136209872</v>
      </c>
      <c r="I221" s="2">
        <v>129027625.59999999</v>
      </c>
      <c r="J221" s="2">
        <v>128115098.8</v>
      </c>
      <c r="K221" s="2">
        <v>129739782.5</v>
      </c>
      <c r="L221" s="2">
        <v>127587077.8</v>
      </c>
      <c r="M221" s="2">
        <v>128737543.59999999</v>
      </c>
      <c r="N221" s="2">
        <v>126678053.09999999</v>
      </c>
      <c r="O221" s="2">
        <v>119640376</v>
      </c>
      <c r="P221" s="2">
        <v>110098190</v>
      </c>
      <c r="Q221" s="2">
        <v>104975658.3</v>
      </c>
      <c r="R221" s="2">
        <v>101282776</v>
      </c>
      <c r="S221" s="2">
        <v>98610962.700000003</v>
      </c>
      <c r="T221" s="2">
        <v>96656855.620000005</v>
      </c>
      <c r="U221" s="2">
        <v>95063142.670000002</v>
      </c>
      <c r="V221" s="2">
        <v>93275455.290000007</v>
      </c>
      <c r="W221" s="2">
        <v>91590430.049999997</v>
      </c>
      <c r="X221" s="2">
        <v>90009564.870000005</v>
      </c>
      <c r="Y221" s="2">
        <v>88557021.379999995</v>
      </c>
      <c r="Z221" s="2">
        <v>87626538.180000007</v>
      </c>
      <c r="AA221" s="2">
        <v>78392848.930000007</v>
      </c>
      <c r="AB221" s="2">
        <v>69619477.069999903</v>
      </c>
      <c r="AC221" s="2">
        <v>61804723.890000001</v>
      </c>
      <c r="AD221" s="2">
        <v>54805521.630000003</v>
      </c>
      <c r="AE221" s="2">
        <v>48481443.130000003</v>
      </c>
      <c r="AF221" s="2">
        <v>42970386.859999999</v>
      </c>
      <c r="AG221" s="2">
        <v>38009563.799999997</v>
      </c>
      <c r="AH221" s="2">
        <v>33502896.93</v>
      </c>
      <c r="AI221" s="2">
        <v>29406388.010000002</v>
      </c>
      <c r="AJ221" s="2">
        <v>25699113.09</v>
      </c>
      <c r="AK221" s="2">
        <v>22355310.050000001</v>
      </c>
      <c r="AL221" s="2">
        <v>19359131.890000001</v>
      </c>
      <c r="AM221" s="2">
        <v>16692441.92</v>
      </c>
      <c r="AN221" s="2">
        <v>14333226.84</v>
      </c>
      <c r="AO221" s="2">
        <v>12257408.890000001</v>
      </c>
      <c r="AP221" s="2">
        <v>10436661.859999999</v>
      </c>
      <c r="AQ221" s="2">
        <v>8853140.3560000006</v>
      </c>
      <c r="AR221" s="2">
        <v>7479943.6359999999</v>
      </c>
      <c r="AS221" s="2">
        <v>6291708.7209999999</v>
      </c>
      <c r="AT221" s="2">
        <v>5264036.7479999997</v>
      </c>
    </row>
    <row r="222" spans="1:46" x14ac:dyDescent="0.3">
      <c r="A222" s="2" t="s">
        <v>233</v>
      </c>
      <c r="B222" s="2">
        <v>8977501</v>
      </c>
      <c r="C222" s="2">
        <v>52615252.68</v>
      </c>
      <c r="D222" s="2">
        <v>51551483.950000003</v>
      </c>
      <c r="E222" s="2">
        <v>48620226.270000003</v>
      </c>
      <c r="F222" s="2">
        <v>49985143.990000002</v>
      </c>
      <c r="G222" s="2">
        <v>50896941.780000001</v>
      </c>
      <c r="H222" s="2">
        <v>49231102.130000003</v>
      </c>
      <c r="I222" s="2">
        <v>48209750.950000003</v>
      </c>
      <c r="J222" s="2">
        <v>48527347.07</v>
      </c>
      <c r="K222" s="2">
        <v>49880147.049999997</v>
      </c>
      <c r="L222" s="2">
        <v>49957070.649999999</v>
      </c>
      <c r="M222" s="2">
        <v>50791156.829999998</v>
      </c>
      <c r="N222" s="2">
        <v>50489707.119999997</v>
      </c>
      <c r="O222" s="2">
        <v>50329290.460000001</v>
      </c>
      <c r="P222" s="2">
        <v>49698244.829999998</v>
      </c>
      <c r="Q222" s="2">
        <v>48991274.140000001</v>
      </c>
      <c r="R222" s="2">
        <v>48215889.759999998</v>
      </c>
      <c r="S222" s="2">
        <v>47899673.380000003</v>
      </c>
      <c r="T222" s="2">
        <v>47848240.350000001</v>
      </c>
      <c r="U222" s="2">
        <v>47986018.789999999</v>
      </c>
      <c r="V222" s="2">
        <v>47350889.079999998</v>
      </c>
      <c r="W222" s="2">
        <v>46255330.950000003</v>
      </c>
      <c r="X222" s="2">
        <v>44806188.729999997</v>
      </c>
      <c r="Y222" s="2">
        <v>43164053.689999998</v>
      </c>
      <c r="Z222" s="2">
        <v>41853557.170000002</v>
      </c>
      <c r="AA222" s="2">
        <v>38297443.920000002</v>
      </c>
      <c r="AB222" s="2">
        <v>34518105.100000001</v>
      </c>
      <c r="AC222" s="2">
        <v>30629773.609999999</v>
      </c>
      <c r="AD222" s="2">
        <v>26826033.670000002</v>
      </c>
      <c r="AE222" s="2">
        <v>23246419.75</v>
      </c>
      <c r="AF222" s="2">
        <v>19952101.030000001</v>
      </c>
      <c r="AG222" s="2">
        <v>16985387.449999999</v>
      </c>
      <c r="AH222" s="2">
        <v>14358801.359999999</v>
      </c>
      <c r="AI222" s="2">
        <v>12062255.26</v>
      </c>
      <c r="AJ222" s="2">
        <v>10075397.25</v>
      </c>
      <c r="AK222" s="2">
        <v>8369869.398</v>
      </c>
      <c r="AL222" s="2">
        <v>6917237.3260000004</v>
      </c>
      <c r="AM222" s="2">
        <v>5689709.6600000001</v>
      </c>
      <c r="AN222" s="2">
        <v>4659619.9230000004</v>
      </c>
      <c r="AO222" s="2">
        <v>3800765.7650000001</v>
      </c>
      <c r="AP222" s="2">
        <v>3091632.8080000002</v>
      </c>
      <c r="AQ222" s="2">
        <v>2507714.5819999999</v>
      </c>
      <c r="AR222" s="2">
        <v>2028060.91</v>
      </c>
      <c r="AS222" s="2">
        <v>1635397.1470000001</v>
      </c>
      <c r="AT222" s="2">
        <v>1315045.6740000001</v>
      </c>
    </row>
    <row r="223" spans="1:46" x14ac:dyDescent="0.3">
      <c r="A223" s="2" t="s">
        <v>234</v>
      </c>
      <c r="B223" s="2">
        <v>211921414.30000001</v>
      </c>
      <c r="C223" s="2">
        <v>417960215</v>
      </c>
      <c r="D223" s="2">
        <v>398746380.60000002</v>
      </c>
      <c r="E223" s="2">
        <v>376766825.19999999</v>
      </c>
      <c r="F223" s="2">
        <v>377762611.30000001</v>
      </c>
      <c r="G223" s="2">
        <v>367376023.89999998</v>
      </c>
      <c r="H223" s="2">
        <v>351944744.39999998</v>
      </c>
      <c r="I223" s="2">
        <v>339918262.30000001</v>
      </c>
      <c r="J223" s="2">
        <v>335752977</v>
      </c>
      <c r="K223" s="2">
        <v>335731325.60000002</v>
      </c>
      <c r="L223" s="2">
        <v>328683027.80000001</v>
      </c>
      <c r="M223" s="2">
        <v>326439622</v>
      </c>
      <c r="N223" s="2">
        <v>320429664.10000002</v>
      </c>
      <c r="O223" s="2">
        <v>308289563.30000001</v>
      </c>
      <c r="P223" s="2">
        <v>292342905.30000001</v>
      </c>
      <c r="Q223" s="2">
        <v>279467250.5</v>
      </c>
      <c r="R223" s="2">
        <v>268579947.89999998</v>
      </c>
      <c r="S223" s="2">
        <v>260283721.69999999</v>
      </c>
      <c r="T223" s="2">
        <v>253361018.80000001</v>
      </c>
      <c r="U223" s="2">
        <v>247232360.69999999</v>
      </c>
      <c r="V223" s="2">
        <v>248154533.19999999</v>
      </c>
      <c r="W223" s="2">
        <v>243013999.69999999</v>
      </c>
      <c r="X223" s="2">
        <v>238016470.30000001</v>
      </c>
      <c r="Y223" s="2">
        <v>233545138.19999999</v>
      </c>
      <c r="Z223" s="2">
        <v>222238375.40000001</v>
      </c>
      <c r="AA223" s="2">
        <v>201730182.30000001</v>
      </c>
      <c r="AB223" s="2">
        <v>181570466.40000001</v>
      </c>
      <c r="AC223" s="2">
        <v>162642283.59999999</v>
      </c>
      <c r="AD223" s="2">
        <v>145016332.40000001</v>
      </c>
      <c r="AE223" s="2">
        <v>128707663.2</v>
      </c>
      <c r="AF223" s="2">
        <v>113924092.2</v>
      </c>
      <c r="AG223" s="2">
        <v>100441408</v>
      </c>
      <c r="AH223" s="2">
        <v>88178345.640000001</v>
      </c>
      <c r="AI223" s="2">
        <v>77080950.75</v>
      </c>
      <c r="AJ223" s="2">
        <v>67107304.299999997</v>
      </c>
      <c r="AK223" s="2">
        <v>58192138.43</v>
      </c>
      <c r="AL223" s="2">
        <v>50283401.93</v>
      </c>
      <c r="AM223" s="2">
        <v>43322330.460000001</v>
      </c>
      <c r="AN223" s="2">
        <v>37240602.840000004</v>
      </c>
      <c r="AO223" s="2">
        <v>31964485.800000001</v>
      </c>
      <c r="AP223" s="2">
        <v>27417848.289999999</v>
      </c>
      <c r="AQ223" s="2">
        <v>23529891.800000001</v>
      </c>
      <c r="AR223" s="2">
        <v>20219366.149999999</v>
      </c>
      <c r="AS223" s="2">
        <v>17411844.010000002</v>
      </c>
      <c r="AT223" s="2">
        <v>15038056.800000001</v>
      </c>
    </row>
    <row r="224" spans="1:46" x14ac:dyDescent="0.3">
      <c r="A224" s="2" t="s">
        <v>235</v>
      </c>
      <c r="B224" s="2">
        <v>21962220</v>
      </c>
      <c r="C224" s="2">
        <v>42608349.649999999</v>
      </c>
      <c r="D224" s="2">
        <v>38436350.210000001</v>
      </c>
      <c r="E224" s="2">
        <v>33301056.010000002</v>
      </c>
      <c r="F224" s="2">
        <v>33205934.59</v>
      </c>
      <c r="G224" s="2">
        <v>32291145.670000002</v>
      </c>
      <c r="H224" s="2">
        <v>30538417.77</v>
      </c>
      <c r="I224" s="2">
        <v>30375059.649999999</v>
      </c>
      <c r="J224" s="2">
        <v>29982306.73</v>
      </c>
      <c r="K224" s="2">
        <v>29255181.079999998</v>
      </c>
      <c r="L224" s="2">
        <v>26561003.75</v>
      </c>
      <c r="M224" s="2">
        <v>24779458.210000001</v>
      </c>
      <c r="N224" s="2">
        <v>23135725.59</v>
      </c>
      <c r="O224" s="2">
        <v>20652013.510000002</v>
      </c>
      <c r="P224" s="2">
        <v>18412731.079999998</v>
      </c>
      <c r="Q224" s="2">
        <v>16118068.720000001</v>
      </c>
      <c r="R224" s="2">
        <v>14489097.51</v>
      </c>
      <c r="S224" s="2">
        <v>13322057.960000001</v>
      </c>
      <c r="T224" s="2">
        <v>12457912.42</v>
      </c>
      <c r="U224" s="2">
        <v>11810620.23</v>
      </c>
      <c r="V224" s="2">
        <v>11446941.539999999</v>
      </c>
      <c r="W224" s="2">
        <v>11147660.27</v>
      </c>
      <c r="X224" s="2">
        <v>10846645.9</v>
      </c>
      <c r="Y224" s="2">
        <v>10548660.99</v>
      </c>
      <c r="Z224" s="2">
        <v>10411926.83</v>
      </c>
      <c r="AA224" s="2">
        <v>9705273.3100000005</v>
      </c>
      <c r="AB224" s="2">
        <v>9071318.5730000008</v>
      </c>
      <c r="AC224" s="2">
        <v>8508388.8870000001</v>
      </c>
      <c r="AD224" s="2">
        <v>8011478.8899999997</v>
      </c>
      <c r="AE224" s="2">
        <v>7578960.0700000003</v>
      </c>
      <c r="AF224" s="2">
        <v>7204533.8909999998</v>
      </c>
      <c r="AG224" s="2">
        <v>6878412.7319999998</v>
      </c>
      <c r="AH224" s="2">
        <v>6592849.9479999999</v>
      </c>
      <c r="AI224" s="2">
        <v>6340983.193</v>
      </c>
      <c r="AJ224" s="2">
        <v>6117288.6109999996</v>
      </c>
      <c r="AK224" s="2">
        <v>5916025.7259999998</v>
      </c>
      <c r="AL224" s="2">
        <v>5732873.2089999998</v>
      </c>
      <c r="AM224" s="2">
        <v>5564823.4060000004</v>
      </c>
      <c r="AN224" s="2">
        <v>5409213.3820000002</v>
      </c>
      <c r="AO224" s="2">
        <v>5263935.3109999998</v>
      </c>
      <c r="AP224" s="2">
        <v>5128238.83</v>
      </c>
      <c r="AQ224" s="2">
        <v>5001481.5010000002</v>
      </c>
      <c r="AR224" s="2">
        <v>4882016.2359999996</v>
      </c>
      <c r="AS224" s="2">
        <v>4769052.2910000002</v>
      </c>
      <c r="AT224" s="2">
        <v>4662383.2390000001</v>
      </c>
    </row>
    <row r="225" spans="1:46" x14ac:dyDescent="0.3">
      <c r="A225" s="2" t="s">
        <v>236</v>
      </c>
      <c r="B225" s="2">
        <v>141814670.19999999</v>
      </c>
      <c r="C225" s="2">
        <v>284541840.39999998</v>
      </c>
      <c r="D225" s="2">
        <v>272364447</v>
      </c>
      <c r="E225" s="2">
        <v>259307086.59999999</v>
      </c>
      <c r="F225" s="2">
        <v>259547839.5</v>
      </c>
      <c r="G225" s="2">
        <v>250465982.59999999</v>
      </c>
      <c r="H225" s="2">
        <v>240269081.69999999</v>
      </c>
      <c r="I225" s="2">
        <v>230576719.40000001</v>
      </c>
      <c r="J225" s="2">
        <v>227362826</v>
      </c>
      <c r="K225" s="2">
        <v>227254044.40000001</v>
      </c>
      <c r="L225" s="2">
        <v>223157025.19999999</v>
      </c>
      <c r="M225" s="2">
        <v>222650668</v>
      </c>
      <c r="N225" s="2">
        <v>220933556.90000001</v>
      </c>
      <c r="O225" s="2">
        <v>210674841.59999999</v>
      </c>
      <c r="P225" s="2">
        <v>197297845.09999999</v>
      </c>
      <c r="Q225" s="2">
        <v>188338301.69999999</v>
      </c>
      <c r="R225" s="2">
        <v>181045903.80000001</v>
      </c>
      <c r="S225" s="2">
        <v>175048890.19999999</v>
      </c>
      <c r="T225" s="2">
        <v>169973179.19999999</v>
      </c>
      <c r="U225" s="2">
        <v>165375078.09999999</v>
      </c>
      <c r="V225" s="2">
        <v>162535529</v>
      </c>
      <c r="W225" s="2">
        <v>157010183.59999999</v>
      </c>
      <c r="X225" s="2">
        <v>151865534</v>
      </c>
      <c r="Y225" s="2">
        <v>146980519</v>
      </c>
      <c r="Z225" s="2">
        <v>145252744</v>
      </c>
      <c r="AA225" s="2">
        <v>130956212.40000001</v>
      </c>
      <c r="AB225" s="2">
        <v>117469795.8</v>
      </c>
      <c r="AC225" s="2">
        <v>105192785.09999999</v>
      </c>
      <c r="AD225" s="2">
        <v>93962703.420000002</v>
      </c>
      <c r="AE225" s="2">
        <v>83630015.5</v>
      </c>
      <c r="AF225" s="2">
        <v>74331466.180000007</v>
      </c>
      <c r="AG225" s="2">
        <v>65806581.060000002</v>
      </c>
      <c r="AH225" s="2">
        <v>57963618.890000001</v>
      </c>
      <c r="AI225" s="2">
        <v>50765297.960000001</v>
      </c>
      <c r="AJ225" s="2">
        <v>44200655.049999997</v>
      </c>
      <c r="AK225" s="2">
        <v>38243487.130000003</v>
      </c>
      <c r="AL225" s="2">
        <v>32884209.41</v>
      </c>
      <c r="AM225" s="2">
        <v>28105578.120000001</v>
      </c>
      <c r="AN225" s="2">
        <v>23881351.960000001</v>
      </c>
      <c r="AO225" s="2">
        <v>20178416.600000001</v>
      </c>
      <c r="AP225" s="2">
        <v>16955204.739999998</v>
      </c>
      <c r="AQ225" s="2">
        <v>14178414.310000001</v>
      </c>
      <c r="AR225" s="2">
        <v>11800549.93</v>
      </c>
      <c r="AS225" s="2">
        <v>9775090.3670000006</v>
      </c>
      <c r="AT225" s="2">
        <v>8056478.2529999996</v>
      </c>
    </row>
    <row r="226" spans="1:46" x14ac:dyDescent="0.3">
      <c r="A226" s="2" t="s">
        <v>237</v>
      </c>
      <c r="B226" s="2">
        <v>48144524.149999999</v>
      </c>
      <c r="C226" s="2">
        <v>90810024.980000004</v>
      </c>
      <c r="D226" s="2">
        <v>87945583.400000006</v>
      </c>
      <c r="E226" s="2">
        <v>84158682.579999998</v>
      </c>
      <c r="F226" s="2">
        <v>85008837.230000004</v>
      </c>
      <c r="G226" s="2">
        <v>84618895.670000002</v>
      </c>
      <c r="H226" s="2">
        <v>81137244.900000006</v>
      </c>
      <c r="I226" s="2">
        <v>78966483.219999999</v>
      </c>
      <c r="J226" s="2">
        <v>78407844.280000001</v>
      </c>
      <c r="K226" s="2">
        <v>79222100.189999998</v>
      </c>
      <c r="L226" s="2">
        <v>78964998.890000001</v>
      </c>
      <c r="M226" s="2">
        <v>79009495.780000001</v>
      </c>
      <c r="N226" s="2">
        <v>76360381.689999998</v>
      </c>
      <c r="O226" s="2">
        <v>76962708.230000004</v>
      </c>
      <c r="P226" s="2">
        <v>76632329.090000004</v>
      </c>
      <c r="Q226" s="2">
        <v>75010880.140000001</v>
      </c>
      <c r="R226" s="2">
        <v>73044946.609999999</v>
      </c>
      <c r="S226" s="2">
        <v>71912773.540000007</v>
      </c>
      <c r="T226" s="2">
        <v>70929927.170000002</v>
      </c>
      <c r="U226" s="2">
        <v>70046662.450000003</v>
      </c>
      <c r="V226" s="2">
        <v>74172062.680000007</v>
      </c>
      <c r="W226" s="2">
        <v>74856155.780000001</v>
      </c>
      <c r="X226" s="2">
        <v>75304290.480000004</v>
      </c>
      <c r="Y226" s="2">
        <v>76015958.189999998</v>
      </c>
      <c r="Z226" s="2">
        <v>66573704.560000002</v>
      </c>
      <c r="AA226" s="2">
        <v>61068696.57</v>
      </c>
      <c r="AB226" s="2">
        <v>55029351.979999997</v>
      </c>
      <c r="AC226" s="2">
        <v>48941109.560000002</v>
      </c>
      <c r="AD226" s="2">
        <v>43042150.090000004</v>
      </c>
      <c r="AE226" s="2">
        <v>37498687.649999999</v>
      </c>
      <c r="AF226" s="2">
        <v>32388092.120000001</v>
      </c>
      <c r="AG226" s="2">
        <v>27756414.219999999</v>
      </c>
      <c r="AH226" s="2">
        <v>23621876.789999999</v>
      </c>
      <c r="AI226" s="2">
        <v>19974669.600000001</v>
      </c>
      <c r="AJ226" s="2">
        <v>16789360.640000001</v>
      </c>
      <c r="AK226" s="2">
        <v>14032625.57</v>
      </c>
      <c r="AL226" s="2">
        <v>11666319.310000001</v>
      </c>
      <c r="AM226" s="2">
        <v>9651928.932</v>
      </c>
      <c r="AN226" s="2">
        <v>7950037.5020000003</v>
      </c>
      <c r="AO226" s="2">
        <v>6522133.8849999998</v>
      </c>
      <c r="AP226" s="2">
        <v>5334404.7220000001</v>
      </c>
      <c r="AQ226" s="2">
        <v>4349995.9869999997</v>
      </c>
      <c r="AR226" s="2">
        <v>3536799.986</v>
      </c>
      <c r="AS226" s="2">
        <v>2867701.3489999999</v>
      </c>
      <c r="AT226" s="2">
        <v>2319195.307</v>
      </c>
    </row>
    <row r="227" spans="1:46" x14ac:dyDescent="0.3">
      <c r="A227" s="2" t="s">
        <v>204</v>
      </c>
      <c r="B227" s="2">
        <v>239116483.69999999</v>
      </c>
      <c r="C227" s="2">
        <v>445488844.89999998</v>
      </c>
      <c r="D227" s="2">
        <v>425171304.69999999</v>
      </c>
      <c r="E227" s="2">
        <v>400690073.10000002</v>
      </c>
      <c r="F227" s="2">
        <v>402319151.80000001</v>
      </c>
      <c r="G227" s="2">
        <v>392388817.80000001</v>
      </c>
      <c r="H227" s="2">
        <v>376229816.60000002</v>
      </c>
      <c r="I227" s="2">
        <v>364003364.60000002</v>
      </c>
      <c r="J227" s="2">
        <v>360036606.30000001</v>
      </c>
      <c r="K227" s="2">
        <v>360356295.60000002</v>
      </c>
      <c r="L227" s="2">
        <v>352398104.60000002</v>
      </c>
      <c r="M227" s="2">
        <v>350476076.30000001</v>
      </c>
      <c r="N227" s="2">
        <v>344664289.10000002</v>
      </c>
      <c r="O227" s="2">
        <v>332561731.19999999</v>
      </c>
      <c r="P227" s="2">
        <v>316580980.30000001</v>
      </c>
      <c r="Q227" s="2">
        <v>303768793.5</v>
      </c>
      <c r="R227" s="2">
        <v>292956398.89999998</v>
      </c>
      <c r="S227" s="2">
        <v>284728121</v>
      </c>
      <c r="T227" s="2">
        <v>277864966.19999999</v>
      </c>
      <c r="U227" s="2">
        <v>271792509.89999998</v>
      </c>
      <c r="V227" s="2">
        <v>272705513.30000001</v>
      </c>
      <c r="W227" s="2">
        <v>267616744.90000001</v>
      </c>
      <c r="X227" s="2">
        <v>262666903.5</v>
      </c>
      <c r="Y227" s="2">
        <v>258249569.40000001</v>
      </c>
      <c r="Z227" s="2">
        <v>247114510.30000001</v>
      </c>
      <c r="AA227" s="2">
        <v>226372602.5</v>
      </c>
      <c r="AB227" s="2">
        <v>205938514.19999999</v>
      </c>
      <c r="AC227" s="2">
        <v>186717690.30000001</v>
      </c>
      <c r="AD227" s="2">
        <v>168809675.59999999</v>
      </c>
      <c r="AE227" s="2">
        <v>152248862.40000001</v>
      </c>
      <c r="AF227" s="2">
        <v>137273352.90000001</v>
      </c>
      <c r="AG227" s="2">
        <v>123643463.09999999</v>
      </c>
      <c r="AH227" s="2">
        <v>111275804</v>
      </c>
      <c r="AI227" s="2">
        <v>100114160.59999999</v>
      </c>
      <c r="AJ227" s="2">
        <v>90118863.980000004</v>
      </c>
      <c r="AK227" s="2">
        <v>81219515.480000004</v>
      </c>
      <c r="AL227" s="2">
        <v>73353637.569999903</v>
      </c>
      <c r="AM227" s="2">
        <v>66462832.939999998</v>
      </c>
      <c r="AN227" s="2">
        <v>60477661.219999999</v>
      </c>
      <c r="AO227" s="2">
        <v>55323245.520000003</v>
      </c>
      <c r="AP227" s="2">
        <v>50925584.770000003</v>
      </c>
      <c r="AQ227" s="2">
        <v>47218812.689999998</v>
      </c>
      <c r="AR227" s="2">
        <v>44119033.380000003</v>
      </c>
      <c r="AS227" s="2">
        <v>41548304.659999996</v>
      </c>
      <c r="AT227" s="2">
        <v>39435196.469999999</v>
      </c>
    </row>
    <row r="228" spans="1:46" customFormat="1" x14ac:dyDescent="0.3">
      <c r="A228" t="s">
        <v>298</v>
      </c>
      <c r="B228">
        <v>268.04095510000002</v>
      </c>
      <c r="C228">
        <v>272.27207340000001</v>
      </c>
      <c r="D228">
        <v>270.08878079999999</v>
      </c>
      <c r="E228">
        <v>256.36820319999998</v>
      </c>
      <c r="F228">
        <v>262.70437240000001</v>
      </c>
      <c r="G228">
        <v>263.96749899999998</v>
      </c>
      <c r="H228">
        <v>259.86610089999999</v>
      </c>
      <c r="I228">
        <v>255.33124670000001</v>
      </c>
      <c r="J228">
        <v>254.41680529999999</v>
      </c>
      <c r="K228">
        <v>254.30621930000001</v>
      </c>
      <c r="L228">
        <v>251.2101466</v>
      </c>
      <c r="M228">
        <v>251.8165788</v>
      </c>
      <c r="N228">
        <v>250.6934344</v>
      </c>
      <c r="O228">
        <v>247.6601795</v>
      </c>
      <c r="P228">
        <v>244.4322761</v>
      </c>
      <c r="Q228">
        <v>240.96303929999999</v>
      </c>
      <c r="R228">
        <v>238.23964430000001</v>
      </c>
      <c r="S228">
        <v>235.97131580000001</v>
      </c>
      <c r="T228">
        <v>234.14303860000001</v>
      </c>
      <c r="U228">
        <v>232.6057285</v>
      </c>
      <c r="V228">
        <v>225.55098409999999</v>
      </c>
      <c r="W228">
        <v>221.0833466</v>
      </c>
      <c r="X228">
        <v>216.3199395</v>
      </c>
      <c r="Y228">
        <v>211.41352620000001</v>
      </c>
      <c r="Z228">
        <v>209.88390319999999</v>
      </c>
      <c r="AA228">
        <v>204.1230348</v>
      </c>
      <c r="AB228">
        <v>198.57406330000001</v>
      </c>
      <c r="AC228">
        <v>192.47545550000001</v>
      </c>
      <c r="AD228">
        <v>186.01408430000001</v>
      </c>
      <c r="AE228">
        <v>179.44092879999999</v>
      </c>
      <c r="AF228">
        <v>172.91497749999999</v>
      </c>
      <c r="AG228">
        <v>166.56551870000001</v>
      </c>
      <c r="AH228">
        <v>160.4953453</v>
      </c>
      <c r="AI228">
        <v>154.75567319999999</v>
      </c>
      <c r="AJ228">
        <v>149.37171839999999</v>
      </c>
      <c r="AK228">
        <v>144.2886393</v>
      </c>
      <c r="AL228">
        <v>139.51681529999999</v>
      </c>
      <c r="AM228">
        <v>135.06880279999999</v>
      </c>
      <c r="AN228">
        <v>130.94649889999999</v>
      </c>
      <c r="AO228">
        <v>127.1480742</v>
      </c>
      <c r="AP228">
        <v>123.743335</v>
      </c>
      <c r="AQ228">
        <v>120.7006832</v>
      </c>
      <c r="AR228">
        <v>117.97690230000001</v>
      </c>
      <c r="AS228">
        <v>115.5580887</v>
      </c>
      <c r="AT228">
        <v>113.44419139999999</v>
      </c>
    </row>
    <row r="229" spans="1:46" customFormat="1" x14ac:dyDescent="0.3">
      <c r="A229" t="s">
        <v>299</v>
      </c>
      <c r="B229">
        <v>5.7508898210000003</v>
      </c>
      <c r="C229">
        <v>5.7708331599999996</v>
      </c>
      <c r="D229">
        <v>4.9754323969999996</v>
      </c>
      <c r="E229">
        <v>4.223157456</v>
      </c>
      <c r="F229">
        <v>4.4369430369999998</v>
      </c>
      <c r="G229">
        <v>4.3763550609999999</v>
      </c>
      <c r="H229">
        <v>4.154870667</v>
      </c>
      <c r="I229">
        <v>4.3794228180000001</v>
      </c>
      <c r="J229">
        <v>4.5302428709999996</v>
      </c>
      <c r="K229">
        <v>4.607912572</v>
      </c>
      <c r="L229">
        <v>4.1781793299999999</v>
      </c>
      <c r="M229">
        <v>3.94466604</v>
      </c>
      <c r="N229">
        <v>3.738491443</v>
      </c>
      <c r="O229">
        <v>3.3363166529999999</v>
      </c>
      <c r="P229">
        <v>2.9677556809999999</v>
      </c>
      <c r="Q229">
        <v>2.817756063</v>
      </c>
      <c r="R229">
        <v>2.7449429090000002</v>
      </c>
      <c r="S229">
        <v>2.7039056829999999</v>
      </c>
      <c r="T229">
        <v>2.6708349400000002</v>
      </c>
      <c r="U229">
        <v>2.6415371360000002</v>
      </c>
      <c r="V229">
        <v>2.580747825</v>
      </c>
      <c r="W229">
        <v>2.512697046</v>
      </c>
      <c r="X229">
        <v>2.4437275760000001</v>
      </c>
      <c r="Y229">
        <v>2.378213111</v>
      </c>
      <c r="Z229">
        <v>2.3240113330000001</v>
      </c>
      <c r="AA229">
        <v>2.132835848</v>
      </c>
      <c r="AB229">
        <v>1.9620578310000001</v>
      </c>
      <c r="AC229">
        <v>1.8119878300000001</v>
      </c>
      <c r="AD229">
        <v>1.681146335</v>
      </c>
      <c r="AE229">
        <v>1.5686315179999999</v>
      </c>
      <c r="AF229">
        <v>1.4726548699999999</v>
      </c>
      <c r="AG229">
        <v>1.3903608949999999</v>
      </c>
      <c r="AH229">
        <v>1.319500994</v>
      </c>
      <c r="AI229">
        <v>1.2581608390000001</v>
      </c>
      <c r="AJ229">
        <v>1.204830587</v>
      </c>
      <c r="AK229">
        <v>1.1581666669999999</v>
      </c>
      <c r="AL229">
        <v>1.1170083200000001</v>
      </c>
      <c r="AM229">
        <v>1.080485642</v>
      </c>
      <c r="AN229">
        <v>1.047831435</v>
      </c>
      <c r="AO229">
        <v>1.0184237039999999</v>
      </c>
      <c r="AP229">
        <v>0.99181320029999998</v>
      </c>
      <c r="AQ229">
        <v>0.9677676395</v>
      </c>
      <c r="AR229">
        <v>0.94585299789999999</v>
      </c>
      <c r="AS229">
        <v>0.92578683770000003</v>
      </c>
      <c r="AT229">
        <v>0.90737547819999997</v>
      </c>
    </row>
    <row r="230" spans="1:46" customFormat="1" x14ac:dyDescent="0.3">
      <c r="A230" t="s">
        <v>300</v>
      </c>
      <c r="B230">
        <v>5.7508898210000003</v>
      </c>
      <c r="C230">
        <v>5.7708331599999996</v>
      </c>
      <c r="D230">
        <v>4.9754323969999996</v>
      </c>
      <c r="E230">
        <v>4.223157456</v>
      </c>
      <c r="F230">
        <v>4.4369430369999998</v>
      </c>
      <c r="G230">
        <v>4.3763550609999999</v>
      </c>
      <c r="H230">
        <v>4.154870667</v>
      </c>
      <c r="I230">
        <v>4.3794228180000001</v>
      </c>
      <c r="J230">
        <v>4.5302428709999996</v>
      </c>
      <c r="K230">
        <v>4.607912572</v>
      </c>
      <c r="L230">
        <v>4.1781793299999999</v>
      </c>
      <c r="M230">
        <v>3.94466604</v>
      </c>
      <c r="N230">
        <v>3.738491443</v>
      </c>
      <c r="O230">
        <v>3.3363166529999999</v>
      </c>
      <c r="P230">
        <v>2.9677556809999999</v>
      </c>
      <c r="Q230">
        <v>2.817756063</v>
      </c>
      <c r="R230">
        <v>2.7449429090000002</v>
      </c>
      <c r="S230">
        <v>2.7039056829999999</v>
      </c>
      <c r="T230">
        <v>2.6708349400000002</v>
      </c>
      <c r="U230">
        <v>2.6415371360000002</v>
      </c>
      <c r="V230">
        <v>2.580747825</v>
      </c>
      <c r="W230">
        <v>2.512697046</v>
      </c>
      <c r="X230">
        <v>2.4437275760000001</v>
      </c>
      <c r="Y230">
        <v>2.378213111</v>
      </c>
      <c r="Z230">
        <v>2.3240113330000001</v>
      </c>
      <c r="AA230">
        <v>2.132835848</v>
      </c>
      <c r="AB230">
        <v>1.9620578310000001</v>
      </c>
      <c r="AC230">
        <v>1.8119878300000001</v>
      </c>
      <c r="AD230">
        <v>1.681146335</v>
      </c>
      <c r="AE230">
        <v>1.5686315179999999</v>
      </c>
      <c r="AF230">
        <v>1.4726548699999999</v>
      </c>
      <c r="AG230">
        <v>1.3903608949999999</v>
      </c>
      <c r="AH230">
        <v>1.319500994</v>
      </c>
      <c r="AI230">
        <v>1.2581608390000001</v>
      </c>
      <c r="AJ230">
        <v>1.204830587</v>
      </c>
      <c r="AK230">
        <v>1.1581666669999999</v>
      </c>
      <c r="AL230">
        <v>1.1170083200000001</v>
      </c>
      <c r="AM230">
        <v>1.080485642</v>
      </c>
      <c r="AN230">
        <v>1.047831435</v>
      </c>
      <c r="AO230">
        <v>1.0184237039999999</v>
      </c>
      <c r="AP230">
        <v>0.99181320029999998</v>
      </c>
      <c r="AQ230">
        <v>0.9677676395</v>
      </c>
      <c r="AR230">
        <v>0.94585299789999999</v>
      </c>
      <c r="AS230">
        <v>0.92578683770000003</v>
      </c>
      <c r="AT230">
        <v>0.90737547819999997</v>
      </c>
    </row>
    <row r="231" spans="1:46" customFormat="1" x14ac:dyDescent="0.3">
      <c r="A231" t="s">
        <v>301</v>
      </c>
      <c r="B231">
        <v>88.711934740000004</v>
      </c>
      <c r="C231">
        <v>89.412633060000005</v>
      </c>
      <c r="D231">
        <v>85.609568359999997</v>
      </c>
      <c r="E231">
        <v>81.524443669999997</v>
      </c>
      <c r="F231">
        <v>81.735262710000001</v>
      </c>
      <c r="G231">
        <v>78.985387979999999</v>
      </c>
      <c r="H231">
        <v>75.864954030000007</v>
      </c>
      <c r="I231">
        <v>72.888606490000001</v>
      </c>
      <c r="J231">
        <v>72.003336090000005</v>
      </c>
      <c r="K231">
        <v>72.113449349999996</v>
      </c>
      <c r="L231">
        <v>70.853775479999996</v>
      </c>
      <c r="M231">
        <v>70.753500220000006</v>
      </c>
      <c r="N231">
        <v>70.225573580000002</v>
      </c>
      <c r="O231">
        <v>66.959799290000007</v>
      </c>
      <c r="P231">
        <v>62.697874280000001</v>
      </c>
      <c r="Q231">
        <v>59.833329939999999</v>
      </c>
      <c r="R231">
        <v>57.505929279999997</v>
      </c>
      <c r="S231">
        <v>55.599104570000002</v>
      </c>
      <c r="T231">
        <v>53.990965299999999</v>
      </c>
      <c r="U231">
        <v>52.537725909999999</v>
      </c>
      <c r="V231">
        <v>51.650333740000001</v>
      </c>
      <c r="W231">
        <v>49.916044069999998</v>
      </c>
      <c r="X231">
        <v>48.302203859999999</v>
      </c>
      <c r="Y231">
        <v>46.773860790000001</v>
      </c>
      <c r="Z231">
        <v>46.205282609999998</v>
      </c>
      <c r="AA231">
        <v>41.720537049999997</v>
      </c>
      <c r="AB231">
        <v>37.468864060000001</v>
      </c>
      <c r="AC231">
        <v>33.58135541</v>
      </c>
      <c r="AD231">
        <v>30.013653690000002</v>
      </c>
      <c r="AE231">
        <v>26.723267570000001</v>
      </c>
      <c r="AF231">
        <v>23.759382550000002</v>
      </c>
      <c r="AG231">
        <v>21.03967024</v>
      </c>
      <c r="AH231">
        <v>18.535930990000001</v>
      </c>
      <c r="AI231">
        <v>16.23706001</v>
      </c>
      <c r="AJ231">
        <v>14.140082169999999</v>
      </c>
      <c r="AK231">
        <v>12.236918149999999</v>
      </c>
      <c r="AL231">
        <v>10.52462328</v>
      </c>
      <c r="AM231">
        <v>8.9977395690000002</v>
      </c>
      <c r="AN231">
        <v>7.6478427020000002</v>
      </c>
      <c r="AO231">
        <v>6.4643489240000003</v>
      </c>
      <c r="AP231">
        <v>5.4339290650000001</v>
      </c>
      <c r="AQ231">
        <v>4.5459731210000003</v>
      </c>
      <c r="AR231">
        <v>3.7853078349999998</v>
      </c>
      <c r="AS231">
        <v>3.1370814930000002</v>
      </c>
      <c r="AT231">
        <v>2.5867537619999998</v>
      </c>
    </row>
    <row r="232" spans="1:46" customFormat="1" x14ac:dyDescent="0.3">
      <c r="A232" t="s">
        <v>302</v>
      </c>
      <c r="B232">
        <v>0.69975178299999996</v>
      </c>
      <c r="C232">
        <v>0.86566361339999998</v>
      </c>
      <c r="D232">
        <v>1.017296623</v>
      </c>
      <c r="E232">
        <v>1.188980055</v>
      </c>
      <c r="F232">
        <v>1.4629980229999999</v>
      </c>
      <c r="G232">
        <v>1.7506841879999999</v>
      </c>
      <c r="H232">
        <v>2.0803714179999999</v>
      </c>
      <c r="I232">
        <v>2.470892616</v>
      </c>
      <c r="J232">
        <v>3.0153439500000001</v>
      </c>
      <c r="K232">
        <v>3.7283903619999998</v>
      </c>
      <c r="L232">
        <v>3.8769941280000002</v>
      </c>
      <c r="M232">
        <v>4.0973891699999996</v>
      </c>
      <c r="N232">
        <v>4.304094718</v>
      </c>
      <c r="O232">
        <v>3.738252616</v>
      </c>
      <c r="P232">
        <v>3.5726817670000002</v>
      </c>
      <c r="Q232">
        <v>3.5470070470000001</v>
      </c>
      <c r="R232">
        <v>3.546571836</v>
      </c>
      <c r="S232">
        <v>3.5673119299999998</v>
      </c>
      <c r="T232">
        <v>3.6038892159999998</v>
      </c>
      <c r="U232">
        <v>3.6483673350000001</v>
      </c>
      <c r="V232">
        <v>3.8075484780000002</v>
      </c>
      <c r="W232">
        <v>3.9062261939999998</v>
      </c>
      <c r="X232">
        <v>4.0126288560000001</v>
      </c>
      <c r="Y232">
        <v>4.1248672810000002</v>
      </c>
      <c r="Z232">
        <v>4.3255666250000004</v>
      </c>
      <c r="AA232">
        <v>4.6860726149999996</v>
      </c>
      <c r="AB232">
        <v>5.049372376</v>
      </c>
      <c r="AC232">
        <v>5.4296625990000003</v>
      </c>
      <c r="AD232">
        <v>5.822389276</v>
      </c>
      <c r="AE232">
        <v>6.219846693</v>
      </c>
      <c r="AF232">
        <v>6.6348791909999996</v>
      </c>
      <c r="AG232">
        <v>7.0492765249999998</v>
      </c>
      <c r="AH232">
        <v>7.4512266069999997</v>
      </c>
      <c r="AI232">
        <v>7.8312035489999996</v>
      </c>
      <c r="AJ232">
        <v>8.182401746</v>
      </c>
      <c r="AK232">
        <v>8.4958858779999904</v>
      </c>
      <c r="AL232">
        <v>8.7669983249999994</v>
      </c>
      <c r="AM232">
        <v>8.9926052960000007</v>
      </c>
      <c r="AN232">
        <v>9.1706223429999998</v>
      </c>
      <c r="AO232">
        <v>9.3002024250000002</v>
      </c>
      <c r="AP232">
        <v>9.3797081410000001</v>
      </c>
      <c r="AQ232">
        <v>9.4147755960000001</v>
      </c>
      <c r="AR232">
        <v>9.4057203479999902</v>
      </c>
      <c r="AS232">
        <v>9.3524287499999996</v>
      </c>
      <c r="AT232">
        <v>9.2525501139999999</v>
      </c>
    </row>
    <row r="233" spans="1:46" customFormat="1" x14ac:dyDescent="0.3">
      <c r="A233" t="s">
        <v>303</v>
      </c>
      <c r="B233">
        <v>88.711934740000004</v>
      </c>
      <c r="C233">
        <v>89.412633060000005</v>
      </c>
      <c r="D233">
        <v>85.609568359999997</v>
      </c>
      <c r="E233">
        <v>81.524443669999997</v>
      </c>
      <c r="F233">
        <v>81.735262710000001</v>
      </c>
      <c r="G233">
        <v>78.985387979999999</v>
      </c>
      <c r="H233">
        <v>75.864954030000007</v>
      </c>
      <c r="I233">
        <v>72.888606490000001</v>
      </c>
      <c r="J233">
        <v>72.003336090000005</v>
      </c>
      <c r="K233">
        <v>72.113449349999996</v>
      </c>
      <c r="L233">
        <v>70.853775479999996</v>
      </c>
      <c r="M233">
        <v>70.753500220000006</v>
      </c>
      <c r="N233">
        <v>70.225573580000002</v>
      </c>
      <c r="O233">
        <v>66.959799290000007</v>
      </c>
      <c r="P233">
        <v>62.697874280000001</v>
      </c>
      <c r="Q233">
        <v>59.833329939999999</v>
      </c>
      <c r="R233">
        <v>57.505929279999997</v>
      </c>
      <c r="S233">
        <v>55.599104570000002</v>
      </c>
      <c r="T233">
        <v>53.990965299999999</v>
      </c>
      <c r="U233">
        <v>52.537725909999999</v>
      </c>
      <c r="V233">
        <v>51.650333740000001</v>
      </c>
      <c r="W233">
        <v>49.916044069999998</v>
      </c>
      <c r="X233">
        <v>48.302203859999999</v>
      </c>
      <c r="Y233">
        <v>46.773860790000001</v>
      </c>
      <c r="Z233">
        <v>46.205282609999998</v>
      </c>
      <c r="AA233">
        <v>41.720537049999997</v>
      </c>
      <c r="AB233">
        <v>37.468864060000001</v>
      </c>
      <c r="AC233">
        <v>33.58135541</v>
      </c>
      <c r="AD233">
        <v>30.013653690000002</v>
      </c>
      <c r="AE233">
        <v>26.723267570000001</v>
      </c>
      <c r="AF233">
        <v>23.759382550000002</v>
      </c>
      <c r="AG233">
        <v>21.03967024</v>
      </c>
      <c r="AH233">
        <v>18.535930990000001</v>
      </c>
      <c r="AI233">
        <v>16.23706001</v>
      </c>
      <c r="AJ233">
        <v>14.140082169999999</v>
      </c>
      <c r="AK233">
        <v>12.236918149999999</v>
      </c>
      <c r="AL233">
        <v>10.52462328</v>
      </c>
      <c r="AM233">
        <v>8.9977395690000002</v>
      </c>
      <c r="AN233">
        <v>7.6478427020000002</v>
      </c>
      <c r="AO233">
        <v>6.4643489240000003</v>
      </c>
      <c r="AP233">
        <v>5.4339290650000001</v>
      </c>
      <c r="AQ233">
        <v>4.5459731210000003</v>
      </c>
      <c r="AR233">
        <v>3.7853078349999998</v>
      </c>
      <c r="AS233">
        <v>3.1370814930000002</v>
      </c>
      <c r="AT233">
        <v>2.5867537619999998</v>
      </c>
    </row>
    <row r="234" spans="1:46" customFormat="1" x14ac:dyDescent="0.3">
      <c r="A234" t="s">
        <v>304</v>
      </c>
      <c r="B234">
        <v>0.69975178299999996</v>
      </c>
      <c r="C234">
        <v>0.86566361339999998</v>
      </c>
      <c r="D234">
        <v>1.017296623</v>
      </c>
      <c r="E234">
        <v>1.188980055</v>
      </c>
      <c r="F234">
        <v>1.4629980229999999</v>
      </c>
      <c r="G234">
        <v>1.7506841879999999</v>
      </c>
      <c r="H234">
        <v>2.0803714179999999</v>
      </c>
      <c r="I234">
        <v>2.470892616</v>
      </c>
      <c r="J234">
        <v>3.0153439500000001</v>
      </c>
      <c r="K234">
        <v>3.7283903619999998</v>
      </c>
      <c r="L234">
        <v>3.8769941280000002</v>
      </c>
      <c r="M234">
        <v>4.0973891699999996</v>
      </c>
      <c r="N234">
        <v>4.304094718</v>
      </c>
      <c r="O234">
        <v>3.738252616</v>
      </c>
      <c r="P234">
        <v>3.5726817670000002</v>
      </c>
      <c r="Q234">
        <v>3.5470070470000001</v>
      </c>
      <c r="R234">
        <v>3.546571836</v>
      </c>
      <c r="S234">
        <v>3.5673119299999998</v>
      </c>
      <c r="T234">
        <v>3.6038892159999998</v>
      </c>
      <c r="U234">
        <v>3.6483673350000001</v>
      </c>
      <c r="V234">
        <v>3.8075484780000002</v>
      </c>
      <c r="W234">
        <v>3.9062261939999998</v>
      </c>
      <c r="X234">
        <v>4.0126288560000001</v>
      </c>
      <c r="Y234">
        <v>4.1248672810000002</v>
      </c>
      <c r="Z234">
        <v>4.3255666250000004</v>
      </c>
      <c r="AA234">
        <v>4.6860726149999996</v>
      </c>
      <c r="AB234">
        <v>5.049372376</v>
      </c>
      <c r="AC234">
        <v>5.4296625990000003</v>
      </c>
      <c r="AD234">
        <v>5.822389276</v>
      </c>
      <c r="AE234">
        <v>6.219846693</v>
      </c>
      <c r="AF234">
        <v>6.6348791909999996</v>
      </c>
      <c r="AG234">
        <v>7.0492765249999998</v>
      </c>
      <c r="AH234">
        <v>7.4512266069999997</v>
      </c>
      <c r="AI234">
        <v>7.8312035489999996</v>
      </c>
      <c r="AJ234">
        <v>8.182401746</v>
      </c>
      <c r="AK234">
        <v>8.4958858779999904</v>
      </c>
      <c r="AL234">
        <v>8.7669983249999994</v>
      </c>
      <c r="AM234">
        <v>8.9926052960000007</v>
      </c>
      <c r="AN234">
        <v>9.1706223429999998</v>
      </c>
      <c r="AO234">
        <v>9.3002024250000002</v>
      </c>
      <c r="AP234">
        <v>9.3797081410000001</v>
      </c>
      <c r="AQ234">
        <v>9.4147755960000001</v>
      </c>
      <c r="AR234">
        <v>9.4057203479999902</v>
      </c>
      <c r="AS234">
        <v>9.3524287499999996</v>
      </c>
      <c r="AT234">
        <v>9.2525501139999999</v>
      </c>
    </row>
    <row r="235" spans="1:46" customFormat="1" x14ac:dyDescent="0.3">
      <c r="A235" t="s">
        <v>305</v>
      </c>
      <c r="B235">
        <v>117.9199292</v>
      </c>
      <c r="C235">
        <v>121.1434363</v>
      </c>
      <c r="D235">
        <v>124.39116869999999</v>
      </c>
      <c r="E235">
        <v>117.7558241</v>
      </c>
      <c r="F235">
        <v>122.2938982</v>
      </c>
      <c r="G235">
        <v>125.5361123</v>
      </c>
      <c r="H235">
        <v>125.6552904</v>
      </c>
      <c r="I235">
        <v>124.1226429</v>
      </c>
      <c r="J235">
        <v>123.0777468</v>
      </c>
      <c r="K235">
        <v>121.02873510000001</v>
      </c>
      <c r="L235">
        <v>118.8366484</v>
      </c>
      <c r="M235">
        <v>118.5256715</v>
      </c>
      <c r="N235">
        <v>118.2216178</v>
      </c>
      <c r="O235">
        <v>117.827191</v>
      </c>
      <c r="P235">
        <v>117.6802883</v>
      </c>
      <c r="Q235">
        <v>117.48193430000001</v>
      </c>
      <c r="R235">
        <v>117.20907029999999</v>
      </c>
      <c r="S235">
        <v>116.22298290000001</v>
      </c>
      <c r="T235">
        <v>114.98887790000001</v>
      </c>
      <c r="U235">
        <v>113.5436153</v>
      </c>
      <c r="V235">
        <v>103.90872760000001</v>
      </c>
      <c r="W235">
        <v>98.970354020000002</v>
      </c>
      <c r="X235">
        <v>93.685443399999997</v>
      </c>
      <c r="Y235">
        <v>87.918809870000004</v>
      </c>
      <c r="Z235">
        <v>89.780397219999998</v>
      </c>
      <c r="AA235">
        <v>88.344644509999995</v>
      </c>
      <c r="AB235">
        <v>86.519395230000001</v>
      </c>
      <c r="AC235">
        <v>83.908196899999894</v>
      </c>
      <c r="AD235">
        <v>80.666090699999998</v>
      </c>
      <c r="AE235">
        <v>77.006587379999999</v>
      </c>
      <c r="AF235">
        <v>73.022423979999999</v>
      </c>
      <c r="AG235">
        <v>68.899277949999998</v>
      </c>
      <c r="AH235">
        <v>64.752740320000001</v>
      </c>
      <c r="AI235">
        <v>60.65128764</v>
      </c>
      <c r="AJ235">
        <v>56.638082330000003</v>
      </c>
      <c r="AK235">
        <v>52.70909047</v>
      </c>
      <c r="AL235">
        <v>48.895415149999998</v>
      </c>
      <c r="AM235">
        <v>45.223465709999999</v>
      </c>
      <c r="AN235">
        <v>41.711094189999997</v>
      </c>
      <c r="AO235">
        <v>38.371093180000003</v>
      </c>
      <c r="AP235">
        <v>35.239870760000002</v>
      </c>
      <c r="AQ235">
        <v>32.308268130000002</v>
      </c>
      <c r="AR235">
        <v>29.566273540000001</v>
      </c>
      <c r="AS235">
        <v>27.01273402</v>
      </c>
      <c r="AT235">
        <v>24.649577279999999</v>
      </c>
    </row>
    <row r="236" spans="1:46" customFormat="1" x14ac:dyDescent="0.3">
      <c r="A236" t="s">
        <v>306</v>
      </c>
      <c r="B236">
        <v>1.314874764</v>
      </c>
      <c r="C236">
        <v>1.223528467</v>
      </c>
      <c r="D236">
        <v>1.137957382</v>
      </c>
      <c r="E236">
        <v>0.97576770850000005</v>
      </c>
      <c r="F236">
        <v>0.9179136993</v>
      </c>
      <c r="G236">
        <v>0.86136011369999999</v>
      </c>
      <c r="H236">
        <v>0.78819388459999995</v>
      </c>
      <c r="I236">
        <v>0.71179745360000002</v>
      </c>
      <c r="J236">
        <v>0.6452897595</v>
      </c>
      <c r="K236">
        <v>0.58016295770000004</v>
      </c>
      <c r="L236">
        <v>0.52235144870000005</v>
      </c>
      <c r="M236">
        <v>0.47776437420000001</v>
      </c>
      <c r="N236">
        <v>0.4370433198</v>
      </c>
      <c r="O236">
        <v>0.40049117070000001</v>
      </c>
      <c r="P236">
        <v>0.36300708040000002</v>
      </c>
      <c r="Q236">
        <v>0.36872142829999999</v>
      </c>
      <c r="R236">
        <v>0.37428264350000001</v>
      </c>
      <c r="S236">
        <v>0.37760428800000001</v>
      </c>
      <c r="T236">
        <v>0.38010398080000002</v>
      </c>
      <c r="U236">
        <v>0.3818618084</v>
      </c>
      <c r="V236">
        <v>0.35995389760000002</v>
      </c>
      <c r="W236">
        <v>0.35313970929999999</v>
      </c>
      <c r="X236">
        <v>0.34431452909999999</v>
      </c>
      <c r="Y236">
        <v>0.33281435599999998</v>
      </c>
      <c r="Z236">
        <v>0.35005315970000001</v>
      </c>
      <c r="AA236">
        <v>0.2309797797</v>
      </c>
      <c r="AB236">
        <v>0.15168602880000001</v>
      </c>
      <c r="AC236">
        <v>9.8644291499999995E-2</v>
      </c>
      <c r="AD236">
        <v>6.3590334700000001E-2</v>
      </c>
      <c r="AE236">
        <v>4.0705918000000001E-2</v>
      </c>
      <c r="AF236">
        <v>2.5882875100000001E-2</v>
      </c>
      <c r="AG236">
        <v>1.6375498700000001E-2</v>
      </c>
      <c r="AH236">
        <v>1.0319498200000001E-2</v>
      </c>
      <c r="AI236">
        <v>6.4812378999999998E-3</v>
      </c>
      <c r="AJ236">
        <v>4.0582697500000002E-3</v>
      </c>
      <c r="AK236">
        <v>2.53238203E-3</v>
      </c>
      <c r="AL236">
        <v>1.5751432000000001E-3</v>
      </c>
      <c r="AM236">
        <v>9.7683406099999997E-4</v>
      </c>
      <c r="AN236">
        <v>6.0410218400000005E-4</v>
      </c>
      <c r="AO236">
        <v>3.7261613900000003E-4</v>
      </c>
      <c r="AP236">
        <v>2.2944956100000001E-4</v>
      </c>
      <c r="AQ236">
        <v>1.4104535199999999E-4</v>
      </c>
      <c r="AR236" s="216">
        <v>8.6542729300000002E-5</v>
      </c>
      <c r="AS236" s="216">
        <v>5.3013700900000001E-5</v>
      </c>
      <c r="AT236" s="216">
        <v>3.2434806099999998E-5</v>
      </c>
    </row>
    <row r="237" spans="1:46" customFormat="1" x14ac:dyDescent="0.3">
      <c r="A237" t="s">
        <v>307</v>
      </c>
      <c r="B237">
        <v>3.5694496180000002</v>
      </c>
      <c r="C237">
        <v>3.510151901</v>
      </c>
      <c r="D237">
        <v>3.4502314909999998</v>
      </c>
      <c r="E237">
        <v>3.1267632299999999</v>
      </c>
      <c r="F237">
        <v>3.108802319</v>
      </c>
      <c r="G237">
        <v>3.08371233</v>
      </c>
      <c r="H237">
        <v>2.9828033970000001</v>
      </c>
      <c r="I237">
        <v>2.8474434469999998</v>
      </c>
      <c r="J237">
        <v>2.7287592219999999</v>
      </c>
      <c r="K237">
        <v>2.5934440140000001</v>
      </c>
      <c r="L237">
        <v>2.859104517</v>
      </c>
      <c r="M237">
        <v>3.201208243</v>
      </c>
      <c r="N237">
        <v>3.5838801340000002</v>
      </c>
      <c r="O237">
        <v>3.9775639319999998</v>
      </c>
      <c r="P237">
        <v>4.4280728189999996</v>
      </c>
      <c r="Q237">
        <v>4.4470000619999999</v>
      </c>
      <c r="R237">
        <v>4.4636280670000001</v>
      </c>
      <c r="S237">
        <v>4.4534386619999999</v>
      </c>
      <c r="T237">
        <v>4.4338617520000003</v>
      </c>
      <c r="U237">
        <v>4.4061398650000001</v>
      </c>
      <c r="V237">
        <v>4.1569216630000003</v>
      </c>
      <c r="W237">
        <v>4.0822162420000003</v>
      </c>
      <c r="X237">
        <v>3.984566542</v>
      </c>
      <c r="Y237">
        <v>3.8561690259999999</v>
      </c>
      <c r="Z237">
        <v>4.061331816</v>
      </c>
      <c r="AA237">
        <v>4.1272840139999998</v>
      </c>
      <c r="AB237">
        <v>4.1744460180000003</v>
      </c>
      <c r="AC237">
        <v>4.1811436850000003</v>
      </c>
      <c r="AD237">
        <v>4.1513671050000003</v>
      </c>
      <c r="AE237">
        <v>4.0929980920000002</v>
      </c>
      <c r="AF237">
        <v>4.0085524259999996</v>
      </c>
      <c r="AG237">
        <v>3.906319732</v>
      </c>
      <c r="AH237">
        <v>3.7917283240000001</v>
      </c>
      <c r="AI237">
        <v>3.6681677800000001</v>
      </c>
      <c r="AJ237">
        <v>3.5379524230000001</v>
      </c>
      <c r="AK237">
        <v>3.400693102</v>
      </c>
      <c r="AL237">
        <v>3.2583124520000002</v>
      </c>
      <c r="AM237">
        <v>3.1126860449999998</v>
      </c>
      <c r="AN237">
        <v>2.9653378020000001</v>
      </c>
      <c r="AO237">
        <v>2.8176180350000002</v>
      </c>
      <c r="AP237">
        <v>2.6728332250000002</v>
      </c>
      <c r="AQ237">
        <v>2.5311338210000001</v>
      </c>
      <c r="AR237">
        <v>2.392578367</v>
      </c>
      <c r="AS237">
        <v>2.2579304869999999</v>
      </c>
      <c r="AT237">
        <v>2.1282774770000001</v>
      </c>
    </row>
    <row r="238" spans="1:46" customFormat="1" x14ac:dyDescent="0.3">
      <c r="A238" t="s">
        <v>308</v>
      </c>
      <c r="B238">
        <v>5.2394246329999996</v>
      </c>
      <c r="C238">
        <v>5.0275041869999999</v>
      </c>
      <c r="D238">
        <v>4.8217369689999998</v>
      </c>
      <c r="E238">
        <v>4.2634690510000004</v>
      </c>
      <c r="F238">
        <v>4.1357823910000002</v>
      </c>
      <c r="G238">
        <v>4.0020244800000002</v>
      </c>
      <c r="H238">
        <v>3.776306183</v>
      </c>
      <c r="I238">
        <v>3.5166546749999998</v>
      </c>
      <c r="J238">
        <v>3.2875110580000002</v>
      </c>
      <c r="K238">
        <v>3.0479062250000002</v>
      </c>
      <c r="L238">
        <v>3.006563275</v>
      </c>
      <c r="M238">
        <v>2.9890421389999999</v>
      </c>
      <c r="N238">
        <v>2.9522261580000002</v>
      </c>
      <c r="O238">
        <v>2.8780765540000002</v>
      </c>
      <c r="P238">
        <v>2.781621951</v>
      </c>
      <c r="Q238">
        <v>2.0427404519999999</v>
      </c>
      <c r="R238">
        <v>1.4991541909999999</v>
      </c>
      <c r="S238">
        <v>1.0934913079999999</v>
      </c>
      <c r="T238">
        <v>0.79581594929999999</v>
      </c>
      <c r="U238">
        <v>0.57802716450000002</v>
      </c>
      <c r="V238">
        <v>0.54486499109999997</v>
      </c>
      <c r="W238">
        <v>0.53455030160000006</v>
      </c>
      <c r="X238">
        <v>0.52119155829999997</v>
      </c>
      <c r="Y238">
        <v>0.50378365749999998</v>
      </c>
      <c r="Z238">
        <v>0.52987816779999997</v>
      </c>
      <c r="AA238">
        <v>0.55413551670000005</v>
      </c>
      <c r="AB238">
        <v>0.57675000269999999</v>
      </c>
      <c r="AC238">
        <v>0.59444815250000005</v>
      </c>
      <c r="AD238">
        <v>0.60734174699999999</v>
      </c>
      <c r="AE238">
        <v>0.61616862019999996</v>
      </c>
      <c r="AF238">
        <v>0.6209470104</v>
      </c>
      <c r="AG238">
        <v>0.62263934089999995</v>
      </c>
      <c r="AH238">
        <v>0.62187142740000001</v>
      </c>
      <c r="AI238">
        <v>0.6190133095</v>
      </c>
      <c r="AJ238">
        <v>0.61430342260000004</v>
      </c>
      <c r="AK238">
        <v>0.60753492249999996</v>
      </c>
      <c r="AL238">
        <v>0.59891069070000003</v>
      </c>
      <c r="AM238">
        <v>0.58865768529999996</v>
      </c>
      <c r="AN238">
        <v>0.57696893390000004</v>
      </c>
      <c r="AO238">
        <v>0.56403192339999997</v>
      </c>
      <c r="AP238">
        <v>0.55046442220000003</v>
      </c>
      <c r="AQ238">
        <v>0.53629136499999996</v>
      </c>
      <c r="AR238">
        <v>0.52152197310000004</v>
      </c>
      <c r="AS238">
        <v>0.50632590499999997</v>
      </c>
      <c r="AT238">
        <v>0.49096816090000001</v>
      </c>
    </row>
    <row r="239" spans="1:46" customFormat="1" x14ac:dyDescent="0.3">
      <c r="A239" t="s">
        <v>309</v>
      </c>
      <c r="B239">
        <v>0.36666188119999998</v>
      </c>
      <c r="C239">
        <v>0.44180516120000002</v>
      </c>
      <c r="D239">
        <v>0.53273761539999998</v>
      </c>
      <c r="E239">
        <v>0.59310606990000003</v>
      </c>
      <c r="F239">
        <v>0.72563630710000004</v>
      </c>
      <c r="G239">
        <v>0.88085104530000002</v>
      </c>
      <c r="H239">
        <v>1.0426668509999999</v>
      </c>
      <c r="I239">
        <v>1.218029829</v>
      </c>
      <c r="J239">
        <v>1.428365763</v>
      </c>
      <c r="K239">
        <v>1.6611619449999999</v>
      </c>
      <c r="L239">
        <v>1.8763921509999999</v>
      </c>
      <c r="M239">
        <v>2.1531455410000002</v>
      </c>
      <c r="N239">
        <v>2.471057917</v>
      </c>
      <c r="O239">
        <v>2.9574738809999999</v>
      </c>
      <c r="P239">
        <v>3.403912144</v>
      </c>
      <c r="Q239">
        <v>3.8690238579999998</v>
      </c>
      <c r="R239">
        <v>4.3948453460000003</v>
      </c>
      <c r="S239">
        <v>4.9616120529999996</v>
      </c>
      <c r="T239">
        <v>5.5889649690000001</v>
      </c>
      <c r="U239">
        <v>6.2831783620000001</v>
      </c>
      <c r="V239">
        <v>6.3812435199999999</v>
      </c>
      <c r="W239">
        <v>6.7451465449999999</v>
      </c>
      <c r="X239">
        <v>7.085780711</v>
      </c>
      <c r="Y239">
        <v>7.3794342520000002</v>
      </c>
      <c r="Z239">
        <v>8.3626672249999903</v>
      </c>
      <c r="AA239">
        <v>9.1419280480000005</v>
      </c>
      <c r="AB239">
        <v>9.9480535490000008</v>
      </c>
      <c r="AC239">
        <v>10.721903879999999</v>
      </c>
      <c r="AD239">
        <v>11.45724877</v>
      </c>
      <c r="AE239">
        <v>12.159652469999999</v>
      </c>
      <c r="AF239">
        <v>12.82150264</v>
      </c>
      <c r="AG239">
        <v>13.45474853</v>
      </c>
      <c r="AH239">
        <v>14.06661583</v>
      </c>
      <c r="AI239">
        <v>14.66013474</v>
      </c>
      <c r="AJ239">
        <v>15.2360542</v>
      </c>
      <c r="AK239">
        <v>15.784064470000001</v>
      </c>
      <c r="AL239">
        <v>16.30339231</v>
      </c>
      <c r="AM239">
        <v>16.79427587</v>
      </c>
      <c r="AN239">
        <v>17.256459880000001</v>
      </c>
      <c r="AO239">
        <v>17.68993081</v>
      </c>
      <c r="AP239">
        <v>18.10928938</v>
      </c>
      <c r="AQ239">
        <v>18.51200386</v>
      </c>
      <c r="AR239">
        <v>18.894733859999999</v>
      </c>
      <c r="AS239">
        <v>19.259866580000001</v>
      </c>
      <c r="AT239">
        <v>19.614409250000001</v>
      </c>
    </row>
    <row r="240" spans="1:46" customFormat="1" x14ac:dyDescent="0.3">
      <c r="A240" t="s">
        <v>310</v>
      </c>
      <c r="B240">
        <v>8.2498923299999999E-2</v>
      </c>
      <c r="C240">
        <v>0.10443157560000001</v>
      </c>
      <c r="D240">
        <v>0.13229180290000001</v>
      </c>
      <c r="E240">
        <v>0.15472855469999999</v>
      </c>
      <c r="F240">
        <v>0.19887291160000001</v>
      </c>
      <c r="G240">
        <v>0.25361657250000003</v>
      </c>
      <c r="H240">
        <v>0.31538370339999999</v>
      </c>
      <c r="I240">
        <v>0.38705272889999998</v>
      </c>
      <c r="J240">
        <v>0.47683724370000002</v>
      </c>
      <c r="K240">
        <v>0.5825876015</v>
      </c>
      <c r="L240">
        <v>0.67903802440000005</v>
      </c>
      <c r="M240">
        <v>0.80401674869999995</v>
      </c>
      <c r="N240">
        <v>0.95212913720000003</v>
      </c>
      <c r="O240">
        <v>1.1632430739999999</v>
      </c>
      <c r="P240">
        <v>1.3777739630000001</v>
      </c>
      <c r="Q240">
        <v>1.589417445</v>
      </c>
      <c r="R240">
        <v>1.8323865749999999</v>
      </c>
      <c r="S240">
        <v>2.0995839529999998</v>
      </c>
      <c r="T240">
        <v>2.4003731780000002</v>
      </c>
      <c r="U240">
        <v>2.7388213370000001</v>
      </c>
      <c r="V240">
        <v>2.8009871500000001</v>
      </c>
      <c r="W240">
        <v>2.9813891809999999</v>
      </c>
      <c r="X240">
        <v>3.1538168780000002</v>
      </c>
      <c r="Y240">
        <v>3.3074502219999999</v>
      </c>
      <c r="Z240">
        <v>3.7743011370000001</v>
      </c>
      <c r="AA240">
        <v>4.3113725609999998</v>
      </c>
      <c r="AB240">
        <v>4.9023226470000001</v>
      </c>
      <c r="AC240">
        <v>5.5210503539999998</v>
      </c>
      <c r="AD240">
        <v>6.164759858</v>
      </c>
      <c r="AE240">
        <v>6.8366446239999998</v>
      </c>
      <c r="AF240">
        <v>7.5326326889999997</v>
      </c>
      <c r="AG240">
        <v>8.2597988660000006</v>
      </c>
      <c r="AH240">
        <v>9.0233859850000009</v>
      </c>
      <c r="AI240">
        <v>9.8266139050000003</v>
      </c>
      <c r="AJ240">
        <v>10.67147525</v>
      </c>
      <c r="AK240">
        <v>11.551990440000001</v>
      </c>
      <c r="AL240">
        <v>12.468148770000001</v>
      </c>
      <c r="AM240">
        <v>13.4205805</v>
      </c>
      <c r="AN240">
        <v>14.40946136</v>
      </c>
      <c r="AO240">
        <v>15.43505555</v>
      </c>
      <c r="AP240">
        <v>16.51085234</v>
      </c>
      <c r="AQ240">
        <v>17.636302480000001</v>
      </c>
      <c r="AR240">
        <v>18.809658370000001</v>
      </c>
      <c r="AS240">
        <v>20.034542290000001</v>
      </c>
      <c r="AT240">
        <v>21.32001005</v>
      </c>
    </row>
    <row r="241" spans="1:46" customFormat="1" x14ac:dyDescent="0.3">
      <c r="A241" t="s">
        <v>311</v>
      </c>
      <c r="B241">
        <v>4.6250390289999999</v>
      </c>
      <c r="C241">
        <v>4.7219808629999998</v>
      </c>
      <c r="D241">
        <v>4.8238239629999997</v>
      </c>
      <c r="E241">
        <v>4.5490840400000003</v>
      </c>
      <c r="F241">
        <v>4.7134568799999998</v>
      </c>
      <c r="G241">
        <v>4.848443509</v>
      </c>
      <c r="H241">
        <v>4.863274723</v>
      </c>
      <c r="I241">
        <v>4.8142496049999997</v>
      </c>
      <c r="J241">
        <v>4.7841155149999999</v>
      </c>
      <c r="K241">
        <v>4.714871724</v>
      </c>
      <c r="L241">
        <v>4.7332658700000003</v>
      </c>
      <c r="M241">
        <v>4.8243019379999996</v>
      </c>
      <c r="N241">
        <v>4.9147266739999997</v>
      </c>
      <c r="O241">
        <v>4.6366880530000003</v>
      </c>
      <c r="P241">
        <v>5.0292465499999999</v>
      </c>
      <c r="Q241">
        <v>5.0704158000000001</v>
      </c>
      <c r="R241">
        <v>5.108631162</v>
      </c>
      <c r="S241">
        <v>5.1156843920000004</v>
      </c>
      <c r="T241">
        <v>5.1113253040000002</v>
      </c>
      <c r="U241">
        <v>5.0968743569999999</v>
      </c>
      <c r="V241">
        <v>4.8402863690000002</v>
      </c>
      <c r="W241">
        <v>4.784092223</v>
      </c>
      <c r="X241">
        <v>4.6993684350000002</v>
      </c>
      <c r="Y241">
        <v>4.5763550559999997</v>
      </c>
      <c r="Z241">
        <v>4.8493947850000003</v>
      </c>
      <c r="AA241">
        <v>4.5210284879999998</v>
      </c>
      <c r="AB241">
        <v>4.7730168119999998</v>
      </c>
      <c r="AC241">
        <v>4.9909378760000003</v>
      </c>
      <c r="AD241">
        <v>5.1742332529999997</v>
      </c>
      <c r="AE241">
        <v>5.3277302430000004</v>
      </c>
      <c r="AF241">
        <v>5.4502370960000004</v>
      </c>
      <c r="AG241">
        <v>5.5489071729999999</v>
      </c>
      <c r="AH241">
        <v>5.6282956909999999</v>
      </c>
      <c r="AI241">
        <v>5.6908959609999998</v>
      </c>
      <c r="AJ241">
        <v>5.7381328370000002</v>
      </c>
      <c r="AK241">
        <v>5.7672973059999997</v>
      </c>
      <c r="AL241">
        <v>5.7794548839999997</v>
      </c>
      <c r="AM241">
        <v>5.7759787459999998</v>
      </c>
      <c r="AN241">
        <v>5.7579967390000002</v>
      </c>
      <c r="AO241">
        <v>5.7266580009999997</v>
      </c>
      <c r="AP241">
        <v>5.6876377360000001</v>
      </c>
      <c r="AQ241">
        <v>5.6407825139999996</v>
      </c>
      <c r="AR241">
        <v>5.5857578859999997</v>
      </c>
      <c r="AS241">
        <v>5.5239534150000003</v>
      </c>
      <c r="AT241">
        <v>5.4579225740000004</v>
      </c>
    </row>
    <row r="242" spans="1:46" customFormat="1" x14ac:dyDescent="0.3">
      <c r="A242" t="s">
        <v>312</v>
      </c>
      <c r="B242">
        <v>1.4628668890000001</v>
      </c>
      <c r="C242">
        <v>1.5702636130000001</v>
      </c>
      <c r="D242">
        <v>1.684619036</v>
      </c>
      <c r="E242">
        <v>1.666166177</v>
      </c>
      <c r="F242">
        <v>1.807792761</v>
      </c>
      <c r="G242">
        <v>1.9563543830000001</v>
      </c>
      <c r="H242">
        <v>2.064443029</v>
      </c>
      <c r="I242">
        <v>2.1499309360000001</v>
      </c>
      <c r="J242">
        <v>2.247565356</v>
      </c>
      <c r="K242">
        <v>2.3301739540000002</v>
      </c>
      <c r="L242">
        <v>2.4670651000000001</v>
      </c>
      <c r="M242">
        <v>2.635240918</v>
      </c>
      <c r="N242">
        <v>2.7923002970000002</v>
      </c>
      <c r="O242">
        <v>2.9068107570000001</v>
      </c>
      <c r="P242">
        <v>2.9753742070000002</v>
      </c>
      <c r="Q242">
        <v>2.9117144499999998</v>
      </c>
      <c r="R242">
        <v>2.8483466650000002</v>
      </c>
      <c r="S242">
        <v>2.7700882139999998</v>
      </c>
      <c r="T242">
        <v>2.6887182520000001</v>
      </c>
      <c r="U242">
        <v>2.6053125480000001</v>
      </c>
      <c r="V242">
        <v>2.457259316</v>
      </c>
      <c r="W242">
        <v>2.4128444029999998</v>
      </c>
      <c r="X242">
        <v>2.3553022889999999</v>
      </c>
      <c r="Y242">
        <v>2.2799928710000001</v>
      </c>
      <c r="Z242">
        <v>2.4023639870000002</v>
      </c>
      <c r="AA242">
        <v>2.279029355</v>
      </c>
      <c r="AB242">
        <v>2.1517543379999999</v>
      </c>
      <c r="AC242">
        <v>2.0118250579999999</v>
      </c>
      <c r="AD242">
        <v>1.864577827</v>
      </c>
      <c r="AE242">
        <v>1.716003256</v>
      </c>
      <c r="AF242">
        <v>1.568715619</v>
      </c>
      <c r="AG242">
        <v>1.4269126480000001</v>
      </c>
      <c r="AH242">
        <v>1.292803688</v>
      </c>
      <c r="AI242">
        <v>1.1673554509999999</v>
      </c>
      <c r="AJ242">
        <v>1.0508898879999999</v>
      </c>
      <c r="AK242">
        <v>0.9427937072</v>
      </c>
      <c r="AL242">
        <v>0.84309913319999996</v>
      </c>
      <c r="AM242">
        <v>0.75171037659999995</v>
      </c>
      <c r="AN242">
        <v>0.66836131730000004</v>
      </c>
      <c r="AO242">
        <v>0.59269834040000002</v>
      </c>
      <c r="AP242">
        <v>0.52472339800000001</v>
      </c>
      <c r="AQ242">
        <v>0.46373847489999998</v>
      </c>
      <c r="AR242">
        <v>0.40908738350000001</v>
      </c>
      <c r="AS242">
        <v>0.36028383079999998</v>
      </c>
      <c r="AT242">
        <v>0.31691230549999999</v>
      </c>
    </row>
    <row r="243" spans="1:46" customFormat="1" x14ac:dyDescent="0.3">
      <c r="A243" t="s">
        <v>313</v>
      </c>
      <c r="B243">
        <v>117.9199292</v>
      </c>
      <c r="C243">
        <v>121.1434363</v>
      </c>
      <c r="D243">
        <v>124.39116869999999</v>
      </c>
      <c r="E243">
        <v>117.7558241</v>
      </c>
      <c r="F243">
        <v>122.2938982</v>
      </c>
      <c r="G243">
        <v>125.5361123</v>
      </c>
      <c r="H243">
        <v>125.6552904</v>
      </c>
      <c r="I243">
        <v>124.1226429</v>
      </c>
      <c r="J243">
        <v>123.0777468</v>
      </c>
      <c r="K243">
        <v>121.02873510000001</v>
      </c>
      <c r="L243">
        <v>118.8366484</v>
      </c>
      <c r="M243">
        <v>118.5256715</v>
      </c>
      <c r="N243">
        <v>118.2216178</v>
      </c>
      <c r="O243">
        <v>117.827191</v>
      </c>
      <c r="P243">
        <v>117.6802883</v>
      </c>
      <c r="Q243">
        <v>117.48193430000001</v>
      </c>
      <c r="R243">
        <v>117.20907029999999</v>
      </c>
      <c r="S243">
        <v>116.22298290000001</v>
      </c>
      <c r="T243">
        <v>114.98887790000001</v>
      </c>
      <c r="U243">
        <v>113.5436153</v>
      </c>
      <c r="V243">
        <v>103.90872760000001</v>
      </c>
      <c r="W243">
        <v>98.970354020000002</v>
      </c>
      <c r="X243">
        <v>93.685443399999997</v>
      </c>
      <c r="Y243">
        <v>87.918809870000004</v>
      </c>
      <c r="Z243">
        <v>89.780397219999998</v>
      </c>
      <c r="AA243">
        <v>88.344644509999995</v>
      </c>
      <c r="AB243">
        <v>86.519395230000001</v>
      </c>
      <c r="AC243">
        <v>83.908196899999894</v>
      </c>
      <c r="AD243">
        <v>80.666090699999998</v>
      </c>
      <c r="AE243">
        <v>77.006587379999999</v>
      </c>
      <c r="AF243">
        <v>73.022423979999999</v>
      </c>
      <c r="AG243">
        <v>68.899277949999998</v>
      </c>
      <c r="AH243">
        <v>64.752740320000001</v>
      </c>
      <c r="AI243">
        <v>60.65128764</v>
      </c>
      <c r="AJ243">
        <v>56.638082330000003</v>
      </c>
      <c r="AK243">
        <v>52.70909047</v>
      </c>
      <c r="AL243">
        <v>48.895415149999998</v>
      </c>
      <c r="AM243">
        <v>45.223465709999999</v>
      </c>
      <c r="AN243">
        <v>41.711094189999997</v>
      </c>
      <c r="AO243">
        <v>38.371093180000003</v>
      </c>
      <c r="AP243">
        <v>35.239870760000002</v>
      </c>
      <c r="AQ243">
        <v>32.308268130000002</v>
      </c>
      <c r="AR243">
        <v>29.566273540000001</v>
      </c>
      <c r="AS243">
        <v>27.01273402</v>
      </c>
      <c r="AT243">
        <v>24.649577279999999</v>
      </c>
    </row>
    <row r="244" spans="1:46" customFormat="1" x14ac:dyDescent="0.3">
      <c r="A244" t="s">
        <v>314</v>
      </c>
      <c r="B244">
        <v>1.314874764</v>
      </c>
      <c r="C244">
        <v>1.223528467</v>
      </c>
      <c r="D244">
        <v>1.137957382</v>
      </c>
      <c r="E244">
        <v>0.97576770850000005</v>
      </c>
      <c r="F244">
        <v>0.9179136993</v>
      </c>
      <c r="G244">
        <v>0.86136011369999999</v>
      </c>
      <c r="H244">
        <v>0.78819388459999995</v>
      </c>
      <c r="I244">
        <v>0.71179745360000002</v>
      </c>
      <c r="J244">
        <v>0.6452897595</v>
      </c>
      <c r="K244">
        <v>0.58016295770000004</v>
      </c>
      <c r="L244">
        <v>0.52235144870000005</v>
      </c>
      <c r="M244">
        <v>0.47776437420000001</v>
      </c>
      <c r="N244">
        <v>0.4370433198</v>
      </c>
      <c r="O244">
        <v>0.40049117070000001</v>
      </c>
      <c r="P244">
        <v>0.36300708040000002</v>
      </c>
      <c r="Q244">
        <v>0.36872142829999999</v>
      </c>
      <c r="R244">
        <v>0.37428264350000001</v>
      </c>
      <c r="S244">
        <v>0.37760428800000001</v>
      </c>
      <c r="T244">
        <v>0.38010398080000002</v>
      </c>
      <c r="U244">
        <v>0.3818618084</v>
      </c>
      <c r="V244">
        <v>0.35995389760000002</v>
      </c>
      <c r="W244">
        <v>0.35313970929999999</v>
      </c>
      <c r="X244">
        <v>0.34431452909999999</v>
      </c>
      <c r="Y244">
        <v>0.33281435599999998</v>
      </c>
      <c r="Z244">
        <v>0.35005315970000001</v>
      </c>
      <c r="AA244">
        <v>0.2309797797</v>
      </c>
      <c r="AB244">
        <v>0.15168602880000001</v>
      </c>
      <c r="AC244">
        <v>9.8644291499999995E-2</v>
      </c>
      <c r="AD244">
        <v>6.3590334700000001E-2</v>
      </c>
      <c r="AE244">
        <v>4.0705918000000001E-2</v>
      </c>
      <c r="AF244">
        <v>2.5882875100000001E-2</v>
      </c>
      <c r="AG244">
        <v>1.6375498700000001E-2</v>
      </c>
      <c r="AH244">
        <v>1.0319498200000001E-2</v>
      </c>
      <c r="AI244">
        <v>6.4812378999999998E-3</v>
      </c>
      <c r="AJ244">
        <v>4.0582697500000002E-3</v>
      </c>
      <c r="AK244">
        <v>2.53238203E-3</v>
      </c>
      <c r="AL244">
        <v>1.5751432000000001E-3</v>
      </c>
      <c r="AM244">
        <v>9.7683406099999997E-4</v>
      </c>
      <c r="AN244">
        <v>6.0410218400000005E-4</v>
      </c>
      <c r="AO244">
        <v>3.7261613900000003E-4</v>
      </c>
      <c r="AP244">
        <v>2.2944956100000001E-4</v>
      </c>
      <c r="AQ244">
        <v>1.4104535199999999E-4</v>
      </c>
      <c r="AR244" s="216">
        <v>8.6542729300000002E-5</v>
      </c>
      <c r="AS244" s="216">
        <v>5.3013700900000001E-5</v>
      </c>
      <c r="AT244" s="216">
        <v>3.2434806099999998E-5</v>
      </c>
    </row>
    <row r="245" spans="1:46" customFormat="1" x14ac:dyDescent="0.3">
      <c r="A245" t="s">
        <v>315</v>
      </c>
      <c r="B245">
        <v>3.5694496180000002</v>
      </c>
      <c r="C245">
        <v>3.510151901</v>
      </c>
      <c r="D245">
        <v>3.4502314909999998</v>
      </c>
      <c r="E245">
        <v>3.1267632299999999</v>
      </c>
      <c r="F245">
        <v>3.108802319</v>
      </c>
      <c r="G245">
        <v>3.08371233</v>
      </c>
      <c r="H245">
        <v>2.9828033970000001</v>
      </c>
      <c r="I245">
        <v>2.8474434469999998</v>
      </c>
      <c r="J245">
        <v>2.7287592219999999</v>
      </c>
      <c r="K245">
        <v>2.5934440140000001</v>
      </c>
      <c r="L245">
        <v>2.859104517</v>
      </c>
      <c r="M245">
        <v>3.201208243</v>
      </c>
      <c r="N245">
        <v>3.5838801340000002</v>
      </c>
      <c r="O245">
        <v>3.9775639319999998</v>
      </c>
      <c r="P245">
        <v>4.4280728189999996</v>
      </c>
      <c r="Q245">
        <v>4.4470000619999999</v>
      </c>
      <c r="R245">
        <v>4.4636280670000001</v>
      </c>
      <c r="S245">
        <v>4.4534386619999999</v>
      </c>
      <c r="T245">
        <v>4.4338617520000003</v>
      </c>
      <c r="U245">
        <v>4.4061398650000001</v>
      </c>
      <c r="V245">
        <v>4.1569216630000003</v>
      </c>
      <c r="W245">
        <v>4.0822162420000003</v>
      </c>
      <c r="X245">
        <v>3.984566542</v>
      </c>
      <c r="Y245">
        <v>3.8561690259999999</v>
      </c>
      <c r="Z245">
        <v>4.061331816</v>
      </c>
      <c r="AA245">
        <v>4.1272840139999998</v>
      </c>
      <c r="AB245">
        <v>4.1744460180000003</v>
      </c>
      <c r="AC245">
        <v>4.1811436850000003</v>
      </c>
      <c r="AD245">
        <v>4.1513671050000003</v>
      </c>
      <c r="AE245">
        <v>4.0929980920000002</v>
      </c>
      <c r="AF245">
        <v>4.0085524259999996</v>
      </c>
      <c r="AG245">
        <v>3.906319732</v>
      </c>
      <c r="AH245">
        <v>3.7917283240000001</v>
      </c>
      <c r="AI245">
        <v>3.6681677800000001</v>
      </c>
      <c r="AJ245">
        <v>3.5379524230000001</v>
      </c>
      <c r="AK245">
        <v>3.400693102</v>
      </c>
      <c r="AL245">
        <v>3.2583124520000002</v>
      </c>
      <c r="AM245">
        <v>3.1126860449999998</v>
      </c>
      <c r="AN245">
        <v>2.9653378020000001</v>
      </c>
      <c r="AO245">
        <v>2.8176180350000002</v>
      </c>
      <c r="AP245">
        <v>2.6728332250000002</v>
      </c>
      <c r="AQ245">
        <v>2.5311338210000001</v>
      </c>
      <c r="AR245">
        <v>2.392578367</v>
      </c>
      <c r="AS245">
        <v>2.2579304869999999</v>
      </c>
      <c r="AT245">
        <v>2.1282774770000001</v>
      </c>
    </row>
    <row r="246" spans="1:46" customFormat="1" x14ac:dyDescent="0.3">
      <c r="A246" t="s">
        <v>316</v>
      </c>
      <c r="B246">
        <v>5.2394246329999996</v>
      </c>
      <c r="C246">
        <v>5.0275041869999999</v>
      </c>
      <c r="D246">
        <v>4.8217369689999998</v>
      </c>
      <c r="E246">
        <v>4.2634690510000004</v>
      </c>
      <c r="F246">
        <v>4.1357823910000002</v>
      </c>
      <c r="G246">
        <v>4.0020244800000002</v>
      </c>
      <c r="H246">
        <v>3.776306183</v>
      </c>
      <c r="I246">
        <v>3.5166546749999998</v>
      </c>
      <c r="J246">
        <v>3.2875110580000002</v>
      </c>
      <c r="K246">
        <v>3.0479062250000002</v>
      </c>
      <c r="L246">
        <v>3.006563275</v>
      </c>
      <c r="M246">
        <v>2.9890421389999999</v>
      </c>
      <c r="N246">
        <v>2.9522261580000002</v>
      </c>
      <c r="O246">
        <v>2.8780765540000002</v>
      </c>
      <c r="P246">
        <v>2.781621951</v>
      </c>
      <c r="Q246">
        <v>2.0427404519999999</v>
      </c>
      <c r="R246">
        <v>1.4991541909999999</v>
      </c>
      <c r="S246">
        <v>1.0934913079999999</v>
      </c>
      <c r="T246">
        <v>0.79581594929999999</v>
      </c>
      <c r="U246">
        <v>0.57802716450000002</v>
      </c>
      <c r="V246">
        <v>0.54486499109999997</v>
      </c>
      <c r="W246">
        <v>0.53455030160000006</v>
      </c>
      <c r="X246">
        <v>0.52119155829999997</v>
      </c>
      <c r="Y246">
        <v>0.50378365749999998</v>
      </c>
      <c r="Z246">
        <v>0.52987816779999997</v>
      </c>
      <c r="AA246">
        <v>0.55413551670000005</v>
      </c>
      <c r="AB246">
        <v>0.57675000269999999</v>
      </c>
      <c r="AC246">
        <v>0.59444815250000005</v>
      </c>
      <c r="AD246">
        <v>0.60734174699999999</v>
      </c>
      <c r="AE246">
        <v>0.61616862019999996</v>
      </c>
      <c r="AF246">
        <v>0.6209470104</v>
      </c>
      <c r="AG246">
        <v>0.62263934089999995</v>
      </c>
      <c r="AH246">
        <v>0.62187142740000001</v>
      </c>
      <c r="AI246">
        <v>0.6190133095</v>
      </c>
      <c r="AJ246">
        <v>0.61430342260000004</v>
      </c>
      <c r="AK246">
        <v>0.60753492249999996</v>
      </c>
      <c r="AL246">
        <v>0.59891069070000003</v>
      </c>
      <c r="AM246">
        <v>0.58865768529999996</v>
      </c>
      <c r="AN246">
        <v>0.57696893390000004</v>
      </c>
      <c r="AO246">
        <v>0.56403192339999997</v>
      </c>
      <c r="AP246">
        <v>0.55046442220000003</v>
      </c>
      <c r="AQ246">
        <v>0.53629136499999996</v>
      </c>
      <c r="AR246">
        <v>0.52152197310000004</v>
      </c>
      <c r="AS246">
        <v>0.50632590499999997</v>
      </c>
      <c r="AT246">
        <v>0.49096816090000001</v>
      </c>
    </row>
    <row r="247" spans="1:46" customFormat="1" x14ac:dyDescent="0.3">
      <c r="A247" t="s">
        <v>317</v>
      </c>
      <c r="B247">
        <v>0.36666188119999998</v>
      </c>
      <c r="C247">
        <v>0.44180516120000002</v>
      </c>
      <c r="D247">
        <v>0.53273761539999998</v>
      </c>
      <c r="E247">
        <v>0.59310606990000003</v>
      </c>
      <c r="F247">
        <v>0.72563630710000004</v>
      </c>
      <c r="G247">
        <v>0.88085104530000002</v>
      </c>
      <c r="H247">
        <v>1.0426668509999999</v>
      </c>
      <c r="I247">
        <v>1.218029829</v>
      </c>
      <c r="J247">
        <v>1.428365763</v>
      </c>
      <c r="K247">
        <v>1.6611619449999999</v>
      </c>
      <c r="L247">
        <v>1.8763921509999999</v>
      </c>
      <c r="M247">
        <v>2.1531455410000002</v>
      </c>
      <c r="N247">
        <v>2.471057917</v>
      </c>
      <c r="O247">
        <v>2.9574738809999999</v>
      </c>
      <c r="P247">
        <v>3.403912144</v>
      </c>
      <c r="Q247">
        <v>3.8690238579999998</v>
      </c>
      <c r="R247">
        <v>4.3948453460000003</v>
      </c>
      <c r="S247">
        <v>4.9616120529999996</v>
      </c>
      <c r="T247">
        <v>5.5889649690000001</v>
      </c>
      <c r="U247">
        <v>6.2831783620000001</v>
      </c>
      <c r="V247">
        <v>6.3812435199999999</v>
      </c>
      <c r="W247">
        <v>6.7451465449999999</v>
      </c>
      <c r="X247">
        <v>7.085780711</v>
      </c>
      <c r="Y247">
        <v>7.3794342520000002</v>
      </c>
      <c r="Z247">
        <v>8.3626672249999903</v>
      </c>
      <c r="AA247">
        <v>9.1419280480000005</v>
      </c>
      <c r="AB247">
        <v>9.9480535490000008</v>
      </c>
      <c r="AC247">
        <v>10.721903879999999</v>
      </c>
      <c r="AD247">
        <v>11.45724877</v>
      </c>
      <c r="AE247">
        <v>12.159652469999999</v>
      </c>
      <c r="AF247">
        <v>12.82150264</v>
      </c>
      <c r="AG247">
        <v>13.45474853</v>
      </c>
      <c r="AH247">
        <v>14.06661583</v>
      </c>
      <c r="AI247">
        <v>14.66013474</v>
      </c>
      <c r="AJ247">
        <v>15.2360542</v>
      </c>
      <c r="AK247">
        <v>15.784064470000001</v>
      </c>
      <c r="AL247">
        <v>16.30339231</v>
      </c>
      <c r="AM247">
        <v>16.79427587</v>
      </c>
      <c r="AN247">
        <v>17.256459880000001</v>
      </c>
      <c r="AO247">
        <v>17.68993081</v>
      </c>
      <c r="AP247">
        <v>18.10928938</v>
      </c>
      <c r="AQ247">
        <v>18.51200386</v>
      </c>
      <c r="AR247">
        <v>18.894733859999999</v>
      </c>
      <c r="AS247">
        <v>19.259866580000001</v>
      </c>
      <c r="AT247">
        <v>19.614409250000001</v>
      </c>
    </row>
    <row r="248" spans="1:46" customFormat="1" x14ac:dyDescent="0.3">
      <c r="A248" t="s">
        <v>318</v>
      </c>
      <c r="B248">
        <v>8.2498923299999999E-2</v>
      </c>
      <c r="C248">
        <v>0.10443157560000001</v>
      </c>
      <c r="D248">
        <v>0.13229180290000001</v>
      </c>
      <c r="E248">
        <v>0.15472855469999999</v>
      </c>
      <c r="F248">
        <v>0.19887291160000001</v>
      </c>
      <c r="G248">
        <v>0.25361657250000003</v>
      </c>
      <c r="H248">
        <v>0.31538370339999999</v>
      </c>
      <c r="I248">
        <v>0.38705272889999998</v>
      </c>
      <c r="J248">
        <v>0.47683724370000002</v>
      </c>
      <c r="K248">
        <v>0.5825876015</v>
      </c>
      <c r="L248">
        <v>0.67903802440000005</v>
      </c>
      <c r="M248">
        <v>0.80401674869999995</v>
      </c>
      <c r="N248">
        <v>0.95212913720000003</v>
      </c>
      <c r="O248">
        <v>1.1632430739999999</v>
      </c>
      <c r="P248">
        <v>1.3777739630000001</v>
      </c>
      <c r="Q248">
        <v>1.589417445</v>
      </c>
      <c r="R248">
        <v>1.8323865749999999</v>
      </c>
      <c r="S248">
        <v>2.0995839529999998</v>
      </c>
      <c r="T248">
        <v>2.4003731780000002</v>
      </c>
      <c r="U248">
        <v>2.7388213370000001</v>
      </c>
      <c r="V248">
        <v>2.8009871500000001</v>
      </c>
      <c r="W248">
        <v>2.9813891809999999</v>
      </c>
      <c r="X248">
        <v>3.1538168780000002</v>
      </c>
      <c r="Y248">
        <v>3.3074502219999999</v>
      </c>
      <c r="Z248">
        <v>3.7743011370000001</v>
      </c>
      <c r="AA248">
        <v>4.3113725609999998</v>
      </c>
      <c r="AB248">
        <v>4.9023226470000001</v>
      </c>
      <c r="AC248">
        <v>5.5210503539999998</v>
      </c>
      <c r="AD248">
        <v>6.164759858</v>
      </c>
      <c r="AE248">
        <v>6.8366446239999998</v>
      </c>
      <c r="AF248">
        <v>7.5326326889999997</v>
      </c>
      <c r="AG248">
        <v>8.2597988660000006</v>
      </c>
      <c r="AH248">
        <v>9.0233859850000009</v>
      </c>
      <c r="AI248">
        <v>9.8266139050000003</v>
      </c>
      <c r="AJ248">
        <v>10.67147525</v>
      </c>
      <c r="AK248">
        <v>11.551990440000001</v>
      </c>
      <c r="AL248">
        <v>12.468148770000001</v>
      </c>
      <c r="AM248">
        <v>13.4205805</v>
      </c>
      <c r="AN248">
        <v>14.40946136</v>
      </c>
      <c r="AO248">
        <v>15.43505555</v>
      </c>
      <c r="AP248">
        <v>16.51085234</v>
      </c>
      <c r="AQ248">
        <v>17.636302480000001</v>
      </c>
      <c r="AR248">
        <v>18.809658370000001</v>
      </c>
      <c r="AS248">
        <v>20.034542290000001</v>
      </c>
      <c r="AT248">
        <v>21.32001005</v>
      </c>
    </row>
    <row r="249" spans="1:46" customFormat="1" x14ac:dyDescent="0.3">
      <c r="A249" t="s">
        <v>319</v>
      </c>
      <c r="B249">
        <v>4.6250390289999999</v>
      </c>
      <c r="C249">
        <v>4.7219808629999998</v>
      </c>
      <c r="D249">
        <v>4.8238239629999997</v>
      </c>
      <c r="E249">
        <v>4.5490840400000003</v>
      </c>
      <c r="F249">
        <v>4.7134568799999998</v>
      </c>
      <c r="G249">
        <v>4.848443509</v>
      </c>
      <c r="H249">
        <v>4.863274723</v>
      </c>
      <c r="I249">
        <v>4.8142496049999997</v>
      </c>
      <c r="J249">
        <v>4.7841155149999999</v>
      </c>
      <c r="K249">
        <v>4.714871724</v>
      </c>
      <c r="L249">
        <v>4.7332658700000003</v>
      </c>
      <c r="M249">
        <v>4.8243019379999996</v>
      </c>
      <c r="N249">
        <v>4.9147266739999997</v>
      </c>
      <c r="O249">
        <v>4.6366880530000003</v>
      </c>
      <c r="P249">
        <v>5.0292465499999999</v>
      </c>
      <c r="Q249">
        <v>5.0704158000000001</v>
      </c>
      <c r="R249">
        <v>5.108631162</v>
      </c>
      <c r="S249">
        <v>5.1156843920000004</v>
      </c>
      <c r="T249">
        <v>5.1113253040000002</v>
      </c>
      <c r="U249">
        <v>5.0968743569999999</v>
      </c>
      <c r="V249">
        <v>4.8402863690000002</v>
      </c>
      <c r="W249">
        <v>4.784092223</v>
      </c>
      <c r="X249">
        <v>4.6993684350000002</v>
      </c>
      <c r="Y249">
        <v>4.5763550559999997</v>
      </c>
      <c r="Z249">
        <v>4.8493947850000003</v>
      </c>
      <c r="AA249">
        <v>4.5210284879999998</v>
      </c>
      <c r="AB249">
        <v>4.7730168119999998</v>
      </c>
      <c r="AC249">
        <v>4.9909378760000003</v>
      </c>
      <c r="AD249">
        <v>5.1742332529999997</v>
      </c>
      <c r="AE249">
        <v>5.3277302430000004</v>
      </c>
      <c r="AF249">
        <v>5.4502370960000004</v>
      </c>
      <c r="AG249">
        <v>5.5489071729999999</v>
      </c>
      <c r="AH249">
        <v>5.6282956909999999</v>
      </c>
      <c r="AI249">
        <v>5.6908959609999998</v>
      </c>
      <c r="AJ249">
        <v>5.7381328370000002</v>
      </c>
      <c r="AK249">
        <v>5.7672973059999997</v>
      </c>
      <c r="AL249">
        <v>5.7794548839999997</v>
      </c>
      <c r="AM249">
        <v>5.7759787459999998</v>
      </c>
      <c r="AN249">
        <v>5.7579967390000002</v>
      </c>
      <c r="AO249">
        <v>5.7266580009999997</v>
      </c>
      <c r="AP249">
        <v>5.6876377360000001</v>
      </c>
      <c r="AQ249">
        <v>5.6407825139999996</v>
      </c>
      <c r="AR249">
        <v>5.5857578859999997</v>
      </c>
      <c r="AS249">
        <v>5.5239534150000003</v>
      </c>
      <c r="AT249">
        <v>5.4579225740000004</v>
      </c>
    </row>
    <row r="250" spans="1:46" customFormat="1" x14ac:dyDescent="0.3">
      <c r="A250" t="s">
        <v>320</v>
      </c>
      <c r="B250">
        <v>1.4628668890000001</v>
      </c>
      <c r="C250">
        <v>1.5702636130000001</v>
      </c>
      <c r="D250">
        <v>1.684619036</v>
      </c>
      <c r="E250">
        <v>1.666166177</v>
      </c>
      <c r="F250">
        <v>1.807792761</v>
      </c>
      <c r="G250">
        <v>1.9563543830000001</v>
      </c>
      <c r="H250">
        <v>2.064443029</v>
      </c>
      <c r="I250">
        <v>2.1499309360000001</v>
      </c>
      <c r="J250">
        <v>2.247565356</v>
      </c>
      <c r="K250">
        <v>2.3301739540000002</v>
      </c>
      <c r="L250">
        <v>2.4670651000000001</v>
      </c>
      <c r="M250">
        <v>2.635240918</v>
      </c>
      <c r="N250">
        <v>2.7923002970000002</v>
      </c>
      <c r="O250">
        <v>2.9068107570000001</v>
      </c>
      <c r="P250">
        <v>2.9753742070000002</v>
      </c>
      <c r="Q250">
        <v>2.9117144499999998</v>
      </c>
      <c r="R250">
        <v>2.8483466650000002</v>
      </c>
      <c r="S250">
        <v>2.7700882139999998</v>
      </c>
      <c r="T250">
        <v>2.6887182520000001</v>
      </c>
      <c r="U250">
        <v>2.6053125480000001</v>
      </c>
      <c r="V250">
        <v>2.457259316</v>
      </c>
      <c r="W250">
        <v>2.4128444029999998</v>
      </c>
      <c r="X250">
        <v>2.3553022889999999</v>
      </c>
      <c r="Y250">
        <v>2.2799928710000001</v>
      </c>
      <c r="Z250">
        <v>2.4023639870000002</v>
      </c>
      <c r="AA250">
        <v>2.279029355</v>
      </c>
      <c r="AB250">
        <v>2.1517543379999999</v>
      </c>
      <c r="AC250">
        <v>2.0118250579999999</v>
      </c>
      <c r="AD250">
        <v>1.864577827</v>
      </c>
      <c r="AE250">
        <v>1.716003256</v>
      </c>
      <c r="AF250">
        <v>1.568715619</v>
      </c>
      <c r="AG250">
        <v>1.4269126480000001</v>
      </c>
      <c r="AH250">
        <v>1.292803688</v>
      </c>
      <c r="AI250">
        <v>1.1673554509999999</v>
      </c>
      <c r="AJ250">
        <v>1.0508898879999999</v>
      </c>
      <c r="AK250">
        <v>0.9427937072</v>
      </c>
      <c r="AL250">
        <v>0.84309913319999996</v>
      </c>
      <c r="AM250">
        <v>0.75171037659999995</v>
      </c>
      <c r="AN250">
        <v>0.66836131730000004</v>
      </c>
      <c r="AO250">
        <v>0.59269834040000002</v>
      </c>
      <c r="AP250">
        <v>0.52472339800000001</v>
      </c>
      <c r="AQ250">
        <v>0.46373847489999998</v>
      </c>
      <c r="AR250">
        <v>0.40908738350000001</v>
      </c>
      <c r="AS250">
        <v>0.36028383079999998</v>
      </c>
      <c r="AT250">
        <v>0.31691230549999999</v>
      </c>
    </row>
    <row r="251" spans="1:46" customFormat="1" x14ac:dyDescent="0.3">
      <c r="A251" t="s">
        <v>321</v>
      </c>
      <c r="B251">
        <v>35.15864741</v>
      </c>
      <c r="C251">
        <v>35.152327249999999</v>
      </c>
      <c r="D251">
        <v>34.081233400000002</v>
      </c>
      <c r="E251">
        <v>32.823198759999997</v>
      </c>
      <c r="F251">
        <v>33.340010220000003</v>
      </c>
      <c r="G251">
        <v>33.338750140000002</v>
      </c>
      <c r="H251">
        <v>32.057485100000001</v>
      </c>
      <c r="I251">
        <v>31.386583269999999</v>
      </c>
      <c r="J251">
        <v>31.412497040000002</v>
      </c>
      <c r="K251">
        <v>32.060527180000001</v>
      </c>
      <c r="L251">
        <v>31.859857810000001</v>
      </c>
      <c r="M251">
        <v>31.724179800000002</v>
      </c>
      <c r="N251">
        <v>30.399713309999999</v>
      </c>
      <c r="O251">
        <v>30.50381797</v>
      </c>
      <c r="P251">
        <v>30.094155570000002</v>
      </c>
      <c r="Q251">
        <v>29.415755019999999</v>
      </c>
      <c r="R251">
        <v>28.620673679999999</v>
      </c>
      <c r="S251">
        <v>28.221921850000001</v>
      </c>
      <c r="T251">
        <v>27.90551554</v>
      </c>
      <c r="U251">
        <v>27.645838319999999</v>
      </c>
      <c r="V251">
        <v>29.728778309999999</v>
      </c>
      <c r="W251">
        <v>30.185056790000001</v>
      </c>
      <c r="X251">
        <v>30.544214010000001</v>
      </c>
      <c r="Y251">
        <v>31.044954870000002</v>
      </c>
      <c r="Z251">
        <v>26.832332099999999</v>
      </c>
      <c r="AA251">
        <v>24.407623529999999</v>
      </c>
      <c r="AB251">
        <v>21.823640860000001</v>
      </c>
      <c r="AC251">
        <v>19.276723390000001</v>
      </c>
      <c r="AD251">
        <v>16.853840219999999</v>
      </c>
      <c r="AE251">
        <v>14.611012540000001</v>
      </c>
      <c r="AF251">
        <v>12.56930616</v>
      </c>
      <c r="AG251">
        <v>10.73778094</v>
      </c>
      <c r="AH251">
        <v>9.1164089080000004</v>
      </c>
      <c r="AI251">
        <v>7.6956799360000003</v>
      </c>
      <c r="AJ251">
        <v>6.4613927599999998</v>
      </c>
      <c r="AK251">
        <v>5.3977695179999996</v>
      </c>
      <c r="AL251">
        <v>4.48764859</v>
      </c>
      <c r="AM251">
        <v>3.7145345939999999</v>
      </c>
      <c r="AN251">
        <v>3.0622003680000001</v>
      </c>
      <c r="AO251">
        <v>2.5152060660000002</v>
      </c>
      <c r="AP251">
        <v>2.060216498</v>
      </c>
      <c r="AQ251">
        <v>1.6828748179999999</v>
      </c>
      <c r="AR251">
        <v>1.370819754</v>
      </c>
      <c r="AS251">
        <v>1.113681068</v>
      </c>
      <c r="AT251">
        <v>0.90249831889999999</v>
      </c>
    </row>
    <row r="252" spans="1:46" customFormat="1" x14ac:dyDescent="0.3">
      <c r="A252" t="s">
        <v>322</v>
      </c>
      <c r="B252">
        <v>1.5994835329999999</v>
      </c>
      <c r="C252">
        <v>1.747965311</v>
      </c>
      <c r="D252">
        <v>1.852285035</v>
      </c>
      <c r="E252">
        <v>1.94970658</v>
      </c>
      <c r="F252">
        <v>2.164369142</v>
      </c>
      <c r="G252">
        <v>2.3602573690000002</v>
      </c>
      <c r="H252">
        <v>2.4742287479999998</v>
      </c>
      <c r="I252">
        <v>2.6399580650000001</v>
      </c>
      <c r="J252">
        <v>2.878229557</v>
      </c>
      <c r="K252">
        <v>3.1987103220000002</v>
      </c>
      <c r="L252">
        <v>3.3050279009999999</v>
      </c>
      <c r="M252">
        <v>3.4217929530000002</v>
      </c>
      <c r="N252">
        <v>3.4093358939999998</v>
      </c>
      <c r="O252">
        <v>3.7667757019999999</v>
      </c>
      <c r="P252">
        <v>3.94229991</v>
      </c>
      <c r="Q252">
        <v>4.1122182780000003</v>
      </c>
      <c r="R252">
        <v>4.2696843409999996</v>
      </c>
      <c r="S252">
        <v>4.4927598919999996</v>
      </c>
      <c r="T252">
        <v>4.7404348619999999</v>
      </c>
      <c r="U252">
        <v>5.0112960070000003</v>
      </c>
      <c r="V252">
        <v>5.7408879820000003</v>
      </c>
      <c r="W252">
        <v>6.2096349350000004</v>
      </c>
      <c r="X252">
        <v>6.6936850229999996</v>
      </c>
      <c r="Y252">
        <v>7.2473565100000004</v>
      </c>
      <c r="Z252">
        <v>6.6725087700000003</v>
      </c>
      <c r="AA252">
        <v>7.1653555679999998</v>
      </c>
      <c r="AB252">
        <v>7.5585008350000003</v>
      </c>
      <c r="AC252">
        <v>7.8718546710000004</v>
      </c>
      <c r="AD252">
        <v>8.1103571240000001</v>
      </c>
      <c r="AE252">
        <v>8.2813564290000006</v>
      </c>
      <c r="AF252">
        <v>8.3871542730000002</v>
      </c>
      <c r="AG252">
        <v>8.4317919989999996</v>
      </c>
      <c r="AH252">
        <v>8.4210706000000002</v>
      </c>
      <c r="AI252">
        <v>8.3594895129999998</v>
      </c>
      <c r="AJ252">
        <v>8.2511198710000002</v>
      </c>
      <c r="AK252">
        <v>8.1008823020000005</v>
      </c>
      <c r="AL252">
        <v>7.913282862</v>
      </c>
      <c r="AM252">
        <v>7.6941587389999997</v>
      </c>
      <c r="AN252">
        <v>7.4493385830000003</v>
      </c>
      <c r="AO252">
        <v>7.1845927769999998</v>
      </c>
      <c r="AP252">
        <v>6.9089309769999998</v>
      </c>
      <c r="AQ252">
        <v>6.6244718530000002</v>
      </c>
      <c r="AR252">
        <v>6.3331498100000001</v>
      </c>
      <c r="AS252">
        <v>6.037881305</v>
      </c>
      <c r="AT252">
        <v>5.7412194239999996</v>
      </c>
    </row>
    <row r="253" spans="1:46" customFormat="1" x14ac:dyDescent="0.3">
      <c r="A253" t="s">
        <v>323</v>
      </c>
      <c r="B253">
        <v>0.19993544160000001</v>
      </c>
      <c r="C253">
        <v>0.18825530130000001</v>
      </c>
      <c r="D253">
        <v>0.17188050290000001</v>
      </c>
      <c r="E253">
        <v>0.15588073590000001</v>
      </c>
      <c r="F253">
        <v>0.1490935706</v>
      </c>
      <c r="G253">
        <v>0.14008490400000001</v>
      </c>
      <c r="H253">
        <v>0.12652496199999999</v>
      </c>
      <c r="I253">
        <v>0.11631555239999999</v>
      </c>
      <c r="J253">
        <v>0.10926236089999999</v>
      </c>
      <c r="K253">
        <v>0.1046223464</v>
      </c>
      <c r="L253">
        <v>0.1037587814</v>
      </c>
      <c r="M253">
        <v>0.10311067929999999</v>
      </c>
      <c r="N253">
        <v>9.8609759500000005E-2</v>
      </c>
      <c r="O253">
        <v>0.23794707000000001</v>
      </c>
      <c r="P253">
        <v>0.59382890619999995</v>
      </c>
      <c r="Q253">
        <v>0.70168596839999997</v>
      </c>
      <c r="R253">
        <v>0.82531048080000002</v>
      </c>
      <c r="S253">
        <v>0.98376135799999997</v>
      </c>
      <c r="T253">
        <v>1.1758439599999999</v>
      </c>
      <c r="U253">
        <v>1.4081098110000001</v>
      </c>
      <c r="V253">
        <v>1.7577821149999999</v>
      </c>
      <c r="W253">
        <v>2.0718176929999998</v>
      </c>
      <c r="X253">
        <v>2.4336058559999998</v>
      </c>
      <c r="Y253">
        <v>2.8712042979999999</v>
      </c>
      <c r="Z253">
        <v>2.8805347819999998</v>
      </c>
      <c r="AA253">
        <v>3.3293553729999998</v>
      </c>
      <c r="AB253">
        <v>3.7800409990000001</v>
      </c>
      <c r="AC253">
        <v>4.2371744979999999</v>
      </c>
      <c r="AD253">
        <v>4.6986997840000004</v>
      </c>
      <c r="AE253">
        <v>5.1638977439999998</v>
      </c>
      <c r="AF253">
        <v>5.6289737769999997</v>
      </c>
      <c r="AG253">
        <v>6.0907800380000001</v>
      </c>
      <c r="AH253">
        <v>6.5472477769999999</v>
      </c>
      <c r="AI253">
        <v>6.9953534560000001</v>
      </c>
      <c r="AJ253">
        <v>7.4315814070000004</v>
      </c>
      <c r="AK253">
        <v>7.8530633810000001</v>
      </c>
      <c r="AL253">
        <v>8.2566125909999997</v>
      </c>
      <c r="AM253">
        <v>8.6406178279999999</v>
      </c>
      <c r="AN253">
        <v>9.0040895610000007</v>
      </c>
      <c r="AO253">
        <v>9.3467943360000003</v>
      </c>
      <c r="AP253">
        <v>9.6740832539999904</v>
      </c>
      <c r="AQ253">
        <v>9.9836342669999905</v>
      </c>
      <c r="AR253">
        <v>10.27296013</v>
      </c>
      <c r="AS253">
        <v>10.54141351</v>
      </c>
      <c r="AT253">
        <v>10.788395550000001</v>
      </c>
    </row>
    <row r="254" spans="1:46" customFormat="1" x14ac:dyDescent="0.3">
      <c r="A254" t="s">
        <v>324</v>
      </c>
      <c r="B254">
        <v>0.73976113389999998</v>
      </c>
      <c r="C254">
        <v>0.72997468899999995</v>
      </c>
      <c r="D254">
        <v>0.69846727850000001</v>
      </c>
      <c r="E254">
        <v>0.66385122289999998</v>
      </c>
      <c r="F254">
        <v>0.66542036879999999</v>
      </c>
      <c r="G254">
        <v>0.65522034579999999</v>
      </c>
      <c r="H254">
        <v>0.62019907760000004</v>
      </c>
      <c r="I254">
        <v>0.59751876770000001</v>
      </c>
      <c r="J254">
        <v>0.58822463130000002</v>
      </c>
      <c r="K254">
        <v>0.59027711279999995</v>
      </c>
      <c r="L254">
        <v>0.59318039030000003</v>
      </c>
      <c r="M254">
        <v>0.59705028930000004</v>
      </c>
      <c r="N254">
        <v>0.57806879700000002</v>
      </c>
      <c r="O254">
        <v>0.4848560462</v>
      </c>
      <c r="P254">
        <v>0.47152134220000003</v>
      </c>
      <c r="Q254">
        <v>0.47229818420000003</v>
      </c>
      <c r="R254">
        <v>0.471025211</v>
      </c>
      <c r="S254">
        <v>0.47619557620000003</v>
      </c>
      <c r="T254">
        <v>0.4828645687</v>
      </c>
      <c r="U254">
        <v>0.49068108440000002</v>
      </c>
      <c r="V254">
        <v>0.54738598250000003</v>
      </c>
      <c r="W254">
        <v>0.5766935809</v>
      </c>
      <c r="X254">
        <v>0.60562535520000005</v>
      </c>
      <c r="Y254">
        <v>0.63895413349999997</v>
      </c>
      <c r="Z254">
        <v>0.57334817069999999</v>
      </c>
      <c r="AA254">
        <v>0.61359498639999999</v>
      </c>
      <c r="AB254">
        <v>0.64552720070000003</v>
      </c>
      <c r="AC254">
        <v>0.67094151940000002</v>
      </c>
      <c r="AD254">
        <v>0.69031261109999997</v>
      </c>
      <c r="AE254">
        <v>0.70429139080000003</v>
      </c>
      <c r="AF254">
        <v>0.71307700770000004</v>
      </c>
      <c r="AG254">
        <v>0.71699969129999996</v>
      </c>
      <c r="AH254">
        <v>0.71652625599999997</v>
      </c>
      <c r="AI254">
        <v>0.71200357059999997</v>
      </c>
      <c r="AJ254">
        <v>0.70373574559999996</v>
      </c>
      <c r="AK254">
        <v>0.69209554949999996</v>
      </c>
      <c r="AL254">
        <v>0.67741897100000004</v>
      </c>
      <c r="AM254">
        <v>0.66015652339999997</v>
      </c>
      <c r="AN254">
        <v>0.64076097870000004</v>
      </c>
      <c r="AO254">
        <v>0.61968461399999997</v>
      </c>
      <c r="AP254">
        <v>0.59766568819999999</v>
      </c>
      <c r="AQ254">
        <v>0.57485482519999997</v>
      </c>
      <c r="AR254">
        <v>0.55139044449999997</v>
      </c>
      <c r="AS254">
        <v>0.52750055929999995</v>
      </c>
      <c r="AT254">
        <v>0.50338647169999995</v>
      </c>
    </row>
    <row r="255" spans="1:46" customFormat="1" x14ac:dyDescent="0.3">
      <c r="A255" t="s">
        <v>325</v>
      </c>
      <c r="B255">
        <v>0.19993544160000001</v>
      </c>
      <c r="C255">
        <v>0.2085511401</v>
      </c>
      <c r="D255">
        <v>0.21093921360000001</v>
      </c>
      <c r="E255">
        <v>0.21192808199999999</v>
      </c>
      <c r="F255">
        <v>0.22455375899999999</v>
      </c>
      <c r="G255">
        <v>0.2337319618</v>
      </c>
      <c r="H255">
        <v>0.2338666724</v>
      </c>
      <c r="I255">
        <v>0.23817449979999999</v>
      </c>
      <c r="J255">
        <v>0.24785255940000001</v>
      </c>
      <c r="K255">
        <v>0.26291334869999999</v>
      </c>
      <c r="L255">
        <v>0.27910942160000002</v>
      </c>
      <c r="M255">
        <v>0.29690310240000001</v>
      </c>
      <c r="N255">
        <v>0.30394320629999999</v>
      </c>
      <c r="O255">
        <v>0.3146307425</v>
      </c>
      <c r="P255">
        <v>0.33052514350000001</v>
      </c>
      <c r="Q255">
        <v>0.3725843371</v>
      </c>
      <c r="R255">
        <v>0.41805921010000002</v>
      </c>
      <c r="S255">
        <v>0.47538867159999998</v>
      </c>
      <c r="T255">
        <v>0.54206004249999995</v>
      </c>
      <c r="U255">
        <v>0.61925976000000005</v>
      </c>
      <c r="V255">
        <v>0.79192660829999995</v>
      </c>
      <c r="W255">
        <v>0.95621376179999995</v>
      </c>
      <c r="X255">
        <v>1.1506341309999999</v>
      </c>
      <c r="Y255">
        <v>1.390703872</v>
      </c>
      <c r="Z255">
        <v>1.4293126920000001</v>
      </c>
      <c r="AA255">
        <v>1.6171295109999999</v>
      </c>
      <c r="AB255">
        <v>1.7972631960000001</v>
      </c>
      <c r="AC255">
        <v>1.9720687109999999</v>
      </c>
      <c r="AD255">
        <v>2.1406906509999999</v>
      </c>
      <c r="AE255">
        <v>2.3029492669999998</v>
      </c>
      <c r="AF255">
        <v>2.457346985</v>
      </c>
      <c r="AG255">
        <v>2.6027993939999998</v>
      </c>
      <c r="AH255">
        <v>2.738779574</v>
      </c>
      <c r="AI255">
        <v>2.8644318129999999</v>
      </c>
      <c r="AJ255">
        <v>2.9787948000000002</v>
      </c>
      <c r="AK255">
        <v>3.0812644420000002</v>
      </c>
      <c r="AL255">
        <v>3.171190261</v>
      </c>
      <c r="AM255">
        <v>3.2485960399999998</v>
      </c>
      <c r="AN255">
        <v>3.3137614540000002</v>
      </c>
      <c r="AO255">
        <v>3.3672444399999999</v>
      </c>
      <c r="AP255">
        <v>3.4115543970000002</v>
      </c>
      <c r="AQ255">
        <v>3.4463681259999999</v>
      </c>
      <c r="AR255">
        <v>3.4713557779999999</v>
      </c>
      <c r="AS255">
        <v>3.4868470359999999</v>
      </c>
      <c r="AT255">
        <v>3.4931837360000002</v>
      </c>
    </row>
    <row r="256" spans="1:46" customFormat="1" x14ac:dyDescent="0.3">
      <c r="A256" t="s">
        <v>326</v>
      </c>
      <c r="B256">
        <v>0.39987088320000003</v>
      </c>
      <c r="C256">
        <v>0.45276787200000002</v>
      </c>
      <c r="D256">
        <v>0.49711102429999998</v>
      </c>
      <c r="E256">
        <v>0.54214769750000003</v>
      </c>
      <c r="F256">
        <v>0.62356607230000005</v>
      </c>
      <c r="G256">
        <v>0.70455238649999996</v>
      </c>
      <c r="H256">
        <v>0.76523805730000005</v>
      </c>
      <c r="I256">
        <v>0.84597304220000002</v>
      </c>
      <c r="J256">
        <v>0.95562545229999996</v>
      </c>
      <c r="K256">
        <v>1.100373126</v>
      </c>
      <c r="L256">
        <v>1.1798344999999999</v>
      </c>
      <c r="M256">
        <v>1.2675952020000001</v>
      </c>
      <c r="N256">
        <v>1.3106222839999999</v>
      </c>
      <c r="O256">
        <v>1.570244907</v>
      </c>
      <c r="P256">
        <v>1.722336485</v>
      </c>
      <c r="Q256">
        <v>1.90943672</v>
      </c>
      <c r="R256">
        <v>2.107102437</v>
      </c>
      <c r="S256">
        <v>2.3564805500000001</v>
      </c>
      <c r="T256">
        <v>2.642588881</v>
      </c>
      <c r="U256">
        <v>2.969082368</v>
      </c>
      <c r="V256">
        <v>3.4953485899999999</v>
      </c>
      <c r="W256">
        <v>3.8852298969999999</v>
      </c>
      <c r="X256">
        <v>4.3038304859999998</v>
      </c>
      <c r="Y256">
        <v>4.7886019989999999</v>
      </c>
      <c r="Z256">
        <v>4.5306185839999999</v>
      </c>
      <c r="AA256">
        <v>4.9401280400000003</v>
      </c>
      <c r="AB256">
        <v>5.2913712630000003</v>
      </c>
      <c r="AC256">
        <v>5.595536676</v>
      </c>
      <c r="AD256">
        <v>5.8537849949999998</v>
      </c>
      <c r="AE256">
        <v>6.0691850069999997</v>
      </c>
      <c r="AF256">
        <v>6.2413083709999997</v>
      </c>
      <c r="AG256">
        <v>6.3710791999999996</v>
      </c>
      <c r="AH256">
        <v>6.4608928380000004</v>
      </c>
      <c r="AI256">
        <v>6.5123404569999996</v>
      </c>
      <c r="AJ256">
        <v>6.5268306770000004</v>
      </c>
      <c r="AK256">
        <v>6.5065966020000001</v>
      </c>
      <c r="AL256">
        <v>6.4537235739999996</v>
      </c>
      <c r="AM256">
        <v>6.3715767940000001</v>
      </c>
      <c r="AN256">
        <v>6.2637671380000004</v>
      </c>
      <c r="AO256">
        <v>6.134118441</v>
      </c>
      <c r="AP256">
        <v>5.9895330270000002</v>
      </c>
      <c r="AQ256">
        <v>5.8313012669999997</v>
      </c>
      <c r="AR256">
        <v>5.6606472429999997</v>
      </c>
      <c r="AS256">
        <v>5.479778595</v>
      </c>
      <c r="AT256">
        <v>5.2907189990000001</v>
      </c>
    </row>
    <row r="257" spans="1:48" customFormat="1" x14ac:dyDescent="0.3">
      <c r="A257" t="s">
        <v>327</v>
      </c>
      <c r="B257">
        <v>35.15864741</v>
      </c>
      <c r="C257">
        <v>35.152327249999999</v>
      </c>
      <c r="D257">
        <v>34.081233400000002</v>
      </c>
      <c r="E257">
        <v>32.823198759999997</v>
      </c>
      <c r="F257">
        <v>33.340010220000003</v>
      </c>
      <c r="G257">
        <v>33.338750140000002</v>
      </c>
      <c r="H257">
        <v>32.057485100000001</v>
      </c>
      <c r="I257">
        <v>31.386583269999999</v>
      </c>
      <c r="J257">
        <v>31.412497040000002</v>
      </c>
      <c r="K257">
        <v>32.060527180000001</v>
      </c>
      <c r="L257">
        <v>31.859857810000001</v>
      </c>
      <c r="M257">
        <v>31.724179800000002</v>
      </c>
      <c r="N257">
        <v>30.399713309999999</v>
      </c>
      <c r="O257">
        <v>30.50381797</v>
      </c>
      <c r="P257">
        <v>30.094155570000002</v>
      </c>
      <c r="Q257">
        <v>29.415755019999999</v>
      </c>
      <c r="R257">
        <v>28.620673679999999</v>
      </c>
      <c r="S257">
        <v>28.221921850000001</v>
      </c>
      <c r="T257">
        <v>27.90551554</v>
      </c>
      <c r="U257">
        <v>27.645838319999999</v>
      </c>
      <c r="V257">
        <v>29.728778309999999</v>
      </c>
      <c r="W257">
        <v>30.185056790000001</v>
      </c>
      <c r="X257">
        <v>30.544214010000001</v>
      </c>
      <c r="Y257">
        <v>31.044954870000002</v>
      </c>
      <c r="Z257">
        <v>26.832332099999999</v>
      </c>
      <c r="AA257">
        <v>24.407623529999999</v>
      </c>
      <c r="AB257">
        <v>21.823640860000001</v>
      </c>
      <c r="AC257">
        <v>19.276723390000001</v>
      </c>
      <c r="AD257">
        <v>16.853840219999999</v>
      </c>
      <c r="AE257">
        <v>14.611012540000001</v>
      </c>
      <c r="AF257">
        <v>12.56930616</v>
      </c>
      <c r="AG257">
        <v>10.73778094</v>
      </c>
      <c r="AH257">
        <v>9.1164089080000004</v>
      </c>
      <c r="AI257">
        <v>7.6956799360000003</v>
      </c>
      <c r="AJ257">
        <v>6.4613927599999998</v>
      </c>
      <c r="AK257">
        <v>5.3977695179999996</v>
      </c>
      <c r="AL257">
        <v>4.48764859</v>
      </c>
      <c r="AM257">
        <v>3.7145345939999999</v>
      </c>
      <c r="AN257">
        <v>3.0622003680000001</v>
      </c>
      <c r="AO257">
        <v>2.5152060660000002</v>
      </c>
      <c r="AP257">
        <v>2.060216498</v>
      </c>
      <c r="AQ257">
        <v>1.6828748179999999</v>
      </c>
      <c r="AR257">
        <v>1.370819754</v>
      </c>
      <c r="AS257">
        <v>1.113681068</v>
      </c>
      <c r="AT257">
        <v>0.90249831889999999</v>
      </c>
    </row>
    <row r="258" spans="1:48" customFormat="1" x14ac:dyDescent="0.3">
      <c r="A258" t="s">
        <v>328</v>
      </c>
      <c r="B258">
        <v>1.5994835329999999</v>
      </c>
      <c r="C258">
        <v>1.747965311</v>
      </c>
      <c r="D258">
        <v>1.852285035</v>
      </c>
      <c r="E258">
        <v>1.94970658</v>
      </c>
      <c r="F258">
        <v>2.164369142</v>
      </c>
      <c r="G258">
        <v>2.3602573690000002</v>
      </c>
      <c r="H258">
        <v>2.4742287479999998</v>
      </c>
      <c r="I258">
        <v>2.6399580650000001</v>
      </c>
      <c r="J258">
        <v>2.878229557</v>
      </c>
      <c r="K258">
        <v>3.1987103220000002</v>
      </c>
      <c r="L258">
        <v>3.3050279009999999</v>
      </c>
      <c r="M258">
        <v>3.4217929530000002</v>
      </c>
      <c r="N258">
        <v>3.4093358939999998</v>
      </c>
      <c r="O258">
        <v>3.7667757019999999</v>
      </c>
      <c r="P258">
        <v>3.94229991</v>
      </c>
      <c r="Q258">
        <v>4.1122182780000003</v>
      </c>
      <c r="R258">
        <v>4.2696843409999996</v>
      </c>
      <c r="S258">
        <v>4.4927598919999996</v>
      </c>
      <c r="T258">
        <v>4.7404348619999999</v>
      </c>
      <c r="U258">
        <v>5.0112960070000003</v>
      </c>
      <c r="V258">
        <v>5.7408879820000003</v>
      </c>
      <c r="W258">
        <v>6.2096349350000004</v>
      </c>
      <c r="X258">
        <v>6.6936850229999996</v>
      </c>
      <c r="Y258">
        <v>7.2473565100000004</v>
      </c>
      <c r="Z258">
        <v>6.6725087700000003</v>
      </c>
      <c r="AA258">
        <v>7.1653555679999998</v>
      </c>
      <c r="AB258">
        <v>7.5585008350000003</v>
      </c>
      <c r="AC258">
        <v>7.8718546710000004</v>
      </c>
      <c r="AD258">
        <v>8.1103571240000001</v>
      </c>
      <c r="AE258">
        <v>8.2813564290000006</v>
      </c>
      <c r="AF258">
        <v>8.3871542730000002</v>
      </c>
      <c r="AG258">
        <v>8.4317919989999996</v>
      </c>
      <c r="AH258">
        <v>8.4210706000000002</v>
      </c>
      <c r="AI258">
        <v>8.3594895129999998</v>
      </c>
      <c r="AJ258">
        <v>8.2511198710000002</v>
      </c>
      <c r="AK258">
        <v>8.1008823020000005</v>
      </c>
      <c r="AL258">
        <v>7.913282862</v>
      </c>
      <c r="AM258">
        <v>7.6941587389999997</v>
      </c>
      <c r="AN258">
        <v>7.4493385830000003</v>
      </c>
      <c r="AO258">
        <v>7.1845927769999998</v>
      </c>
      <c r="AP258">
        <v>6.9089309769999998</v>
      </c>
      <c r="AQ258">
        <v>6.6244718530000002</v>
      </c>
      <c r="AR258">
        <v>6.3331498100000001</v>
      </c>
      <c r="AS258">
        <v>6.037881305</v>
      </c>
      <c r="AT258">
        <v>5.7412194239999996</v>
      </c>
    </row>
    <row r="259" spans="1:48" customFormat="1" x14ac:dyDescent="0.3">
      <c r="A259" t="s">
        <v>329</v>
      </c>
      <c r="B259">
        <v>0.19993544160000001</v>
      </c>
      <c r="C259">
        <v>0.18825530130000001</v>
      </c>
      <c r="D259">
        <v>0.17188050290000001</v>
      </c>
      <c r="E259">
        <v>0.15588073590000001</v>
      </c>
      <c r="F259">
        <v>0.1490935706</v>
      </c>
      <c r="G259">
        <v>0.14008490400000001</v>
      </c>
      <c r="H259">
        <v>0.12652496199999999</v>
      </c>
      <c r="I259">
        <v>0.11631555239999999</v>
      </c>
      <c r="J259">
        <v>0.10926236089999999</v>
      </c>
      <c r="K259">
        <v>0.1046223464</v>
      </c>
      <c r="L259">
        <v>0.1037587814</v>
      </c>
      <c r="M259">
        <v>0.10311067929999999</v>
      </c>
      <c r="N259">
        <v>9.8609759500000005E-2</v>
      </c>
      <c r="O259">
        <v>0.23794707000000001</v>
      </c>
      <c r="P259">
        <v>0.59382890619999995</v>
      </c>
      <c r="Q259">
        <v>0.70168596839999997</v>
      </c>
      <c r="R259">
        <v>0.82531048080000002</v>
      </c>
      <c r="S259">
        <v>0.98376135799999997</v>
      </c>
      <c r="T259">
        <v>1.1758439599999999</v>
      </c>
      <c r="U259">
        <v>1.4081098110000001</v>
      </c>
      <c r="V259">
        <v>1.7577821149999999</v>
      </c>
      <c r="W259">
        <v>2.0718176929999998</v>
      </c>
      <c r="X259">
        <v>2.4336058559999998</v>
      </c>
      <c r="Y259">
        <v>2.8712042979999999</v>
      </c>
      <c r="Z259">
        <v>2.8805347819999998</v>
      </c>
      <c r="AA259">
        <v>3.3293553729999998</v>
      </c>
      <c r="AB259">
        <v>3.7800409990000001</v>
      </c>
      <c r="AC259">
        <v>4.2371744979999999</v>
      </c>
      <c r="AD259">
        <v>4.6986997840000004</v>
      </c>
      <c r="AE259">
        <v>5.1638977439999998</v>
      </c>
      <c r="AF259">
        <v>5.6289737769999997</v>
      </c>
      <c r="AG259">
        <v>6.0907800380000001</v>
      </c>
      <c r="AH259">
        <v>6.5472477769999999</v>
      </c>
      <c r="AI259">
        <v>6.9953534560000001</v>
      </c>
      <c r="AJ259">
        <v>7.4315814070000004</v>
      </c>
      <c r="AK259">
        <v>7.8530633810000001</v>
      </c>
      <c r="AL259">
        <v>8.2566125909999997</v>
      </c>
      <c r="AM259">
        <v>8.6406178279999999</v>
      </c>
      <c r="AN259">
        <v>9.0040895610000007</v>
      </c>
      <c r="AO259">
        <v>9.3467943360000003</v>
      </c>
      <c r="AP259">
        <v>9.6740832539999904</v>
      </c>
      <c r="AQ259">
        <v>9.9836342669999905</v>
      </c>
      <c r="AR259">
        <v>10.27296013</v>
      </c>
      <c r="AS259">
        <v>10.54141351</v>
      </c>
      <c r="AT259">
        <v>10.788395550000001</v>
      </c>
    </row>
    <row r="260" spans="1:48" customFormat="1" x14ac:dyDescent="0.3">
      <c r="A260" t="s">
        <v>330</v>
      </c>
      <c r="B260">
        <v>0.73976113389999998</v>
      </c>
      <c r="C260">
        <v>0.72997468899999995</v>
      </c>
      <c r="D260">
        <v>0.69846727850000001</v>
      </c>
      <c r="E260">
        <v>0.66385122289999998</v>
      </c>
      <c r="F260">
        <v>0.66542036879999999</v>
      </c>
      <c r="G260">
        <v>0.65522034579999999</v>
      </c>
      <c r="H260">
        <v>0.62019907760000004</v>
      </c>
      <c r="I260">
        <v>0.59751876770000001</v>
      </c>
      <c r="J260">
        <v>0.58822463130000002</v>
      </c>
      <c r="K260">
        <v>0.59027711279999995</v>
      </c>
      <c r="L260">
        <v>0.59318039030000003</v>
      </c>
      <c r="M260">
        <v>0.59705028930000004</v>
      </c>
      <c r="N260">
        <v>0.57806879700000002</v>
      </c>
      <c r="O260">
        <v>0.4848560462</v>
      </c>
      <c r="P260">
        <v>0.47152134220000003</v>
      </c>
      <c r="Q260">
        <v>0.47229818420000003</v>
      </c>
      <c r="R260">
        <v>0.471025211</v>
      </c>
      <c r="S260">
        <v>0.47619557620000003</v>
      </c>
      <c r="T260">
        <v>0.4828645687</v>
      </c>
      <c r="U260">
        <v>0.49068108440000002</v>
      </c>
      <c r="V260">
        <v>0.54738598250000003</v>
      </c>
      <c r="W260">
        <v>0.5766935809</v>
      </c>
      <c r="X260">
        <v>0.60562535520000005</v>
      </c>
      <c r="Y260">
        <v>0.63895413349999997</v>
      </c>
      <c r="Z260">
        <v>0.57334817069999999</v>
      </c>
      <c r="AA260">
        <v>0.61359498639999999</v>
      </c>
      <c r="AB260">
        <v>0.64552720070000003</v>
      </c>
      <c r="AC260">
        <v>0.67094151940000002</v>
      </c>
      <c r="AD260">
        <v>0.69031261109999997</v>
      </c>
      <c r="AE260">
        <v>0.70429139080000003</v>
      </c>
      <c r="AF260">
        <v>0.71307700770000004</v>
      </c>
      <c r="AG260">
        <v>0.71699969129999996</v>
      </c>
      <c r="AH260">
        <v>0.71652625599999997</v>
      </c>
      <c r="AI260">
        <v>0.71200357059999997</v>
      </c>
      <c r="AJ260">
        <v>0.70373574559999996</v>
      </c>
      <c r="AK260">
        <v>0.69209554949999996</v>
      </c>
      <c r="AL260">
        <v>0.67741897100000004</v>
      </c>
      <c r="AM260">
        <v>0.66015652339999997</v>
      </c>
      <c r="AN260">
        <v>0.64076097870000004</v>
      </c>
      <c r="AO260">
        <v>0.61968461399999997</v>
      </c>
      <c r="AP260">
        <v>0.59766568819999999</v>
      </c>
      <c r="AQ260">
        <v>0.57485482519999997</v>
      </c>
      <c r="AR260">
        <v>0.55139044449999997</v>
      </c>
      <c r="AS260">
        <v>0.52750055929999995</v>
      </c>
      <c r="AT260">
        <v>0.50338647169999995</v>
      </c>
    </row>
    <row r="261" spans="1:48" customFormat="1" x14ac:dyDescent="0.3">
      <c r="A261" t="s">
        <v>331</v>
      </c>
      <c r="B261">
        <v>0.19993544160000001</v>
      </c>
      <c r="C261">
        <v>0.2085511401</v>
      </c>
      <c r="D261">
        <v>0.21093921360000001</v>
      </c>
      <c r="E261">
        <v>0.21192808199999999</v>
      </c>
      <c r="F261">
        <v>0.22455375899999999</v>
      </c>
      <c r="G261">
        <v>0.2337319618</v>
      </c>
      <c r="H261">
        <v>0.2338666724</v>
      </c>
      <c r="I261">
        <v>0.23817449979999999</v>
      </c>
      <c r="J261">
        <v>0.24785255940000001</v>
      </c>
      <c r="K261">
        <v>0.26291334869999999</v>
      </c>
      <c r="L261">
        <v>0.27910942160000002</v>
      </c>
      <c r="M261">
        <v>0.29690310240000001</v>
      </c>
      <c r="N261">
        <v>0.30394320629999999</v>
      </c>
      <c r="O261">
        <v>0.3146307425</v>
      </c>
      <c r="P261">
        <v>0.33052514350000001</v>
      </c>
      <c r="Q261">
        <v>0.3725843371</v>
      </c>
      <c r="R261">
        <v>0.41805921010000002</v>
      </c>
      <c r="S261">
        <v>0.47538867159999998</v>
      </c>
      <c r="T261">
        <v>0.54206004249999995</v>
      </c>
      <c r="U261">
        <v>0.61925976000000005</v>
      </c>
      <c r="V261">
        <v>0.79192660829999995</v>
      </c>
      <c r="W261">
        <v>0.95621376179999995</v>
      </c>
      <c r="X261">
        <v>1.1506341309999999</v>
      </c>
      <c r="Y261">
        <v>1.390703872</v>
      </c>
      <c r="Z261">
        <v>1.4293126920000001</v>
      </c>
      <c r="AA261">
        <v>1.6171295109999999</v>
      </c>
      <c r="AB261">
        <v>1.7972631960000001</v>
      </c>
      <c r="AC261">
        <v>1.9720687109999999</v>
      </c>
      <c r="AD261">
        <v>2.1406906509999999</v>
      </c>
      <c r="AE261">
        <v>2.3029492669999998</v>
      </c>
      <c r="AF261">
        <v>2.457346985</v>
      </c>
      <c r="AG261">
        <v>2.6027993939999998</v>
      </c>
      <c r="AH261">
        <v>2.738779574</v>
      </c>
      <c r="AI261">
        <v>2.8644318129999999</v>
      </c>
      <c r="AJ261">
        <v>2.9787948000000002</v>
      </c>
      <c r="AK261">
        <v>3.0812644420000002</v>
      </c>
      <c r="AL261">
        <v>3.171190261</v>
      </c>
      <c r="AM261">
        <v>3.2485960399999998</v>
      </c>
      <c r="AN261">
        <v>3.3137614540000002</v>
      </c>
      <c r="AO261">
        <v>3.3672444399999999</v>
      </c>
      <c r="AP261">
        <v>3.4115543970000002</v>
      </c>
      <c r="AQ261">
        <v>3.4463681259999999</v>
      </c>
      <c r="AR261">
        <v>3.4713557779999999</v>
      </c>
      <c r="AS261">
        <v>3.4868470359999999</v>
      </c>
      <c r="AT261">
        <v>3.4931837360000002</v>
      </c>
    </row>
    <row r="262" spans="1:48" customFormat="1" x14ac:dyDescent="0.3">
      <c r="A262" t="s">
        <v>332</v>
      </c>
      <c r="B262">
        <v>0.39987088320000003</v>
      </c>
      <c r="C262">
        <v>0.45276787200000002</v>
      </c>
      <c r="D262">
        <v>0.49711102429999998</v>
      </c>
      <c r="E262">
        <v>0.54214769750000003</v>
      </c>
      <c r="F262">
        <v>0.62356607230000005</v>
      </c>
      <c r="G262">
        <v>0.70455238649999996</v>
      </c>
      <c r="H262">
        <v>0.76523805730000005</v>
      </c>
      <c r="I262">
        <v>0.84597304220000002</v>
      </c>
      <c r="J262">
        <v>0.95562545229999996</v>
      </c>
      <c r="K262">
        <v>1.100373126</v>
      </c>
      <c r="L262">
        <v>1.1798344999999999</v>
      </c>
      <c r="M262">
        <v>1.2675952020000001</v>
      </c>
      <c r="N262">
        <v>1.3106222839999999</v>
      </c>
      <c r="O262">
        <v>1.570244907</v>
      </c>
      <c r="P262">
        <v>1.722336485</v>
      </c>
      <c r="Q262">
        <v>1.90943672</v>
      </c>
      <c r="R262">
        <v>2.107102437</v>
      </c>
      <c r="S262">
        <v>2.3564805500000001</v>
      </c>
      <c r="T262">
        <v>2.642588881</v>
      </c>
      <c r="U262">
        <v>2.969082368</v>
      </c>
      <c r="V262">
        <v>3.4953485899999999</v>
      </c>
      <c r="W262">
        <v>3.8852298969999999</v>
      </c>
      <c r="X262">
        <v>4.3038304859999998</v>
      </c>
      <c r="Y262">
        <v>4.7886019989999999</v>
      </c>
      <c r="Z262">
        <v>4.5306185839999999</v>
      </c>
      <c r="AA262">
        <v>4.9401280400000003</v>
      </c>
      <c r="AB262">
        <v>5.2913712630000003</v>
      </c>
      <c r="AC262">
        <v>5.595536676</v>
      </c>
      <c r="AD262">
        <v>5.8537849949999998</v>
      </c>
      <c r="AE262">
        <v>6.0691850069999997</v>
      </c>
      <c r="AF262">
        <v>6.2413083709999997</v>
      </c>
      <c r="AG262">
        <v>6.3710791999999996</v>
      </c>
      <c r="AH262">
        <v>6.4608928380000004</v>
      </c>
      <c r="AI262">
        <v>6.5123404569999996</v>
      </c>
      <c r="AJ262">
        <v>6.5268306770000004</v>
      </c>
      <c r="AK262">
        <v>6.5065966020000001</v>
      </c>
      <c r="AL262">
        <v>6.4537235739999996</v>
      </c>
      <c r="AM262">
        <v>6.3715767940000001</v>
      </c>
      <c r="AN262">
        <v>6.2637671380000004</v>
      </c>
      <c r="AO262">
        <v>6.134118441</v>
      </c>
      <c r="AP262">
        <v>5.9895330270000002</v>
      </c>
      <c r="AQ262">
        <v>5.8313012669999997</v>
      </c>
      <c r="AR262">
        <v>5.6606472429999997</v>
      </c>
      <c r="AS262">
        <v>5.479778595</v>
      </c>
      <c r="AT262">
        <v>5.2907189990000001</v>
      </c>
    </row>
    <row r="263" spans="1:48" x14ac:dyDescent="0.3">
      <c r="A263" s="2" t="s">
        <v>355</v>
      </c>
      <c r="B263" s="2">
        <v>1.2291101760000001</v>
      </c>
      <c r="C263" s="2">
        <v>1.2162905939999999</v>
      </c>
      <c r="D263" s="2">
        <v>1.028436232</v>
      </c>
      <c r="E263" s="2">
        <v>0.8296261573</v>
      </c>
      <c r="F263" s="2">
        <v>0.8792582189</v>
      </c>
      <c r="G263" s="2">
        <v>0.86438784469999996</v>
      </c>
      <c r="H263" s="2">
        <v>0.79752555820000004</v>
      </c>
      <c r="I263" s="2">
        <v>0.82870762880000004</v>
      </c>
      <c r="J263" s="2">
        <v>0.84598602270000001</v>
      </c>
      <c r="K263" s="2">
        <v>0.85001198359999997</v>
      </c>
      <c r="L263" s="2">
        <v>0.80161082849999998</v>
      </c>
      <c r="M263" s="2">
        <v>0.76737394120000002</v>
      </c>
      <c r="N263" s="2">
        <v>0.73440986760000004</v>
      </c>
      <c r="O263" s="2">
        <v>0.66080349999999999</v>
      </c>
      <c r="P263" s="2">
        <v>0.59223335259999998</v>
      </c>
      <c r="Q263" s="2">
        <v>0.56533615709999996</v>
      </c>
      <c r="R263" s="2">
        <v>0.55399394369999999</v>
      </c>
      <c r="S263" s="2">
        <v>0.54853816550000001</v>
      </c>
      <c r="T263" s="2">
        <v>0.54446958909999998</v>
      </c>
      <c r="U263" s="2">
        <v>0.54090677789999997</v>
      </c>
      <c r="V263" s="2">
        <v>0.53110678779999998</v>
      </c>
      <c r="W263" s="2">
        <v>0.51951258820000001</v>
      </c>
      <c r="X263" s="2">
        <v>0.50763162370000003</v>
      </c>
      <c r="Y263" s="2">
        <v>0.49637412619999999</v>
      </c>
      <c r="Z263" s="2">
        <v>0.48722112020000002</v>
      </c>
      <c r="AA263" s="2">
        <v>0.44299633100000002</v>
      </c>
      <c r="AB263" s="2">
        <v>0.4039958977</v>
      </c>
      <c r="AC263" s="2">
        <v>0.3704069794</v>
      </c>
      <c r="AD263" s="2">
        <v>0.34154690970000001</v>
      </c>
      <c r="AE263" s="2">
        <v>0.31700480879999998</v>
      </c>
      <c r="AF263" s="2">
        <v>0.29622530489999999</v>
      </c>
      <c r="AG263" s="2">
        <v>0.27851150130000002</v>
      </c>
      <c r="AH263" s="2">
        <v>0.26332300460000002</v>
      </c>
      <c r="AI263" s="2">
        <v>0.2502180464</v>
      </c>
      <c r="AJ263" s="2">
        <v>0.23885783729999999</v>
      </c>
      <c r="AK263" s="2">
        <v>0.22894545769999999</v>
      </c>
      <c r="AL263" s="134">
        <v>0.2202358079</v>
      </c>
      <c r="AM263" s="134">
        <v>0.2125351919</v>
      </c>
      <c r="AN263" s="134">
        <v>0.20567571069999999</v>
      </c>
      <c r="AO263" s="134">
        <v>0.19952196059999999</v>
      </c>
      <c r="AP263" s="134">
        <v>0.19397437279999999</v>
      </c>
      <c r="AQ263" s="134">
        <v>0.1889865631</v>
      </c>
      <c r="AR263" s="134">
        <v>0.18446441529999999</v>
      </c>
      <c r="AS263" s="134">
        <v>0.18034623020000001</v>
      </c>
      <c r="AT263" s="134">
        <v>0.1765895167</v>
      </c>
    </row>
    <row r="264" spans="1:48" x14ac:dyDescent="0.3">
      <c r="A264" s="2" t="s">
        <v>356</v>
      </c>
      <c r="B264" s="2">
        <v>1.7665972320000001</v>
      </c>
      <c r="C264" s="2">
        <v>1.7865573210000001</v>
      </c>
      <c r="D264" s="2">
        <v>1.781379684</v>
      </c>
      <c r="E264" s="2">
        <v>1.695099967</v>
      </c>
      <c r="F264" s="2">
        <v>1.737776628</v>
      </c>
      <c r="G264" s="2">
        <v>1.753919089</v>
      </c>
      <c r="H264" s="2">
        <v>1.7126263239999999</v>
      </c>
      <c r="I264" s="2">
        <v>1.6963322000000001</v>
      </c>
      <c r="J264" s="2">
        <v>1.720695214</v>
      </c>
      <c r="K264" s="2">
        <v>1.77922789</v>
      </c>
      <c r="L264" s="2">
        <v>1.4089760339999999</v>
      </c>
      <c r="M264" s="2">
        <v>1.395106631</v>
      </c>
      <c r="N264" s="2">
        <v>1.4013435940000001</v>
      </c>
      <c r="O264" s="2">
        <v>1.377575371</v>
      </c>
      <c r="P264" s="2">
        <v>1.3372060729999999</v>
      </c>
      <c r="Q264" s="2">
        <v>1.309304695</v>
      </c>
      <c r="R264" s="2">
        <v>1.29011159</v>
      </c>
      <c r="S264" s="2">
        <v>1.277091381</v>
      </c>
      <c r="T264" s="2">
        <v>1.2696328610000001</v>
      </c>
      <c r="U264" s="2">
        <v>1.26624512</v>
      </c>
      <c r="V264" s="2">
        <v>1.2588465820000001</v>
      </c>
      <c r="W264" s="2">
        <v>1.249201155</v>
      </c>
      <c r="X264" s="2">
        <v>1.238927492</v>
      </c>
      <c r="Y264" s="2">
        <v>1.2288772910000001</v>
      </c>
      <c r="Z264" s="2">
        <v>1.2197244490000001</v>
      </c>
      <c r="AA264" s="2">
        <v>1.1743436570000001</v>
      </c>
      <c r="AB264" s="2">
        <v>1.1229077059999999</v>
      </c>
      <c r="AC264" s="2">
        <v>1.07117843</v>
      </c>
      <c r="AD264" s="2">
        <v>1.0213607499999999</v>
      </c>
      <c r="AE264" s="2">
        <v>0.97437894530000002</v>
      </c>
      <c r="AF264" s="2">
        <v>0.93064366600000004</v>
      </c>
      <c r="AG264" s="2">
        <v>0.89016594920000003</v>
      </c>
      <c r="AH264" s="2">
        <v>0.85278800369999996</v>
      </c>
      <c r="AI264" s="2">
        <v>0.81826098540000003</v>
      </c>
      <c r="AJ264" s="2">
        <v>0.7862983496</v>
      </c>
      <c r="AK264" s="2">
        <v>0.75666208509999999</v>
      </c>
      <c r="AL264" s="2">
        <v>0.72897577209999997</v>
      </c>
      <c r="AM264" s="2">
        <v>0.7028878355</v>
      </c>
      <c r="AN264" s="2">
        <v>0.67808924709999996</v>
      </c>
      <c r="AO264" s="2">
        <v>0.65431679080000005</v>
      </c>
      <c r="AP264" s="2">
        <v>0.63135808959999995</v>
      </c>
      <c r="AQ264" s="2">
        <v>0.60908628210000004</v>
      </c>
      <c r="AR264" s="2">
        <v>0.58742089559999999</v>
      </c>
      <c r="AS264" s="2">
        <v>0.5663073461</v>
      </c>
      <c r="AT264" s="2">
        <v>0.54574796960000005</v>
      </c>
    </row>
    <row r="265" spans="1:48" x14ac:dyDescent="0.3">
      <c r="A265" s="2" t="s">
        <v>357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</row>
    <row r="266" spans="1:48" x14ac:dyDescent="0.3">
      <c r="A266" s="2" t="s">
        <v>358</v>
      </c>
      <c r="B266" s="2">
        <v>1.6199999540000001</v>
      </c>
      <c r="C266" s="2">
        <v>1.638665273</v>
      </c>
      <c r="D266" s="2">
        <v>1.637965248</v>
      </c>
      <c r="E266" s="2">
        <v>1.5474818210000001</v>
      </c>
      <c r="F266" s="2">
        <v>1.597013636</v>
      </c>
      <c r="G266" s="2">
        <v>1.6299357480000001</v>
      </c>
      <c r="H266" s="2">
        <v>1.600967523</v>
      </c>
      <c r="I266" s="2">
        <v>1.587706251</v>
      </c>
      <c r="J266" s="2">
        <v>1.611905406</v>
      </c>
      <c r="K266" s="2">
        <v>1.651763546</v>
      </c>
      <c r="L266" s="2">
        <v>1.310975088</v>
      </c>
      <c r="M266" s="2">
        <v>1.302463036</v>
      </c>
      <c r="N266" s="2">
        <v>1.31190104</v>
      </c>
      <c r="O266" s="2">
        <v>1.3666166870000001</v>
      </c>
      <c r="P266" s="2">
        <v>1.425884809</v>
      </c>
      <c r="Q266" s="2">
        <v>1.446629248</v>
      </c>
      <c r="R266" s="2">
        <v>1.455889789</v>
      </c>
      <c r="S266" s="2">
        <v>1.463664182</v>
      </c>
      <c r="T266" s="2">
        <v>1.471634455</v>
      </c>
      <c r="U266" s="2">
        <v>1.481309596</v>
      </c>
      <c r="V266" s="2">
        <v>1.4925374250000001</v>
      </c>
      <c r="W266" s="2">
        <v>1.5015968079999999</v>
      </c>
      <c r="X266" s="2">
        <v>1.5094051399999999</v>
      </c>
      <c r="Y266" s="2">
        <v>1.516692849</v>
      </c>
      <c r="Z266" s="2">
        <v>1.522633181</v>
      </c>
      <c r="AA266" s="2">
        <v>1.5367312790000001</v>
      </c>
      <c r="AB266" s="2">
        <v>1.533152241</v>
      </c>
      <c r="AC266" s="2">
        <v>1.510863584</v>
      </c>
      <c r="AD266" s="2">
        <v>1.475825025</v>
      </c>
      <c r="AE266" s="2">
        <v>1.4336552490000001</v>
      </c>
      <c r="AF266" s="2">
        <v>1.3883935869999999</v>
      </c>
      <c r="AG266" s="2">
        <v>1.342422274</v>
      </c>
      <c r="AH266" s="2">
        <v>1.297162479</v>
      </c>
      <c r="AI266" s="2">
        <v>1.2533558060000001</v>
      </c>
      <c r="AJ266" s="2">
        <v>1.2113254950000001</v>
      </c>
      <c r="AK266" s="2">
        <v>1.1712300739999999</v>
      </c>
      <c r="AL266" s="2">
        <v>1.132888728</v>
      </c>
      <c r="AM266" s="2">
        <v>1.096049394</v>
      </c>
      <c r="AN266" s="2">
        <v>1.0604512770000001</v>
      </c>
      <c r="AO266" s="2">
        <v>1.0258511429999999</v>
      </c>
      <c r="AP266" s="2">
        <v>0.99204656449999995</v>
      </c>
      <c r="AQ266" s="2">
        <v>0.95892925679999996</v>
      </c>
      <c r="AR266" s="2">
        <v>0.92643721670000001</v>
      </c>
      <c r="AS266" s="2">
        <v>0.89453701549999998</v>
      </c>
      <c r="AT266" s="134">
        <v>0.8632713139</v>
      </c>
    </row>
    <row r="267" spans="1:48" x14ac:dyDescent="0.3">
      <c r="A267" s="2" t="s">
        <v>571</v>
      </c>
      <c r="B267" s="2">
        <v>0.99189539280000005</v>
      </c>
      <c r="C267" s="2">
        <v>0.99005852780000003</v>
      </c>
      <c r="D267" s="2">
        <v>0.98781996900000002</v>
      </c>
      <c r="E267" s="2">
        <v>0.98507210619999996</v>
      </c>
      <c r="F267" s="2">
        <v>0.98172484019999995</v>
      </c>
      <c r="G267" s="2">
        <v>0.97765041610000003</v>
      </c>
      <c r="H267" s="2">
        <v>0.9726774037</v>
      </c>
      <c r="I267" s="2">
        <v>0.96664688139999999</v>
      </c>
      <c r="J267" s="2">
        <v>0.95933841409999998</v>
      </c>
      <c r="K267" s="2">
        <v>0.95051804679999996</v>
      </c>
      <c r="L267" s="2">
        <v>0.94751876779999999</v>
      </c>
      <c r="M267" s="2">
        <v>0.94459281559999997</v>
      </c>
      <c r="N267" s="2">
        <v>0.94153638200000001</v>
      </c>
      <c r="O267" s="2">
        <v>0.94649126419999996</v>
      </c>
      <c r="P267" s="2">
        <v>0.94552853800000003</v>
      </c>
      <c r="Q267" s="2">
        <v>0.94348970539999999</v>
      </c>
      <c r="R267" s="2">
        <v>0.94137910899999999</v>
      </c>
      <c r="S267" s="2">
        <v>0.93919378210000004</v>
      </c>
      <c r="T267" s="2">
        <v>0.93693306649999997</v>
      </c>
      <c r="U267" s="2">
        <v>0.93459659120000005</v>
      </c>
      <c r="V267" s="2">
        <v>0.93087178800000003</v>
      </c>
      <c r="W267" s="2">
        <v>0.9269775133</v>
      </c>
      <c r="X267" s="2">
        <v>0.92287983870000001</v>
      </c>
      <c r="Y267" s="2">
        <v>0.91857236689999999</v>
      </c>
      <c r="Z267" s="2">
        <v>0.91400735340000006</v>
      </c>
      <c r="AA267" s="2">
        <v>0.8987290134</v>
      </c>
      <c r="AB267" s="2">
        <v>0.88109647840000005</v>
      </c>
      <c r="AC267" s="2">
        <v>0.86088166209999994</v>
      </c>
      <c r="AD267" s="2">
        <v>0.83788953030000002</v>
      </c>
      <c r="AE267" s="2">
        <v>0.81197253359999999</v>
      </c>
      <c r="AF267" s="2">
        <v>0.78303077509999996</v>
      </c>
      <c r="AG267" s="2">
        <v>0.75107883710000001</v>
      </c>
      <c r="AH267" s="2">
        <v>0.71623739900000005</v>
      </c>
      <c r="AI267" s="2">
        <v>0.67875061940000003</v>
      </c>
      <c r="AJ267" s="2">
        <v>0.63899076109999997</v>
      </c>
      <c r="AK267" s="2">
        <v>0.59746049239999999</v>
      </c>
      <c r="AL267" s="2">
        <v>0.55476107480000003</v>
      </c>
      <c r="AM267" s="2">
        <v>0.51156519680000001</v>
      </c>
      <c r="AN267" s="2">
        <v>0.46857673760000002</v>
      </c>
      <c r="AO267" s="2">
        <v>0.42648509530000001</v>
      </c>
      <c r="AP267" s="2">
        <v>0.3859272822</v>
      </c>
      <c r="AQ267" s="2">
        <v>0.3474321387</v>
      </c>
      <c r="AR267" s="2">
        <v>0.31142770990000002</v>
      </c>
      <c r="AS267" s="2">
        <v>0.27821937629999999</v>
      </c>
      <c r="AT267" s="2">
        <v>0.24800054129999999</v>
      </c>
    </row>
    <row r="268" spans="1:48" x14ac:dyDescent="0.3">
      <c r="A268" s="2" t="s">
        <v>572</v>
      </c>
      <c r="B268" s="2">
        <v>8.10460717E-3</v>
      </c>
      <c r="C268" s="2">
        <v>9.9414722000000007E-3</v>
      </c>
      <c r="D268" s="2">
        <v>1.2180030999999999E-2</v>
      </c>
      <c r="E268" s="2">
        <v>1.49278938E-2</v>
      </c>
      <c r="F268" s="2">
        <v>1.8275159799999999E-2</v>
      </c>
      <c r="G268" s="2">
        <v>2.2349583900000001E-2</v>
      </c>
      <c r="H268" s="2">
        <v>2.7322596300000002E-2</v>
      </c>
      <c r="I268" s="2">
        <v>3.3353118600000002E-2</v>
      </c>
      <c r="J268" s="2">
        <v>4.0661585899999998E-2</v>
      </c>
      <c r="K268" s="2">
        <v>4.9481953199999998E-2</v>
      </c>
      <c r="L268" s="2">
        <v>5.2481232199999998E-2</v>
      </c>
      <c r="M268" s="2">
        <v>5.5407184399999997E-2</v>
      </c>
      <c r="N268" s="2">
        <v>5.8463618000000002E-2</v>
      </c>
      <c r="O268" s="2">
        <v>5.3508735799999999E-2</v>
      </c>
      <c r="P268" s="2">
        <v>5.4471461999999998E-2</v>
      </c>
      <c r="Q268" s="2">
        <v>5.6510294599999997E-2</v>
      </c>
      <c r="R268" s="2">
        <v>5.8620891000000001E-2</v>
      </c>
      <c r="S268" s="2">
        <v>6.0806217900000001E-2</v>
      </c>
      <c r="T268" s="2">
        <v>6.3066933500000005E-2</v>
      </c>
      <c r="U268" s="2">
        <v>6.5403408800000007E-2</v>
      </c>
      <c r="V268" s="2">
        <v>6.9128211999999994E-2</v>
      </c>
      <c r="W268" s="2">
        <v>7.30224867E-2</v>
      </c>
      <c r="X268" s="2">
        <v>7.7120161300000004E-2</v>
      </c>
      <c r="Y268" s="2">
        <v>8.1427633099999897E-2</v>
      </c>
      <c r="Z268" s="2">
        <v>8.59926466E-2</v>
      </c>
      <c r="AA268" s="2">
        <v>0.1012709866</v>
      </c>
      <c r="AB268" s="2">
        <v>0.11890352160000001</v>
      </c>
      <c r="AC268" s="2">
        <v>0.1391183379</v>
      </c>
      <c r="AD268" s="2">
        <v>0.16211046970000001</v>
      </c>
      <c r="AE268" s="2">
        <v>0.18802746640000001</v>
      </c>
      <c r="AF268" s="2">
        <v>0.21696922490000001</v>
      </c>
      <c r="AG268" s="2">
        <v>0.24892116289999999</v>
      </c>
      <c r="AH268" s="2">
        <v>0.283762601</v>
      </c>
      <c r="AI268" s="2">
        <v>0.32124938060000002</v>
      </c>
      <c r="AJ268" s="2">
        <v>0.36100923889999997</v>
      </c>
      <c r="AK268" s="2">
        <v>0.40253950760000001</v>
      </c>
      <c r="AL268" s="2">
        <v>0.44523892520000002</v>
      </c>
      <c r="AM268" s="2">
        <v>0.48843480319999999</v>
      </c>
      <c r="AN268" s="2">
        <v>0.53142326240000004</v>
      </c>
      <c r="AO268" s="2">
        <v>0.57351490469999999</v>
      </c>
      <c r="AP268" s="2">
        <v>0.61407271779999995</v>
      </c>
      <c r="AQ268" s="2">
        <v>0.6525678613</v>
      </c>
      <c r="AR268" s="2">
        <v>0.68857229009999998</v>
      </c>
      <c r="AS268" s="2">
        <v>0.72178062369999996</v>
      </c>
      <c r="AT268" s="2">
        <v>0.75199945869999996</v>
      </c>
    </row>
    <row r="269" spans="1:48" x14ac:dyDescent="0.3">
      <c r="A269" s="2" t="s">
        <v>573</v>
      </c>
      <c r="B269" s="2">
        <v>0.79896379760000003</v>
      </c>
      <c r="C269" s="2">
        <v>0.80146182119999998</v>
      </c>
      <c r="D269" s="2">
        <v>0.80339550579999996</v>
      </c>
      <c r="E269" s="2">
        <v>0.80471373239999999</v>
      </c>
      <c r="F269" s="2">
        <v>0.80535392400000005</v>
      </c>
      <c r="G269" s="2">
        <v>0.80524039930000002</v>
      </c>
      <c r="H269" s="2">
        <v>0.80428264890000001</v>
      </c>
      <c r="I269" s="2">
        <v>0.80237360820000003</v>
      </c>
      <c r="J269" s="2">
        <v>0.79938805130000001</v>
      </c>
      <c r="K269" s="2">
        <v>0.79518129029999995</v>
      </c>
      <c r="L269" s="2">
        <v>0.78222990709999995</v>
      </c>
      <c r="M269" s="2">
        <v>0.76778352620000001</v>
      </c>
      <c r="N269" s="2">
        <v>0.75177697219999995</v>
      </c>
      <c r="O269" s="2">
        <v>0.73931727150000004</v>
      </c>
      <c r="P269" s="2">
        <v>0.72086513539999997</v>
      </c>
      <c r="Q269" s="2">
        <v>0.71062190629999999</v>
      </c>
      <c r="R269" s="2">
        <v>0.69846342900000002</v>
      </c>
      <c r="S269" s="2">
        <v>0.6845270162</v>
      </c>
      <c r="T269" s="2">
        <v>0.66890859030000005</v>
      </c>
      <c r="U269" s="2">
        <v>0.65167905660000003</v>
      </c>
      <c r="V269" s="2">
        <v>0.63327979690000002</v>
      </c>
      <c r="W269" s="2">
        <v>0.61421093469999999</v>
      </c>
      <c r="X269" s="2">
        <v>0.59451020850000003</v>
      </c>
      <c r="Y269" s="2">
        <v>0.57422494469999996</v>
      </c>
      <c r="Z269" s="2">
        <v>0.55341211820000002</v>
      </c>
      <c r="AA269" s="2">
        <v>0.53174554500000004</v>
      </c>
      <c r="AB269" s="2">
        <v>0.50931897159999995</v>
      </c>
      <c r="AC269" s="2">
        <v>0.48631701729999999</v>
      </c>
      <c r="AD269" s="2">
        <v>0.46290547500000001</v>
      </c>
      <c r="AE269" s="2">
        <v>0.4392395939</v>
      </c>
      <c r="AF269" s="2">
        <v>0.41546842950000001</v>
      </c>
      <c r="AG269" s="2">
        <v>0.39173654590000001</v>
      </c>
      <c r="AH269" s="2">
        <v>0.36818399200000002</v>
      </c>
      <c r="AI269" s="2">
        <v>0.3449452126</v>
      </c>
      <c r="AJ269" s="2">
        <v>0.32214737989999997</v>
      </c>
      <c r="AK269" s="2">
        <v>0.2999085051</v>
      </c>
      <c r="AL269" s="2">
        <v>0.27833559520000001</v>
      </c>
      <c r="AM269" s="2">
        <v>0.25752304570000001</v>
      </c>
      <c r="AN269" s="2">
        <v>0.237551397</v>
      </c>
      <c r="AO269" s="2">
        <v>0.21848652960000001</v>
      </c>
      <c r="AP269" s="2">
        <v>0.20037932620000001</v>
      </c>
      <c r="AQ269" s="2">
        <v>0.18326579170000001</v>
      </c>
      <c r="AR269" s="2">
        <v>0.16716759079999999</v>
      </c>
      <c r="AS269" s="2">
        <v>0.15209294139999999</v>
      </c>
      <c r="AT269" s="2">
        <v>0.13803779090000001</v>
      </c>
    </row>
    <row r="270" spans="1:48" x14ac:dyDescent="0.3">
      <c r="A270" s="2" t="s">
        <v>574</v>
      </c>
      <c r="B270" s="2">
        <v>1.02537481E-2</v>
      </c>
      <c r="C270" s="2">
        <v>9.3230900699999997E-3</v>
      </c>
      <c r="D270" s="2">
        <v>8.4708684399999994E-3</v>
      </c>
      <c r="E270" s="2">
        <v>7.6906216999999997E-3</v>
      </c>
      <c r="F270" s="2">
        <v>6.9763508400000002E-3</v>
      </c>
      <c r="G270" s="2">
        <v>6.3224963499999998E-3</v>
      </c>
      <c r="H270" s="2">
        <v>5.7239157100000002E-3</v>
      </c>
      <c r="I270" s="2">
        <v>5.1758617000000002E-3</v>
      </c>
      <c r="J270" s="2">
        <v>4.6739620100000002E-3</v>
      </c>
      <c r="K270" s="2">
        <v>4.21420033E-3</v>
      </c>
      <c r="L270" s="2">
        <v>3.8372227699999999E-3</v>
      </c>
      <c r="M270" s="2">
        <v>3.4862213600000001E-3</v>
      </c>
      <c r="N270" s="2">
        <v>3.1596484300000002E-3</v>
      </c>
      <c r="O270" s="2">
        <v>2.8921945399999999E-3</v>
      </c>
      <c r="P270" s="2">
        <v>2.6138916300000002E-3</v>
      </c>
      <c r="Q270" s="2">
        <v>2.6342335600000001E-3</v>
      </c>
      <c r="R270" s="2">
        <v>2.6469241000000002E-3</v>
      </c>
      <c r="S270" s="2">
        <v>2.6519818100000001E-3</v>
      </c>
      <c r="T270" s="2">
        <v>2.6492860400000001E-3</v>
      </c>
      <c r="U270" s="2">
        <v>2.63862682E-3</v>
      </c>
      <c r="V270" s="2">
        <v>2.65387924E-3</v>
      </c>
      <c r="W270" s="2">
        <v>2.6640623499999999E-3</v>
      </c>
      <c r="X270" s="2">
        <v>2.6688703299999998E-3</v>
      </c>
      <c r="Y270" s="2">
        <v>2.6680350399999999E-3</v>
      </c>
      <c r="Z270" s="2">
        <v>2.6613344499999999E-3</v>
      </c>
      <c r="AA270" s="2">
        <v>1.7123448400000001E-3</v>
      </c>
      <c r="AB270" s="2">
        <v>1.0982818399999999E-3</v>
      </c>
      <c r="AC270" s="2">
        <v>7.02230997E-4</v>
      </c>
      <c r="AD270" s="2">
        <v>4.4759932800000001E-4</v>
      </c>
      <c r="AE270" s="2">
        <v>2.8440365200000002E-4</v>
      </c>
      <c r="AF270" s="2">
        <v>1.8013922699999999E-4</v>
      </c>
      <c r="AG270" s="2">
        <v>1.13736782E-4</v>
      </c>
      <c r="AH270" s="134">
        <v>7.1582741699999995E-5</v>
      </c>
      <c r="AI270" s="134">
        <v>4.4908663200000001E-5</v>
      </c>
      <c r="AJ270" s="134">
        <v>2.80847905E-5</v>
      </c>
      <c r="AK270" s="134">
        <v>1.75082181E-5</v>
      </c>
      <c r="AL270" s="134">
        <v>1.0880741499999999E-5</v>
      </c>
      <c r="AM270" s="134">
        <v>6.7412808999999999E-6</v>
      </c>
      <c r="AN270" s="134">
        <v>4.1640936900000003E-6</v>
      </c>
      <c r="AO270" s="134">
        <v>2.5646266400000001E-6</v>
      </c>
      <c r="AP270" s="134">
        <v>1.5750305199999999E-6</v>
      </c>
      <c r="AQ270" s="134">
        <v>9.6461508399999907E-7</v>
      </c>
      <c r="AR270" s="134">
        <v>5.8919805500000005E-7</v>
      </c>
      <c r="AS270" s="134">
        <v>3.5896727600000001E-7</v>
      </c>
      <c r="AT270" s="134">
        <v>2.1816264000000001E-7</v>
      </c>
      <c r="AU270" s="134"/>
      <c r="AV270" s="134"/>
    </row>
    <row r="271" spans="1:48" x14ac:dyDescent="0.3">
      <c r="A271" s="2" t="s">
        <v>575</v>
      </c>
      <c r="B271" s="2">
        <v>4.0949078399999998E-2</v>
      </c>
      <c r="C271" s="2">
        <v>3.9446802699999998E-2</v>
      </c>
      <c r="D271" s="2">
        <v>3.7972597400000002E-2</v>
      </c>
      <c r="E271" s="2">
        <v>3.6525339099999998E-2</v>
      </c>
      <c r="F271" s="2">
        <v>3.5103592199999999E-2</v>
      </c>
      <c r="G271" s="2">
        <v>3.37056165E-2</v>
      </c>
      <c r="H271" s="2">
        <v>3.23293786E-2</v>
      </c>
      <c r="I271" s="2">
        <v>3.09725691E-2</v>
      </c>
      <c r="J271" s="2">
        <v>2.9632629099999998E-2</v>
      </c>
      <c r="K271" s="2">
        <v>2.83067901E-2</v>
      </c>
      <c r="L271" s="2">
        <v>3.1063401899999999E-2</v>
      </c>
      <c r="M271" s="2">
        <v>3.40128887E-2</v>
      </c>
      <c r="N271" s="2">
        <v>3.71521436E-2</v>
      </c>
      <c r="O271" s="2">
        <v>4.0475474599999998E-2</v>
      </c>
      <c r="P271" s="2">
        <v>4.3949028100000002E-2</v>
      </c>
      <c r="Q271" s="2">
        <v>4.4155705900000002E-2</v>
      </c>
      <c r="R271" s="2">
        <v>4.42328476E-2</v>
      </c>
      <c r="S271" s="2">
        <v>4.4181942600000003E-2</v>
      </c>
      <c r="T271" s="2">
        <v>4.4002157799999997E-2</v>
      </c>
      <c r="U271" s="2">
        <v>4.3691197899999999E-2</v>
      </c>
      <c r="V271" s="2">
        <v>4.4321780900000003E-2</v>
      </c>
      <c r="W271" s="2">
        <v>4.4874590200000002E-2</v>
      </c>
      <c r="X271" s="2">
        <v>4.5342310800000001E-2</v>
      </c>
      <c r="Y271" s="2">
        <v>4.5718057600000001E-2</v>
      </c>
      <c r="Z271" s="2">
        <v>4.5995544200000002E-2</v>
      </c>
      <c r="AA271" s="2">
        <v>4.5645841299999997E-2</v>
      </c>
      <c r="AB271" s="2">
        <v>4.51562083E-2</v>
      </c>
      <c r="AC271" s="2">
        <v>4.4532526900000001E-2</v>
      </c>
      <c r="AD271" s="2">
        <v>4.3780472899999999E-2</v>
      </c>
      <c r="AE271" s="2">
        <v>4.2906182000000001E-2</v>
      </c>
      <c r="AF271" s="2">
        <v>4.1916660600000002E-2</v>
      </c>
      <c r="AG271" s="2">
        <v>4.0819999599999997E-2</v>
      </c>
      <c r="AH271" s="2">
        <v>3.9625437200000002E-2</v>
      </c>
      <c r="AI271" s="2">
        <v>3.8343305100000002E-2</v>
      </c>
      <c r="AJ271" s="2">
        <v>3.6984886000000002E-2</v>
      </c>
      <c r="AK271" s="2">
        <v>3.5562208300000002E-2</v>
      </c>
      <c r="AL271" s="2">
        <v>3.4087798099999997E-2</v>
      </c>
      <c r="AM271" s="2">
        <v>3.2574409899999997E-2</v>
      </c>
      <c r="AN271" s="2">
        <v>3.1034753799999999E-2</v>
      </c>
      <c r="AO271" s="2">
        <v>2.94812328E-2</v>
      </c>
      <c r="AP271" s="2">
        <v>2.7925704900000001E-2</v>
      </c>
      <c r="AQ271" s="2">
        <v>2.6379277600000001E-2</v>
      </c>
      <c r="AR271" s="2">
        <v>2.4852142300000001E-2</v>
      </c>
      <c r="AS271" s="2">
        <v>2.3353451000000001E-2</v>
      </c>
      <c r="AT271" s="2">
        <v>2.18912351E-2</v>
      </c>
    </row>
    <row r="272" spans="1:48" x14ac:dyDescent="0.3">
      <c r="A272" s="2" t="s">
        <v>576</v>
      </c>
      <c r="B272" s="2">
        <v>4.0858446600000001E-2</v>
      </c>
      <c r="C272" s="2">
        <v>3.8308772999999997E-2</v>
      </c>
      <c r="D272" s="2">
        <v>3.5892644199999997E-2</v>
      </c>
      <c r="E272" s="2">
        <v>3.3603005399999997E-2</v>
      </c>
      <c r="F272" s="2">
        <v>3.1432877599999999E-2</v>
      </c>
      <c r="G272" s="2">
        <v>2.9375385300000001E-2</v>
      </c>
      <c r="H272" s="2">
        <v>2.7423783300000001E-2</v>
      </c>
      <c r="I272" s="2">
        <v>2.5571485500000001E-2</v>
      </c>
      <c r="J272" s="2">
        <v>2.3812096099999999E-2</v>
      </c>
      <c r="K272" s="2">
        <v>2.2139447600000001E-2</v>
      </c>
      <c r="L272" s="2">
        <v>2.0123113299999999E-2</v>
      </c>
      <c r="M272" s="2">
        <v>1.8249865800000001E-2</v>
      </c>
      <c r="N272" s="2">
        <v>1.6510872900000001E-2</v>
      </c>
      <c r="O272" s="2">
        <v>1.47499521E-2</v>
      </c>
      <c r="P272" s="2">
        <v>1.32320936E-2</v>
      </c>
      <c r="Q272" s="2">
        <v>9.6411106200000006E-3</v>
      </c>
      <c r="R272" s="2">
        <v>7.0039990700000001E-3</v>
      </c>
      <c r="S272" s="2">
        <v>5.0734914700000001E-3</v>
      </c>
      <c r="T272" s="2">
        <v>3.6643508399999999E-3</v>
      </c>
      <c r="U272" s="2">
        <v>2.63862682E-3</v>
      </c>
      <c r="V272" s="2">
        <v>2.65387924E-3</v>
      </c>
      <c r="W272" s="2">
        <v>2.6640623499999999E-3</v>
      </c>
      <c r="X272" s="2">
        <v>2.6688703299999998E-3</v>
      </c>
      <c r="Y272" s="2">
        <v>2.6680350399999999E-3</v>
      </c>
      <c r="Z272" s="2">
        <v>2.6613344499999999E-3</v>
      </c>
      <c r="AA272" s="2">
        <v>2.7138836800000002E-3</v>
      </c>
      <c r="AB272" s="2">
        <v>2.7587592499999998E-3</v>
      </c>
      <c r="AC272" s="2">
        <v>2.7956319499999999E-3</v>
      </c>
      <c r="AD272" s="2">
        <v>2.8241608300000002E-3</v>
      </c>
      <c r="AE272" s="2">
        <v>2.84403652E-3</v>
      </c>
      <c r="AF272" s="2">
        <v>2.8550143499999998E-3</v>
      </c>
      <c r="AG272" s="2">
        <v>2.8569387900000002E-3</v>
      </c>
      <c r="AH272" s="2">
        <v>2.84976028E-3</v>
      </c>
      <c r="AI272" s="2">
        <v>2.8335450899999999E-3</v>
      </c>
      <c r="AJ272" s="2">
        <v>2.8084790499999998E-3</v>
      </c>
      <c r="AK272" s="2">
        <v>2.77486556E-3</v>
      </c>
      <c r="AL272" s="2">
        <v>2.7331186999999999E-3</v>
      </c>
      <c r="AM272" s="2">
        <v>2.68375226E-3</v>
      </c>
      <c r="AN272" s="2">
        <v>2.6273654900000002E-3</v>
      </c>
      <c r="AO272" s="2">
        <v>2.56462664E-3</v>
      </c>
      <c r="AP272" s="2">
        <v>2.49625515E-3</v>
      </c>
      <c r="AQ272" s="2">
        <v>2.42300354E-3</v>
      </c>
      <c r="AR272" s="2">
        <v>2.3456397099999998E-3</v>
      </c>
      <c r="AS272" s="134">
        <v>2.2649303899999998E-3</v>
      </c>
      <c r="AT272" s="134">
        <v>2.1816264E-3</v>
      </c>
      <c r="AU272" s="134"/>
      <c r="AV272" s="134"/>
    </row>
    <row r="273" spans="1:46" x14ac:dyDescent="0.3">
      <c r="A273" s="2" t="s">
        <v>577</v>
      </c>
      <c r="B273" s="2">
        <v>8.2546962700000004E-3</v>
      </c>
      <c r="C273" s="2">
        <v>9.7783951500000008E-3</v>
      </c>
      <c r="D273" s="2">
        <v>1.15751037E-2</v>
      </c>
      <c r="E273" s="2">
        <v>1.3691393499999999E-2</v>
      </c>
      <c r="F273" s="2">
        <v>1.6180940599999999E-2</v>
      </c>
      <c r="G273" s="2">
        <v>1.9105274799999999E-2</v>
      </c>
      <c r="H273" s="2">
        <v>2.2534461200000001E-2</v>
      </c>
      <c r="I273" s="2">
        <v>2.6547636499999999E-2</v>
      </c>
      <c r="J273" s="2">
        <v>3.1233282300000002E-2</v>
      </c>
      <c r="K273" s="2">
        <v>3.6689084400000002E-2</v>
      </c>
      <c r="L273" s="2">
        <v>4.1917166399999997E-2</v>
      </c>
      <c r="M273" s="2">
        <v>4.7784062400000001E-2</v>
      </c>
      <c r="N273" s="2">
        <v>5.4340055399999997E-2</v>
      </c>
      <c r="O273" s="2">
        <v>6.4938837499999999E-2</v>
      </c>
      <c r="P273" s="2">
        <v>7.4375245699999995E-2</v>
      </c>
      <c r="Q273" s="2">
        <v>8.3837307999999999E-2</v>
      </c>
      <c r="R273" s="2">
        <v>9.4225130300000001E-2</v>
      </c>
      <c r="S273" s="2">
        <v>0.1055937003</v>
      </c>
      <c r="T273" s="2">
        <v>0.11798818780000001</v>
      </c>
      <c r="U273" s="2">
        <v>0.13144069990000001</v>
      </c>
      <c r="V273" s="2">
        <v>0.142368931</v>
      </c>
      <c r="W273" s="2">
        <v>0.15390779860000001</v>
      </c>
      <c r="X273" s="2">
        <v>0.16604503370000001</v>
      </c>
      <c r="Y273" s="2">
        <v>0.17876073049999999</v>
      </c>
      <c r="Z273" s="2">
        <v>0.1920269671</v>
      </c>
      <c r="AA273" s="2">
        <v>0.20389707800000001</v>
      </c>
      <c r="AB273" s="2">
        <v>0.215819449</v>
      </c>
      <c r="AC273" s="2">
        <v>0.22772660759999999</v>
      </c>
      <c r="AD273" s="2">
        <v>0.23954119469999999</v>
      </c>
      <c r="AE273" s="2">
        <v>0.25117878719999998</v>
      </c>
      <c r="AF273" s="2">
        <v>0.2625506453</v>
      </c>
      <c r="AG273" s="2">
        <v>0.2735663874</v>
      </c>
      <c r="AH273" s="2">
        <v>0.28413656900000001</v>
      </c>
      <c r="AI273" s="2">
        <v>0.29417511750000003</v>
      </c>
      <c r="AJ273" s="2">
        <v>0.30360156170000002</v>
      </c>
      <c r="AK273" s="2">
        <v>0.3123429902</v>
      </c>
      <c r="AL273" s="2">
        <v>0.32033568080000002</v>
      </c>
      <c r="AM273" s="2">
        <v>0.3275263531</v>
      </c>
      <c r="AN273" s="2">
        <v>0.33387301749999998</v>
      </c>
      <c r="AO273" s="2">
        <v>0.33934541359999998</v>
      </c>
      <c r="AP273" s="2">
        <v>0.34392505330000001</v>
      </c>
      <c r="AQ273" s="2">
        <v>0.34760490230000002</v>
      </c>
      <c r="AR273" s="2">
        <v>0.35038874920000002</v>
      </c>
      <c r="AS273" s="2">
        <v>0.35229032179999997</v>
      </c>
      <c r="AT273" s="2">
        <v>0.3533322163</v>
      </c>
    </row>
    <row r="274" spans="1:46" x14ac:dyDescent="0.3">
      <c r="A274" s="2" t="s">
        <v>578</v>
      </c>
      <c r="B274" s="2">
        <v>1.8573066599999999E-3</v>
      </c>
      <c r="C274" s="2">
        <v>2.3113655099999998E-3</v>
      </c>
      <c r="D274" s="2">
        <v>2.8743818500000001E-3</v>
      </c>
      <c r="E274" s="2">
        <v>3.5717886399999998E-3</v>
      </c>
      <c r="F274" s="2">
        <v>4.43466065E-3</v>
      </c>
      <c r="G274" s="2">
        <v>5.5008327800000001E-3</v>
      </c>
      <c r="H274" s="2">
        <v>6.8161770300000004E-3</v>
      </c>
      <c r="I274" s="2">
        <v>8.4360291499999997E-3</v>
      </c>
      <c r="J274" s="2">
        <v>1.04267357E-2</v>
      </c>
      <c r="K274" s="2">
        <v>1.28672618E-2</v>
      </c>
      <c r="L274" s="2">
        <v>1.5169190399999999E-2</v>
      </c>
      <c r="M274" s="2">
        <v>1.7843283599999999E-2</v>
      </c>
      <c r="N274" s="2">
        <v>2.0937894499999998E-2</v>
      </c>
      <c r="O274" s="2">
        <v>2.5541951E-2</v>
      </c>
      <c r="P274" s="2">
        <v>3.0104266099999999E-2</v>
      </c>
      <c r="Q274" s="2">
        <v>3.4440852500000001E-2</v>
      </c>
      <c r="R274" s="2">
        <v>3.9286220599999998E-2</v>
      </c>
      <c r="S274" s="2">
        <v>4.4683630299999999E-2</v>
      </c>
      <c r="T274" s="2">
        <v>5.0674084199999997E-2</v>
      </c>
      <c r="U274" s="2">
        <v>5.7294664100000003E-2</v>
      </c>
      <c r="V274" s="2">
        <v>6.24915105E-2</v>
      </c>
      <c r="W274" s="2">
        <v>6.8028032099999997E-2</v>
      </c>
      <c r="X274" s="2">
        <v>7.3905142100000001E-2</v>
      </c>
      <c r="Y274" s="2">
        <v>8.01202637E-2</v>
      </c>
      <c r="Z274" s="2">
        <v>8.6667038299999999E-2</v>
      </c>
      <c r="AA274" s="2">
        <v>9.6158738399999999E-2</v>
      </c>
      <c r="AB274" s="2">
        <v>0.10635412919999999</v>
      </c>
      <c r="AC274" s="2">
        <v>0.1172636951</v>
      </c>
      <c r="AD274" s="2">
        <v>0.12888905270000001</v>
      </c>
      <c r="AE274" s="2">
        <v>0.1412227948</v>
      </c>
      <c r="AF274" s="2">
        <v>0.1542485019</v>
      </c>
      <c r="AG274" s="2">
        <v>0.1679409563</v>
      </c>
      <c r="AH274" s="2">
        <v>0.18226657830000001</v>
      </c>
      <c r="AI274" s="2">
        <v>0.19718408800000001</v>
      </c>
      <c r="AJ274" s="2">
        <v>0.2126453811</v>
      </c>
      <c r="AK274" s="2">
        <v>0.22859658499999999</v>
      </c>
      <c r="AL274" s="2">
        <v>0.24497925649999999</v>
      </c>
      <c r="AM274" s="2">
        <v>0.26173166520000002</v>
      </c>
      <c r="AN274" s="2">
        <v>0.27879010980000002</v>
      </c>
      <c r="AO274" s="2">
        <v>0.29609020899999999</v>
      </c>
      <c r="AP274" s="2">
        <v>0.31356811690000003</v>
      </c>
      <c r="AQ274" s="2">
        <v>0.33116162069999999</v>
      </c>
      <c r="AR274" s="2">
        <v>0.34881108770000002</v>
      </c>
      <c r="AS274" s="2">
        <v>0.36646024100000002</v>
      </c>
      <c r="AT274" s="2">
        <v>0.38405675690000002</v>
      </c>
    </row>
    <row r="275" spans="1:46" x14ac:dyDescent="0.3">
      <c r="A275" s="2" t="s">
        <v>579</v>
      </c>
      <c r="B275" s="2">
        <v>9.2848272900000001E-2</v>
      </c>
      <c r="C275" s="2">
        <v>9.3077163500000004E-2</v>
      </c>
      <c r="D275" s="2">
        <v>9.3240215900000006E-2</v>
      </c>
      <c r="E275" s="2">
        <v>9.3331631400000004E-2</v>
      </c>
      <c r="F275" s="2">
        <v>9.3344298399999998E-2</v>
      </c>
      <c r="G275" s="2">
        <v>9.3269606399999996E-2</v>
      </c>
      <c r="H275" s="2">
        <v>9.30972516E-2</v>
      </c>
      <c r="I275" s="2">
        <v>9.28150425E-2</v>
      </c>
      <c r="J275" s="2">
        <v>9.2408720499999999E-2</v>
      </c>
      <c r="K275" s="2">
        <v>9.1861816600000007E-2</v>
      </c>
      <c r="L275" s="2">
        <v>9.5526416500000003E-2</v>
      </c>
      <c r="M275" s="2">
        <v>9.9116978100000003E-2</v>
      </c>
      <c r="N275" s="2">
        <v>0.1025931762</v>
      </c>
      <c r="O275" s="2">
        <v>9.6667966800000005E-2</v>
      </c>
      <c r="P275" s="2">
        <v>9.7219071099999999E-2</v>
      </c>
      <c r="Q275" s="2">
        <v>9.7141249900000004E-2</v>
      </c>
      <c r="R275" s="2">
        <v>9.6777949799999999E-2</v>
      </c>
      <c r="S275" s="2">
        <v>9.6137093600000001E-2</v>
      </c>
      <c r="T275" s="2">
        <v>9.5221456199999999E-2</v>
      </c>
      <c r="U275" s="2">
        <v>9.4030654500000005E-2</v>
      </c>
      <c r="V275" s="2">
        <v>9.5173427300000002E-2</v>
      </c>
      <c r="W275" s="2">
        <v>9.6143958700000004E-2</v>
      </c>
      <c r="X275" s="2">
        <v>9.6927754800000002E-2</v>
      </c>
      <c r="Y275" s="2">
        <v>9.7511373100000007E-2</v>
      </c>
      <c r="Z275" s="2">
        <v>9.7882772600000001E-2</v>
      </c>
      <c r="AA275" s="2">
        <v>0.1008348013</v>
      </c>
      <c r="AB275" s="2">
        <v>0.1035488856</v>
      </c>
      <c r="AC275" s="2">
        <v>0.1060044339</v>
      </c>
      <c r="AD275" s="2">
        <v>0.1081797244</v>
      </c>
      <c r="AE275" s="2">
        <v>0.1100535418</v>
      </c>
      <c r="AF275" s="2">
        <v>0.1116065182</v>
      </c>
      <c r="AG275" s="2">
        <v>0.1128222118</v>
      </c>
      <c r="AH275" s="2">
        <v>0.11368794359999999</v>
      </c>
      <c r="AI275" s="2">
        <v>0.1141954025</v>
      </c>
      <c r="AJ275" s="2">
        <v>0.1143410274</v>
      </c>
      <c r="AK275" s="2">
        <v>0.11412617379999999</v>
      </c>
      <c r="AL275" s="2">
        <v>0.1135570794</v>
      </c>
      <c r="AM275" s="2">
        <v>0.1126446457</v>
      </c>
      <c r="AN275" s="2">
        <v>0.1114040632</v>
      </c>
      <c r="AO275" s="2">
        <v>0.1098543092</v>
      </c>
      <c r="AP275" s="2">
        <v>0.10801755220000001</v>
      </c>
      <c r="AQ275" s="2">
        <v>0.10591849859999999</v>
      </c>
      <c r="AR275" s="2">
        <v>0.10358371449999999</v>
      </c>
      <c r="AS275" s="2">
        <v>0.1010409557</v>
      </c>
      <c r="AT275" s="2">
        <v>9.8318529799999999E-2</v>
      </c>
    </row>
    <row r="276" spans="1:46" x14ac:dyDescent="0.3">
      <c r="A276" s="2" t="s">
        <v>580</v>
      </c>
      <c r="B276" s="2">
        <v>6.0146533700000003E-3</v>
      </c>
      <c r="C276" s="2">
        <v>6.2925889299999998E-3</v>
      </c>
      <c r="D276" s="2">
        <v>6.5786827200000004E-3</v>
      </c>
      <c r="E276" s="2">
        <v>6.8724877900000004E-3</v>
      </c>
      <c r="F276" s="2">
        <v>7.1733556600000001E-3</v>
      </c>
      <c r="G276" s="2">
        <v>7.4803886300000002E-3</v>
      </c>
      <c r="H276" s="2">
        <v>7.79238364E-3</v>
      </c>
      <c r="I276" s="2">
        <v>8.1077674299999906E-3</v>
      </c>
      <c r="J276" s="2">
        <v>8.4245229999999997E-3</v>
      </c>
      <c r="K276" s="2">
        <v>8.7401088599999999E-3</v>
      </c>
      <c r="L276" s="2">
        <v>1.01335816E-2</v>
      </c>
      <c r="M276" s="2">
        <v>1.17231739E-2</v>
      </c>
      <c r="N276" s="2">
        <v>1.35292368E-2</v>
      </c>
      <c r="O276" s="2">
        <v>1.5416351999999999E-2</v>
      </c>
      <c r="P276" s="2">
        <v>1.76412684E-2</v>
      </c>
      <c r="Q276" s="2">
        <v>1.7527633300000001E-2</v>
      </c>
      <c r="R276" s="2">
        <v>1.7363499599999999E-2</v>
      </c>
      <c r="S276" s="2">
        <v>1.7151143600000002E-2</v>
      </c>
      <c r="T276" s="2">
        <v>1.68918869E-2</v>
      </c>
      <c r="U276" s="2">
        <v>1.6586473399999999E-2</v>
      </c>
      <c r="V276" s="2">
        <v>1.7056794900000002E-2</v>
      </c>
      <c r="W276" s="2">
        <v>1.7506560899999999E-2</v>
      </c>
      <c r="X276" s="2">
        <v>1.7931809399999998E-2</v>
      </c>
      <c r="Y276" s="2">
        <v>1.8328560300000001E-2</v>
      </c>
      <c r="Z276" s="2">
        <v>1.8692890600000001E-2</v>
      </c>
      <c r="AA276" s="2">
        <v>1.7291767499999999E-2</v>
      </c>
      <c r="AB276" s="2">
        <v>1.5945315299999999E-2</v>
      </c>
      <c r="AC276" s="2">
        <v>1.46578561E-2</v>
      </c>
      <c r="AD276" s="2">
        <v>1.3432320100000001E-2</v>
      </c>
      <c r="AE276" s="2">
        <v>1.2270660100000001E-2</v>
      </c>
      <c r="AF276" s="2">
        <v>1.1174091000000001E-2</v>
      </c>
      <c r="AG276" s="2">
        <v>1.01432234E-2</v>
      </c>
      <c r="AH276" s="2">
        <v>9.1781369599999996E-3</v>
      </c>
      <c r="AI276" s="2">
        <v>8.2784204999999996E-3</v>
      </c>
      <c r="AJ276" s="2">
        <v>7.4432000800000002E-3</v>
      </c>
      <c r="AK276" s="2">
        <v>6.6711637500000004E-3</v>
      </c>
      <c r="AL276" s="2">
        <v>5.96059066E-3</v>
      </c>
      <c r="AM276" s="2">
        <v>5.3093869399999999E-3</v>
      </c>
      <c r="AN276" s="2">
        <v>4.7151291700000004E-3</v>
      </c>
      <c r="AO276" s="2">
        <v>4.1751146099999999E-3</v>
      </c>
      <c r="AP276" s="2">
        <v>3.6864162799999998E-3</v>
      </c>
      <c r="AQ276" s="2">
        <v>3.2459408399999998E-3</v>
      </c>
      <c r="AR276" s="2">
        <v>2.8504866099999999E-3</v>
      </c>
      <c r="AS276" s="2">
        <v>2.4967997400000001E-3</v>
      </c>
      <c r="AT276" s="2">
        <v>2.1816264E-3</v>
      </c>
    </row>
    <row r="277" spans="1:46" x14ac:dyDescent="0.3">
      <c r="A277" s="2" t="s">
        <v>581</v>
      </c>
      <c r="B277" s="2">
        <v>0.92287173489999996</v>
      </c>
      <c r="C277" s="2">
        <v>0.91831007129999997</v>
      </c>
      <c r="D277" s="2">
        <v>0.91334563609999997</v>
      </c>
      <c r="E277" s="2">
        <v>0.90768681689999997</v>
      </c>
      <c r="F277" s="2">
        <v>0.90161475099999999</v>
      </c>
      <c r="G277" s="2">
        <v>0.89499242339999996</v>
      </c>
      <c r="H277" s="2">
        <v>0.88776059890000003</v>
      </c>
      <c r="I277" s="2">
        <v>0.8798317511</v>
      </c>
      <c r="J277" s="2">
        <v>0.87121205369999999</v>
      </c>
      <c r="K277" s="2">
        <v>0.8617902999</v>
      </c>
      <c r="L277" s="2">
        <v>0.85441057109999996</v>
      </c>
      <c r="M277" s="2">
        <v>0.84800367870000004</v>
      </c>
      <c r="N277" s="2">
        <v>0.84162325969999996</v>
      </c>
      <c r="O277" s="2">
        <v>0.82591091019999996</v>
      </c>
      <c r="P277" s="2">
        <v>0.80917608780000005</v>
      </c>
      <c r="Q277" s="2">
        <v>0.7944875804</v>
      </c>
      <c r="R277" s="2">
        <v>0.77862959359999995</v>
      </c>
      <c r="S277" s="2">
        <v>0.76142816310000005</v>
      </c>
      <c r="T277" s="2">
        <v>0.74291791829999998</v>
      </c>
      <c r="U277" s="2">
        <v>0.72306640290000002</v>
      </c>
      <c r="V277" s="2">
        <v>0.70395178319999996</v>
      </c>
      <c r="W277" s="2">
        <v>0.68443715220000001</v>
      </c>
      <c r="X277" s="2">
        <v>0.66396022119999998</v>
      </c>
      <c r="Y277" s="2">
        <v>0.64245234600000001</v>
      </c>
      <c r="Z277" s="2">
        <v>0.62202439389999997</v>
      </c>
      <c r="AA277" s="2">
        <v>0.57992529680000005</v>
      </c>
      <c r="AB277" s="2">
        <v>0.53667693839999997</v>
      </c>
      <c r="AC277" s="2">
        <v>0.49284478510000002</v>
      </c>
      <c r="AD277" s="2">
        <v>0.44914180640000001</v>
      </c>
      <c r="AE277" s="2">
        <v>0.40628688470000002</v>
      </c>
      <c r="AF277" s="2">
        <v>0.36496233030000003</v>
      </c>
      <c r="AG277" s="2">
        <v>0.32574910410000002</v>
      </c>
      <c r="AH277" s="2">
        <v>0.28910129690000003</v>
      </c>
      <c r="AI277" s="2">
        <v>0.25534027809999998</v>
      </c>
      <c r="AJ277" s="2">
        <v>0.2246528455</v>
      </c>
      <c r="AK277" s="2">
        <v>0.1971002885</v>
      </c>
      <c r="AL277" s="2">
        <v>0.17263448810000001</v>
      </c>
      <c r="AM277" s="2">
        <v>0.15111833290000001</v>
      </c>
      <c r="AN277" s="2">
        <v>0.13235402600000001</v>
      </c>
      <c r="AO277" s="2">
        <v>0.11610496269999999</v>
      </c>
      <c r="AP277" s="2">
        <v>0.1021000086</v>
      </c>
      <c r="AQ277" s="2">
        <v>9.0092485700000002E-2</v>
      </c>
      <c r="AR277" s="2">
        <v>7.9843751700000007E-2</v>
      </c>
      <c r="AS277" s="2">
        <v>7.1124302099999995E-2</v>
      </c>
      <c r="AT277" s="2">
        <v>6.3725642400000004E-2</v>
      </c>
    </row>
    <row r="278" spans="1:46" x14ac:dyDescent="0.3">
      <c r="A278" s="2" t="s">
        <v>582</v>
      </c>
      <c r="B278" s="2">
        <v>4.1245061499999999E-2</v>
      </c>
      <c r="C278" s="2">
        <v>4.4881437099999998E-2</v>
      </c>
      <c r="D278" s="2">
        <v>4.8772132699999998E-2</v>
      </c>
      <c r="E278" s="2">
        <v>5.3080862700000002E-2</v>
      </c>
      <c r="F278" s="2">
        <v>5.7646636600000002E-2</v>
      </c>
      <c r="G278" s="2">
        <v>6.2542829600000002E-2</v>
      </c>
      <c r="H278" s="2">
        <v>6.7799011899999997E-2</v>
      </c>
      <c r="I278" s="2">
        <v>7.3461578499999999E-2</v>
      </c>
      <c r="J278" s="2">
        <v>7.9518894500000006E-2</v>
      </c>
      <c r="K278" s="2">
        <v>8.6029672599999996E-2</v>
      </c>
      <c r="L278" s="2">
        <v>8.9904854500000006E-2</v>
      </c>
      <c r="M278" s="2">
        <v>9.3088146600000005E-2</v>
      </c>
      <c r="N278" s="2">
        <v>9.6166538800000007E-2</v>
      </c>
      <c r="O278" s="2">
        <v>0.1039540288</v>
      </c>
      <c r="P278" s="2">
        <v>0.1075175775</v>
      </c>
      <c r="Q278" s="2">
        <v>0.11257434650000001</v>
      </c>
      <c r="R278" s="2">
        <v>0.1176646274</v>
      </c>
      <c r="S278" s="2">
        <v>0.1228037615</v>
      </c>
      <c r="T278" s="2">
        <v>0.12789196229999999</v>
      </c>
      <c r="U278" s="2">
        <v>0.13286533040000001</v>
      </c>
      <c r="V278" s="2">
        <v>0.13844226430000001</v>
      </c>
      <c r="W278" s="2">
        <v>0.1436366523</v>
      </c>
      <c r="X278" s="2">
        <v>0.14866963929999999</v>
      </c>
      <c r="Y278" s="2">
        <v>0.153522887</v>
      </c>
      <c r="Z278" s="2">
        <v>0.1572689018</v>
      </c>
      <c r="AA278" s="2">
        <v>0.1708572639</v>
      </c>
      <c r="AB278" s="2">
        <v>0.1840643958</v>
      </c>
      <c r="AC278" s="2">
        <v>0.19662910459999999</v>
      </c>
      <c r="AD278" s="2">
        <v>0.20825770260000001</v>
      </c>
      <c r="AE278" s="2">
        <v>0.21868406639999999</v>
      </c>
      <c r="AF278" s="2">
        <v>0.22768585499999999</v>
      </c>
      <c r="AG278" s="2">
        <v>0.2351058033</v>
      </c>
      <c r="AH278" s="2">
        <v>0.2408556379</v>
      </c>
      <c r="AI278" s="2">
        <v>0.24491174369999999</v>
      </c>
      <c r="AJ278" s="2">
        <v>0.24730897700000001</v>
      </c>
      <c r="AK278" s="2">
        <v>0.2481308257</v>
      </c>
      <c r="AL278" s="2">
        <v>0.24749790050000001</v>
      </c>
      <c r="AM278" s="2">
        <v>0.24555609919999999</v>
      </c>
      <c r="AN278" s="2">
        <v>0.24246379879999999</v>
      </c>
      <c r="AO278" s="2">
        <v>0.2383825155</v>
      </c>
      <c r="AP278" s="2">
        <v>0.23347351080000001</v>
      </c>
      <c r="AQ278" s="2">
        <v>0.2278810506</v>
      </c>
      <c r="AR278" s="2">
        <v>0.2217373148</v>
      </c>
      <c r="AS278" s="2">
        <v>0.2151623668</v>
      </c>
      <c r="AT278" s="2">
        <v>0.20826185289999999</v>
      </c>
    </row>
    <row r="279" spans="1:46" x14ac:dyDescent="0.3">
      <c r="A279" s="2" t="s">
        <v>583</v>
      </c>
      <c r="B279" s="2">
        <v>5.1556326900000001E-3</v>
      </c>
      <c r="C279" s="2">
        <v>4.8337163199999996E-3</v>
      </c>
      <c r="D279" s="2">
        <v>4.52574984E-3</v>
      </c>
      <c r="E279" s="2">
        <v>4.2438611100000002E-3</v>
      </c>
      <c r="F279" s="2">
        <v>3.9710152600000003E-3</v>
      </c>
      <c r="G279" s="2">
        <v>3.7120131100000001E-3</v>
      </c>
      <c r="H279" s="2">
        <v>3.4670470199999999E-3</v>
      </c>
      <c r="I279" s="2">
        <v>3.2366893200000001E-3</v>
      </c>
      <c r="J279" s="2">
        <v>3.0186689400000001E-3</v>
      </c>
      <c r="K279" s="2">
        <v>2.81382973E-3</v>
      </c>
      <c r="L279" s="2">
        <v>2.8224930100000001E-3</v>
      </c>
      <c r="M279" s="2">
        <v>2.8050738799999999E-3</v>
      </c>
      <c r="N279" s="2">
        <v>2.7814681699999998E-3</v>
      </c>
      <c r="O279" s="2">
        <v>6.56677183E-3</v>
      </c>
      <c r="P279" s="2">
        <v>1.61953801E-2</v>
      </c>
      <c r="Q279" s="2">
        <v>1.9209058000000001E-2</v>
      </c>
      <c r="R279" s="2">
        <v>2.2744034999999999E-2</v>
      </c>
      <c r="S279" s="2">
        <v>2.68898401E-2</v>
      </c>
      <c r="T279" s="2">
        <v>3.1723037199999998E-2</v>
      </c>
      <c r="U279" s="2">
        <v>3.7333451300000001E-2</v>
      </c>
      <c r="V279" s="2">
        <v>4.2389145500000003E-2</v>
      </c>
      <c r="W279" s="2">
        <v>4.7923744400000003E-2</v>
      </c>
      <c r="X279" s="2">
        <v>5.4051438600000001E-2</v>
      </c>
      <c r="Y279" s="2">
        <v>6.0821566100000002E-2</v>
      </c>
      <c r="Z279" s="2">
        <v>6.7893285299999995E-2</v>
      </c>
      <c r="AA279" s="2">
        <v>7.9388181700000005E-2</v>
      </c>
      <c r="AB279" s="2">
        <v>9.2051450100000001E-2</v>
      </c>
      <c r="AC279" s="2">
        <v>0.1058393304</v>
      </c>
      <c r="AD279" s="2">
        <v>0.1206531854</v>
      </c>
      <c r="AE279" s="2">
        <v>0.1363619797</v>
      </c>
      <c r="AF279" s="2">
        <v>0.1528096021</v>
      </c>
      <c r="AG279" s="2">
        <v>0.16983077069999999</v>
      </c>
      <c r="AH279" s="2">
        <v>0.18726140829999999</v>
      </c>
      <c r="AI279" s="2">
        <v>0.20494603289999999</v>
      </c>
      <c r="AJ279" s="2">
        <v>0.22274513330000001</v>
      </c>
      <c r="AK279" s="2">
        <v>0.2405401076</v>
      </c>
      <c r="AL279" s="2">
        <v>0.25823597069999998</v>
      </c>
      <c r="AM279" s="2">
        <v>0.27576197479999998</v>
      </c>
      <c r="AN279" s="2">
        <v>0.29306840270000001</v>
      </c>
      <c r="AO279" s="2">
        <v>0.3101236792</v>
      </c>
      <c r="AP279" s="2">
        <v>0.32691630420000001</v>
      </c>
      <c r="AQ279" s="2">
        <v>0.34343584160000001</v>
      </c>
      <c r="AR279" s="2">
        <v>0.35967862160000003</v>
      </c>
      <c r="AS279" s="2">
        <v>0.37564757650000002</v>
      </c>
      <c r="AT279" s="2">
        <v>0.3913473918</v>
      </c>
    </row>
    <row r="280" spans="1:46" x14ac:dyDescent="0.3">
      <c r="A280" s="2" t="s">
        <v>584</v>
      </c>
      <c r="B280" s="2">
        <v>1.52606728E-2</v>
      </c>
      <c r="C280" s="2">
        <v>1.49944912E-2</v>
      </c>
      <c r="D280" s="2">
        <v>1.47129575E-2</v>
      </c>
      <c r="E280" s="2">
        <v>1.44587072E-2</v>
      </c>
      <c r="F280" s="2">
        <v>1.41784487E-2</v>
      </c>
      <c r="G280" s="2">
        <v>1.38897851E-2</v>
      </c>
      <c r="H280" s="2">
        <v>1.35957953E-2</v>
      </c>
      <c r="I280" s="2">
        <v>1.3301627E-2</v>
      </c>
      <c r="J280" s="2">
        <v>1.30010401E-2</v>
      </c>
      <c r="K280" s="2">
        <v>1.27004553E-2</v>
      </c>
      <c r="L280" s="2">
        <v>1.3175233099999999E-2</v>
      </c>
      <c r="M280" s="2">
        <v>1.35417157E-2</v>
      </c>
      <c r="N280" s="2">
        <v>1.3886968099999999E-2</v>
      </c>
      <c r="O280" s="2">
        <v>1.15502151E-2</v>
      </c>
      <c r="P280" s="2">
        <v>1.11236593E-2</v>
      </c>
      <c r="Q280" s="2">
        <v>1.12573729E-2</v>
      </c>
      <c r="R280" s="2">
        <v>1.13729452E-2</v>
      </c>
      <c r="S280" s="2">
        <v>1.1472764999999999E-2</v>
      </c>
      <c r="T280" s="2">
        <v>1.15485933E-2</v>
      </c>
      <c r="U280" s="2">
        <v>1.1596499499999999E-2</v>
      </c>
      <c r="V280" s="2">
        <v>1.1828605000000001E-2</v>
      </c>
      <c r="W280" s="2">
        <v>1.2013780700000001E-2</v>
      </c>
      <c r="X280" s="2">
        <v>1.21726827E-2</v>
      </c>
      <c r="Y280" s="2">
        <v>1.2305145E-2</v>
      </c>
      <c r="Z280" s="2">
        <v>1.23397412E-2</v>
      </c>
      <c r="AA280" s="2">
        <v>1.3472036600000001E-2</v>
      </c>
      <c r="AB280" s="2">
        <v>1.45849924E-2</v>
      </c>
      <c r="AC280" s="2">
        <v>1.5657442600000002E-2</v>
      </c>
      <c r="AD280" s="2">
        <v>1.66652069E-2</v>
      </c>
      <c r="AE280" s="2">
        <v>1.7585850900000002E-2</v>
      </c>
      <c r="AF280" s="2">
        <v>1.8400045899999998E-2</v>
      </c>
      <c r="AG280" s="2">
        <v>1.909338E-2</v>
      </c>
      <c r="AH280" s="2">
        <v>1.9656803300000001E-2</v>
      </c>
      <c r="AI280" s="2">
        <v>2.0086408699999999E-2</v>
      </c>
      <c r="AJ280" s="2">
        <v>2.03830503E-2</v>
      </c>
      <c r="AK280" s="2">
        <v>2.0551646699999999E-2</v>
      </c>
      <c r="AL280" s="2">
        <v>2.0600323199999999E-2</v>
      </c>
      <c r="AM280" s="2">
        <v>2.0539499199999998E-2</v>
      </c>
      <c r="AN280" s="2">
        <v>2.0380866300000001E-2</v>
      </c>
      <c r="AO280" s="2">
        <v>2.0136627800000001E-2</v>
      </c>
      <c r="AP280" s="2">
        <v>1.9819220500000002E-2</v>
      </c>
      <c r="AQ280" s="2">
        <v>1.9439888799999999E-2</v>
      </c>
      <c r="AR280" s="2">
        <v>1.9009073899999999E-2</v>
      </c>
      <c r="AS280" s="2">
        <v>1.85363874E-2</v>
      </c>
      <c r="AT280" s="2">
        <v>1.8030390100000002E-2</v>
      </c>
    </row>
    <row r="281" spans="1:46" x14ac:dyDescent="0.3">
      <c r="A281" s="2" t="s">
        <v>585</v>
      </c>
      <c r="B281" s="2">
        <v>5.1556326900000001E-3</v>
      </c>
      <c r="C281" s="2">
        <v>5.3548401699999998E-3</v>
      </c>
      <c r="D281" s="2">
        <v>5.55419664E-3</v>
      </c>
      <c r="E281" s="2">
        <v>5.7697530199999998E-3</v>
      </c>
      <c r="F281" s="2">
        <v>5.9808508099999996E-3</v>
      </c>
      <c r="G281" s="2">
        <v>6.1935018E-3</v>
      </c>
      <c r="H281" s="2">
        <v>6.4084330599999996E-3</v>
      </c>
      <c r="I281" s="2">
        <v>6.6276335700000003E-3</v>
      </c>
      <c r="J281" s="2">
        <v>6.8475988899999998E-3</v>
      </c>
      <c r="K281" s="2">
        <v>7.0710839800000001E-3</v>
      </c>
      <c r="L281" s="2">
        <v>7.5924599399999999E-3</v>
      </c>
      <c r="M281" s="2">
        <v>8.0770987400000001E-3</v>
      </c>
      <c r="N281" s="2">
        <v>8.5732726400000007E-3</v>
      </c>
      <c r="O281" s="2">
        <v>8.6830583600000007E-3</v>
      </c>
      <c r="P281" s="2">
        <v>9.0143478499999999E-3</v>
      </c>
      <c r="Q281" s="2">
        <v>1.01997111E-2</v>
      </c>
      <c r="R281" s="2">
        <v>1.1520941E-2</v>
      </c>
      <c r="S281" s="2">
        <v>1.29941324E-2</v>
      </c>
      <c r="T281" s="2">
        <v>1.4624211599999999E-2</v>
      </c>
      <c r="U281" s="2">
        <v>1.6418537699999999E-2</v>
      </c>
      <c r="V281" s="2">
        <v>1.90974137E-2</v>
      </c>
      <c r="W281" s="2">
        <v>2.2118424899999999E-2</v>
      </c>
      <c r="X281" s="2">
        <v>2.55560817E-2</v>
      </c>
      <c r="Y281" s="2">
        <v>2.9459689599999998E-2</v>
      </c>
      <c r="Z281" s="2">
        <v>3.3688443899999997E-2</v>
      </c>
      <c r="AA281" s="2">
        <v>3.8560308799999998E-2</v>
      </c>
      <c r="AB281" s="2">
        <v>4.3766901900000002E-2</v>
      </c>
      <c r="AC281" s="2">
        <v>4.9259814999999998E-2</v>
      </c>
      <c r="AD281" s="2">
        <v>5.4968641999999998E-2</v>
      </c>
      <c r="AE281" s="2">
        <v>6.0813504999999997E-2</v>
      </c>
      <c r="AF281" s="2">
        <v>6.6709533500000001E-2</v>
      </c>
      <c r="AG281" s="2">
        <v>7.2574518300000002E-2</v>
      </c>
      <c r="AH281" s="2">
        <v>7.8333329899999998E-2</v>
      </c>
      <c r="AI281" s="2">
        <v>8.39205539E-2</v>
      </c>
      <c r="AJ281" s="2">
        <v>8.9282752699999995E-2</v>
      </c>
      <c r="AK281" s="2">
        <v>9.4379434400000004E-2</v>
      </c>
      <c r="AL281" s="2">
        <v>9.9182974399999999E-2</v>
      </c>
      <c r="AM281" s="2">
        <v>0.10367768569999999</v>
      </c>
      <c r="AN281" s="2">
        <v>0.1078575207</v>
      </c>
      <c r="AO281" s="2">
        <v>0.1117241053</v>
      </c>
      <c r="AP281" s="2">
        <v>0.1152866608</v>
      </c>
      <c r="AQ281" s="2">
        <v>0.1185546572</v>
      </c>
      <c r="AR281" s="2">
        <v>0.121539697</v>
      </c>
      <c r="AS281" s="2">
        <v>0.1242552185</v>
      </c>
      <c r="AT281" s="2">
        <v>0.12671470360000001</v>
      </c>
    </row>
    <row r="282" spans="1:46" x14ac:dyDescent="0.3">
      <c r="A282" s="2" t="s">
        <v>586</v>
      </c>
      <c r="B282" s="2">
        <v>1.03112654E-2</v>
      </c>
      <c r="C282" s="2">
        <v>1.1625444E-2</v>
      </c>
      <c r="D282" s="2">
        <v>1.30893272E-2</v>
      </c>
      <c r="E282" s="2">
        <v>1.47599992E-2</v>
      </c>
      <c r="F282" s="2">
        <v>1.6608297599999999E-2</v>
      </c>
      <c r="G282" s="2">
        <v>1.8669446999999999E-2</v>
      </c>
      <c r="H282" s="2">
        <v>2.0969113800000001E-2</v>
      </c>
      <c r="I282" s="2">
        <v>2.3540720500000001E-2</v>
      </c>
      <c r="J282" s="2">
        <v>2.64017439E-2</v>
      </c>
      <c r="K282" s="2">
        <v>2.9594658499999999E-2</v>
      </c>
      <c r="L282" s="2">
        <v>3.20943884E-2</v>
      </c>
      <c r="M282" s="2">
        <v>3.4484286400000001E-2</v>
      </c>
      <c r="N282" s="2">
        <v>3.69684926E-2</v>
      </c>
      <c r="O282" s="2">
        <v>4.33350157E-2</v>
      </c>
      <c r="P282" s="2">
        <v>4.6972947399999999E-2</v>
      </c>
      <c r="Q282" s="2">
        <v>5.2271931200000003E-2</v>
      </c>
      <c r="R282" s="2">
        <v>5.8067857799999997E-2</v>
      </c>
      <c r="S282" s="2">
        <v>6.4411337799999996E-2</v>
      </c>
      <c r="T282" s="2">
        <v>7.12942773E-2</v>
      </c>
      <c r="U282" s="2">
        <v>7.8719778200000007E-2</v>
      </c>
      <c r="V282" s="2">
        <v>8.4290788300000002E-2</v>
      </c>
      <c r="W282" s="2">
        <v>8.9870245500000001E-2</v>
      </c>
      <c r="X282" s="2">
        <v>9.55899365E-2</v>
      </c>
      <c r="Y282" s="2">
        <v>0.1014383662</v>
      </c>
      <c r="Z282" s="2">
        <v>0.1067852338</v>
      </c>
      <c r="AA282" s="2">
        <v>0.1177969121</v>
      </c>
      <c r="AB282" s="2">
        <v>0.1288553214</v>
      </c>
      <c r="AC282" s="2">
        <v>0.1397695222</v>
      </c>
      <c r="AD282" s="2">
        <v>0.15031345669999999</v>
      </c>
      <c r="AE282" s="2">
        <v>0.16026771319999999</v>
      </c>
      <c r="AF282" s="2">
        <v>0.16943263310000001</v>
      </c>
      <c r="AG282" s="2">
        <v>0.17764642359999999</v>
      </c>
      <c r="AH282" s="2">
        <v>0.18479152360000001</v>
      </c>
      <c r="AI282" s="2">
        <v>0.1907949827</v>
      </c>
      <c r="AJ282" s="2">
        <v>0.1956272413</v>
      </c>
      <c r="AK282" s="2">
        <v>0.1992976971</v>
      </c>
      <c r="AL282" s="2">
        <v>0.2018483432</v>
      </c>
      <c r="AM282" s="2">
        <v>0.2033464082</v>
      </c>
      <c r="AN282" s="2">
        <v>0.20387538550000001</v>
      </c>
      <c r="AO282" s="2">
        <v>0.20352810939999999</v>
      </c>
      <c r="AP282" s="2">
        <v>0.20240429500000001</v>
      </c>
      <c r="AQ282" s="2">
        <v>0.20059607600000001</v>
      </c>
      <c r="AR282" s="2">
        <v>0.198191541</v>
      </c>
      <c r="AS282" s="2">
        <v>0.19527414870000001</v>
      </c>
      <c r="AT282" s="2">
        <v>0.19192001920000001</v>
      </c>
    </row>
    <row r="283" spans="1:46" x14ac:dyDescent="0.3">
      <c r="A283" s="2" t="s">
        <v>587</v>
      </c>
      <c r="B283" s="2">
        <v>0.99172610110000003</v>
      </c>
      <c r="C283" s="2">
        <v>0.98692243619999998</v>
      </c>
      <c r="D283" s="2">
        <v>0.98214203899999997</v>
      </c>
      <c r="E283" s="2">
        <v>0.97738479680000001</v>
      </c>
      <c r="F283" s="2">
        <v>0.97265059740000004</v>
      </c>
      <c r="G283" s="2">
        <v>0.96793932930000004</v>
      </c>
      <c r="H283" s="2">
        <v>0.96325088140000004</v>
      </c>
      <c r="I283" s="2">
        <v>0.95858514299999997</v>
      </c>
      <c r="J283" s="2">
        <v>0.95394200429999998</v>
      </c>
      <c r="K283" s="2">
        <v>0.94932135579999999</v>
      </c>
      <c r="L283" s="2">
        <v>0.94649834600000005</v>
      </c>
      <c r="M283" s="2">
        <v>0.94352743750000001</v>
      </c>
      <c r="N283" s="2">
        <v>0.94040194440000002</v>
      </c>
      <c r="O283" s="2">
        <v>0.94541493470000004</v>
      </c>
      <c r="P283" s="2">
        <v>0.9443948647</v>
      </c>
      <c r="Q283" s="2">
        <v>0.94228580979999998</v>
      </c>
      <c r="R283" s="2">
        <v>0.94010183390000002</v>
      </c>
      <c r="S283" s="2">
        <v>0.9378406655</v>
      </c>
      <c r="T283" s="2">
        <v>0.93549999399999995</v>
      </c>
      <c r="U283" s="2">
        <v>0.93307747159999999</v>
      </c>
      <c r="V283" s="2">
        <v>0.92925490340000005</v>
      </c>
      <c r="W283" s="2">
        <v>0.92523148879999995</v>
      </c>
      <c r="X283" s="2">
        <v>0.92099870780000004</v>
      </c>
      <c r="Y283" s="2">
        <v>0.91654791469999997</v>
      </c>
      <c r="Z283" s="2">
        <v>0.91187036570000002</v>
      </c>
      <c r="AA283" s="2">
        <v>0.89609195080000004</v>
      </c>
      <c r="AB283" s="2">
        <v>0.8778669845</v>
      </c>
      <c r="AC283" s="2">
        <v>0.8569557203</v>
      </c>
      <c r="AD283" s="2">
        <v>0.8331446066</v>
      </c>
      <c r="AE283" s="2">
        <v>0.80626595970000003</v>
      </c>
      <c r="AF283" s="2">
        <v>0.77622043220000003</v>
      </c>
      <c r="AG283" s="2">
        <v>0.74300052770000002</v>
      </c>
      <c r="AH283" s="2">
        <v>0.7067124628</v>
      </c>
      <c r="AI283" s="2">
        <v>0.66759288699999997</v>
      </c>
      <c r="AJ283" s="2">
        <v>0.62601666440000003</v>
      </c>
      <c r="AK283" s="2">
        <v>0.58249240920000001</v>
      </c>
      <c r="AL283" s="2">
        <v>0.53764390809999996</v>
      </c>
      <c r="AM283" s="2">
        <v>0.49217783339999999</v>
      </c>
      <c r="AN283" s="2">
        <v>0.4468407807</v>
      </c>
      <c r="AO283" s="2">
        <v>0.4023709385</v>
      </c>
      <c r="AP283" s="2">
        <v>0.35945089930000002</v>
      </c>
      <c r="AQ283" s="2">
        <v>0.31866786590000001</v>
      </c>
      <c r="AR283" s="2">
        <v>0.28048586530000003</v>
      </c>
      <c r="AS283" s="2">
        <v>0.24523210249999999</v>
      </c>
      <c r="AT283" s="2">
        <v>0.21309700679999999</v>
      </c>
    </row>
    <row r="284" spans="1:46" x14ac:dyDescent="0.3">
      <c r="A284" s="2" t="s">
        <v>588</v>
      </c>
      <c r="B284" s="2">
        <v>0.91950930809999998</v>
      </c>
      <c r="C284" s="2">
        <v>0.91215096689999997</v>
      </c>
      <c r="D284" s="2">
        <v>0.90485151050000001</v>
      </c>
      <c r="E284" s="2">
        <v>0.89761046779999998</v>
      </c>
      <c r="F284" s="2">
        <v>0.89042737130000005</v>
      </c>
      <c r="G284" s="2">
        <v>0.88330175730000005</v>
      </c>
      <c r="H284" s="2">
        <v>0.87623316569999998</v>
      </c>
      <c r="I284" s="2">
        <v>0.86922114029999997</v>
      </c>
      <c r="J284" s="2">
        <v>0.86226522839999997</v>
      </c>
      <c r="K284" s="2">
        <v>0.85536498090000002</v>
      </c>
      <c r="L284" s="2">
        <v>0.84902659790000001</v>
      </c>
      <c r="M284" s="2">
        <v>0.84242017670000002</v>
      </c>
      <c r="N284" s="2">
        <v>0.83553739289999995</v>
      </c>
      <c r="O284" s="2">
        <v>0.81908773869999996</v>
      </c>
      <c r="P284" s="2">
        <v>0.80145509770000001</v>
      </c>
      <c r="Q284" s="2">
        <v>0.78601320919999995</v>
      </c>
      <c r="R284" s="2">
        <v>0.76937660529999996</v>
      </c>
      <c r="S284" s="2">
        <v>0.75148576440000003</v>
      </c>
      <c r="T284" s="2">
        <v>0.73228894489999996</v>
      </c>
      <c r="U284" s="2">
        <v>0.71174543260000001</v>
      </c>
      <c r="V284" s="2">
        <v>0.69289835499999997</v>
      </c>
      <c r="W284" s="2">
        <v>0.67308204289999995</v>
      </c>
      <c r="X284" s="2">
        <v>0.65230386789999995</v>
      </c>
      <c r="Y284" s="2">
        <v>0.63058353010000001</v>
      </c>
      <c r="Z284" s="2">
        <v>0.60795468009999998</v>
      </c>
      <c r="AA284" s="2">
        <v>0.56394690739999997</v>
      </c>
      <c r="AB284" s="2">
        <v>0.51870775810000003</v>
      </c>
      <c r="AC284" s="2">
        <v>0.47295435299999999</v>
      </c>
      <c r="AD284" s="2">
        <v>0.42744409840000003</v>
      </c>
      <c r="AE284" s="2">
        <v>0.38292553289999998</v>
      </c>
      <c r="AF284" s="2">
        <v>0.34008986600000002</v>
      </c>
      <c r="AG284" s="2">
        <v>0.29952972989999999</v>
      </c>
      <c r="AH284" s="2">
        <v>0.26171011290000001</v>
      </c>
      <c r="AI284" s="2">
        <v>0.22695392440000001</v>
      </c>
      <c r="AJ284" s="2">
        <v>0.19544192520000001</v>
      </c>
      <c r="AK284" s="2">
        <v>0.1672245587</v>
      </c>
      <c r="AL284" s="2">
        <v>0.14224195589999999</v>
      </c>
      <c r="AM284" s="2">
        <v>0.12034811669999999</v>
      </c>
      <c r="AN284" s="2">
        <v>0.1013357708</v>
      </c>
      <c r="AO284" s="2">
        <v>8.4959342800000004E-2</v>
      </c>
      <c r="AP284" s="2">
        <v>7.0954472300000002E-2</v>
      </c>
      <c r="AQ284" s="2">
        <v>5.9053431000000003E-2</v>
      </c>
      <c r="AR284" s="2">
        <v>4.8996452000000003E-2</v>
      </c>
      <c r="AS284" s="2">
        <v>4.0539392100000002E-2</v>
      </c>
      <c r="AT284" s="2">
        <v>3.3458357699999997E-2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workbookViewId="0"/>
  </sheetViews>
  <sheetFormatPr baseColWidth="10" defaultRowHeight="14.4" x14ac:dyDescent="0.3"/>
  <cols>
    <col min="1" max="1" width="40" customWidth="1"/>
  </cols>
  <sheetData>
    <row r="1" spans="1:46" x14ac:dyDescent="0.3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3">
      <c r="A2" t="s">
        <v>359</v>
      </c>
      <c r="B2">
        <v>84.874900240000002</v>
      </c>
      <c r="C2">
        <v>86.255105529999994</v>
      </c>
      <c r="D2">
        <v>84.277313320000005</v>
      </c>
      <c r="E2">
        <v>77.934304389999994</v>
      </c>
      <c r="F2">
        <v>78.494349299999996</v>
      </c>
      <c r="G2">
        <v>78.732700840000007</v>
      </c>
      <c r="H2">
        <v>76.183191280000003</v>
      </c>
      <c r="I2">
        <v>73.8319446</v>
      </c>
      <c r="J2">
        <v>72.486419369999894</v>
      </c>
      <c r="K2">
        <v>72.298062029999997</v>
      </c>
      <c r="L2">
        <v>72.179053760000002</v>
      </c>
      <c r="M2">
        <v>72.067872890000004</v>
      </c>
      <c r="N2">
        <v>71.499064309999994</v>
      </c>
      <c r="O2">
        <v>70.254104600000005</v>
      </c>
      <c r="P2">
        <v>68.599782880000006</v>
      </c>
      <c r="Q2">
        <v>67.02076418</v>
      </c>
      <c r="R2">
        <v>65.609636940000001</v>
      </c>
      <c r="S2">
        <v>64.366847109999995</v>
      </c>
      <c r="T2">
        <v>63.281571749999998</v>
      </c>
      <c r="U2">
        <v>62.340154439999999</v>
      </c>
      <c r="V2">
        <v>61.525064839999999</v>
      </c>
      <c r="W2">
        <v>60.818686159999999</v>
      </c>
      <c r="X2">
        <v>60.202417439999998</v>
      </c>
      <c r="Y2">
        <v>59.653670560000002</v>
      </c>
      <c r="Z2">
        <v>59.154251309999999</v>
      </c>
      <c r="AA2">
        <v>58.859150640000003</v>
      </c>
      <c r="AB2">
        <v>58.741666260000002</v>
      </c>
      <c r="AC2">
        <v>58.764420430000001</v>
      </c>
      <c r="AD2">
        <v>58.894470810000001</v>
      </c>
      <c r="AE2">
        <v>59.105158359999997</v>
      </c>
      <c r="AF2">
        <v>59.185148609999999</v>
      </c>
      <c r="AG2">
        <v>59.27000237</v>
      </c>
      <c r="AH2">
        <v>59.36705173</v>
      </c>
      <c r="AI2">
        <v>59.617054969999998</v>
      </c>
      <c r="AJ2">
        <v>59.959299590000001</v>
      </c>
      <c r="AK2">
        <v>60.324646780000002</v>
      </c>
      <c r="AL2">
        <v>60.69373307</v>
      </c>
      <c r="AM2">
        <v>61.061533099999998</v>
      </c>
      <c r="AN2">
        <v>61.424410999999999</v>
      </c>
      <c r="AO2">
        <v>61.778904220000001</v>
      </c>
      <c r="AP2">
        <v>62.140036469999998</v>
      </c>
      <c r="AQ2">
        <v>62.502120650000002</v>
      </c>
      <c r="AR2">
        <v>62.859206759999999</v>
      </c>
      <c r="AS2">
        <v>63.207049580000003</v>
      </c>
      <c r="AT2">
        <v>63.542745279999998</v>
      </c>
    </row>
    <row r="3" spans="1:46" x14ac:dyDescent="0.3">
      <c r="A3" t="s">
        <v>360</v>
      </c>
      <c r="B3">
        <v>2.86</v>
      </c>
      <c r="C3">
        <v>2.8929616820000001</v>
      </c>
      <c r="D3">
        <v>2.8931339829999998</v>
      </c>
      <c r="E3">
        <v>2.9239649760000002</v>
      </c>
      <c r="F3">
        <v>2.869037745</v>
      </c>
      <c r="G3">
        <v>2.8563477069999998</v>
      </c>
      <c r="H3">
        <v>2.7160519330000001</v>
      </c>
      <c r="I3">
        <v>2.6291948170000001</v>
      </c>
      <c r="J3">
        <v>2.7281409239999999</v>
      </c>
      <c r="K3">
        <v>2.7932082060000001</v>
      </c>
      <c r="L3">
        <v>2.8287381909999998</v>
      </c>
      <c r="M3">
        <v>2.8340379320000002</v>
      </c>
      <c r="N3">
        <v>2.8052691030000001</v>
      </c>
      <c r="O3">
        <v>2.741684486</v>
      </c>
      <c r="P3">
        <v>2.653823702</v>
      </c>
      <c r="Q3">
        <v>2.5732136369999998</v>
      </c>
      <c r="R3">
        <v>2.5037733800000002</v>
      </c>
      <c r="S3">
        <v>2.4450569679999998</v>
      </c>
      <c r="T3">
        <v>2.3970571829999998</v>
      </c>
      <c r="U3">
        <v>2.3582440359999999</v>
      </c>
      <c r="V3">
        <v>2.3270473190000001</v>
      </c>
      <c r="W3">
        <v>2.3020408859999999</v>
      </c>
      <c r="X3">
        <v>2.2819596390000001</v>
      </c>
      <c r="Y3">
        <v>2.26573848</v>
      </c>
      <c r="Z3">
        <v>2.2525364730000002</v>
      </c>
      <c r="AA3">
        <v>2.24906988</v>
      </c>
      <c r="AB3">
        <v>2.2542337909999999</v>
      </c>
      <c r="AC3">
        <v>2.2663122869999999</v>
      </c>
      <c r="AD3">
        <v>2.2837911590000002</v>
      </c>
      <c r="AE3">
        <v>2.3054658969999999</v>
      </c>
      <c r="AF3">
        <v>2.3283692660000002</v>
      </c>
      <c r="AG3">
        <v>2.3525994840000002</v>
      </c>
      <c r="AH3">
        <v>2.37747033</v>
      </c>
      <c r="AI3">
        <v>2.4038380180000001</v>
      </c>
      <c r="AJ3">
        <v>2.4314052300000002</v>
      </c>
      <c r="AK3">
        <v>2.45990346</v>
      </c>
      <c r="AL3">
        <v>2.4892546819999999</v>
      </c>
      <c r="AM3">
        <v>2.5194008650000002</v>
      </c>
      <c r="AN3">
        <v>2.5502508669999999</v>
      </c>
      <c r="AO3">
        <v>2.5817035530000001</v>
      </c>
      <c r="AP3">
        <v>2.6137783300000001</v>
      </c>
      <c r="AQ3">
        <v>2.6463412339999999</v>
      </c>
      <c r="AR3">
        <v>2.6792359449999998</v>
      </c>
      <c r="AS3">
        <v>2.7123317139999998</v>
      </c>
      <c r="AT3">
        <v>2.7455178830000002</v>
      </c>
    </row>
    <row r="4" spans="1:46" x14ac:dyDescent="0.3">
      <c r="A4" t="s">
        <v>361</v>
      </c>
      <c r="B4">
        <v>4.8656921439999996</v>
      </c>
      <c r="C4">
        <v>4.9134079340000003</v>
      </c>
      <c r="D4">
        <v>4.7665693630000003</v>
      </c>
      <c r="E4">
        <v>4.5737858290000002</v>
      </c>
      <c r="F4">
        <v>4.4703678330000001</v>
      </c>
      <c r="G4">
        <v>4.4803451719999998</v>
      </c>
      <c r="H4">
        <v>4.3115251280000004</v>
      </c>
      <c r="I4">
        <v>4.1644453649999997</v>
      </c>
      <c r="J4">
        <v>4.0860836760000003</v>
      </c>
      <c r="K4">
        <v>4.0303705240000003</v>
      </c>
      <c r="L4">
        <v>3.9942635979999999</v>
      </c>
      <c r="M4">
        <v>3.9785358259999999</v>
      </c>
      <c r="N4">
        <v>3.9481217339999999</v>
      </c>
      <c r="O4">
        <v>3.9001544859999999</v>
      </c>
      <c r="P4">
        <v>3.8379794739999999</v>
      </c>
      <c r="Q4">
        <v>3.7728920889999999</v>
      </c>
      <c r="R4">
        <v>3.7120233539999998</v>
      </c>
      <c r="S4">
        <v>3.6558887530000002</v>
      </c>
      <c r="T4">
        <v>3.603382501</v>
      </c>
      <c r="U4">
        <v>3.5546768549999999</v>
      </c>
      <c r="V4">
        <v>3.5098812100000001</v>
      </c>
      <c r="W4">
        <v>3.4692986050000001</v>
      </c>
      <c r="X4">
        <v>3.4327583740000001</v>
      </c>
      <c r="Y4">
        <v>3.3997872180000002</v>
      </c>
      <c r="Z4">
        <v>3.3699087749999999</v>
      </c>
      <c r="AA4">
        <v>3.349685118</v>
      </c>
      <c r="AB4">
        <v>3.338402077</v>
      </c>
      <c r="AC4">
        <v>3.3341837409999999</v>
      </c>
      <c r="AD4">
        <v>3.335299445</v>
      </c>
      <c r="AE4">
        <v>3.3404329740000001</v>
      </c>
      <c r="AF4">
        <v>3.3501097550000001</v>
      </c>
      <c r="AG4">
        <v>3.3622667310000001</v>
      </c>
      <c r="AH4">
        <v>3.3756939899999998</v>
      </c>
      <c r="AI4">
        <v>3.3897458920000001</v>
      </c>
      <c r="AJ4">
        <v>3.4051068020000002</v>
      </c>
      <c r="AK4">
        <v>3.4222704799999999</v>
      </c>
      <c r="AL4">
        <v>3.4410829600000001</v>
      </c>
      <c r="AM4">
        <v>3.4609948689999999</v>
      </c>
      <c r="AN4">
        <v>3.481352255</v>
      </c>
      <c r="AO4">
        <v>3.5015590059999999</v>
      </c>
      <c r="AP4">
        <v>3.5215844829999998</v>
      </c>
      <c r="AQ4">
        <v>3.5410607230000002</v>
      </c>
      <c r="AR4">
        <v>3.559680846</v>
      </c>
      <c r="AS4">
        <v>3.5772755690000002</v>
      </c>
      <c r="AT4">
        <v>3.5937816439999999</v>
      </c>
    </row>
    <row r="5" spans="1:46" x14ac:dyDescent="0.3">
      <c r="A5" t="s">
        <v>362</v>
      </c>
      <c r="B5">
        <v>1.221215089</v>
      </c>
      <c r="C5">
        <v>1.154642518</v>
      </c>
      <c r="D5">
        <v>1.0722032029999999</v>
      </c>
      <c r="E5">
        <v>0.83299876070000001</v>
      </c>
      <c r="F5">
        <v>0.89453174690000004</v>
      </c>
      <c r="G5">
        <v>0.90478202569999999</v>
      </c>
      <c r="H5">
        <v>0.8768752782</v>
      </c>
      <c r="I5">
        <v>0.84185088689999998</v>
      </c>
      <c r="J5">
        <v>0.8235416619</v>
      </c>
      <c r="K5">
        <v>0.80981181680000003</v>
      </c>
      <c r="L5">
        <v>0.80734072349999997</v>
      </c>
      <c r="M5">
        <v>0.80815063610000004</v>
      </c>
      <c r="N5">
        <v>0.81075108070000002</v>
      </c>
      <c r="O5">
        <v>0.81281787910000003</v>
      </c>
      <c r="P5">
        <v>0.81375792039999995</v>
      </c>
      <c r="Q5">
        <v>0.81469707719999995</v>
      </c>
      <c r="R5">
        <v>0.81484612639999998</v>
      </c>
      <c r="S5">
        <v>0.81454389790000004</v>
      </c>
      <c r="T5">
        <v>0.81362893089999999</v>
      </c>
      <c r="U5">
        <v>0.81245031820000002</v>
      </c>
      <c r="V5">
        <v>0.81114295810000003</v>
      </c>
      <c r="W5">
        <v>0.8099547399</v>
      </c>
      <c r="X5">
        <v>0.80898200229999995</v>
      </c>
      <c r="Y5">
        <v>0.80820309140000002</v>
      </c>
      <c r="Z5">
        <v>0.80763810790000001</v>
      </c>
      <c r="AA5">
        <v>0.80830405910000003</v>
      </c>
      <c r="AB5">
        <v>0.8096186903</v>
      </c>
      <c r="AC5">
        <v>0.81135899649999998</v>
      </c>
      <c r="AD5">
        <v>0.81356102919999995</v>
      </c>
      <c r="AE5">
        <v>0.81596048840000002</v>
      </c>
      <c r="AF5">
        <v>0.81841841999999998</v>
      </c>
      <c r="AG5">
        <v>0.82090777670000004</v>
      </c>
      <c r="AH5">
        <v>0.82357096640000005</v>
      </c>
      <c r="AI5">
        <v>0.82673271439999996</v>
      </c>
      <c r="AJ5">
        <v>0.83039652409999998</v>
      </c>
      <c r="AK5">
        <v>0.83430282010000001</v>
      </c>
      <c r="AL5">
        <v>0.83820682030000004</v>
      </c>
      <c r="AM5">
        <v>0.84193715170000005</v>
      </c>
      <c r="AN5">
        <v>0.84537719300000003</v>
      </c>
      <c r="AO5">
        <v>0.84844948899999995</v>
      </c>
      <c r="AP5">
        <v>0.85118962760000005</v>
      </c>
      <c r="AQ5">
        <v>0.85354470999999998</v>
      </c>
      <c r="AR5">
        <v>0.85550842319999998</v>
      </c>
      <c r="AS5">
        <v>0.85709150789999999</v>
      </c>
      <c r="AT5">
        <v>0.85831487370000004</v>
      </c>
    </row>
    <row r="6" spans="1:46" x14ac:dyDescent="0.3">
      <c r="A6" t="s">
        <v>363</v>
      </c>
      <c r="B6">
        <v>0.79046972879999999</v>
      </c>
      <c r="C6">
        <v>0.79611652119999998</v>
      </c>
      <c r="D6">
        <v>0.74856107930000004</v>
      </c>
      <c r="E6">
        <v>0.64712457860000006</v>
      </c>
      <c r="F6">
        <v>0.65040176839999997</v>
      </c>
      <c r="G6">
        <v>0.70781234540000004</v>
      </c>
      <c r="H6">
        <v>0.67505402839999995</v>
      </c>
      <c r="I6">
        <v>0.63566605409999999</v>
      </c>
      <c r="J6">
        <v>0.61606987130000002</v>
      </c>
      <c r="K6">
        <v>0.60747388849999995</v>
      </c>
      <c r="L6">
        <v>0.60180286409999995</v>
      </c>
      <c r="M6">
        <v>0.59981812420000002</v>
      </c>
      <c r="N6">
        <v>0.59738041689999999</v>
      </c>
      <c r="O6">
        <v>0.59207692249999999</v>
      </c>
      <c r="P6">
        <v>0.58529468760000003</v>
      </c>
      <c r="Q6">
        <v>0.57827931389999998</v>
      </c>
      <c r="R6">
        <v>0.57176318579999996</v>
      </c>
      <c r="S6">
        <v>0.56578725169999999</v>
      </c>
      <c r="T6">
        <v>0.56020082559999995</v>
      </c>
      <c r="U6">
        <v>0.55498159739999997</v>
      </c>
      <c r="V6">
        <v>0.55011642650000003</v>
      </c>
      <c r="W6">
        <v>0.54562596799999996</v>
      </c>
      <c r="X6">
        <v>0.5414886847</v>
      </c>
      <c r="Y6">
        <v>0.53763988559999998</v>
      </c>
      <c r="Z6">
        <v>0.53401382180000001</v>
      </c>
      <c r="AA6">
        <v>0.53113429590000005</v>
      </c>
      <c r="AB6">
        <v>0.52909461930000001</v>
      </c>
      <c r="AC6">
        <v>0.52774247330000001</v>
      </c>
      <c r="AD6">
        <v>0.52690743750000002</v>
      </c>
      <c r="AE6">
        <v>0.52643422660000005</v>
      </c>
      <c r="AF6">
        <v>0.5249751506</v>
      </c>
      <c r="AG6">
        <v>0.52344567099999995</v>
      </c>
      <c r="AH6">
        <v>0.5220353123</v>
      </c>
      <c r="AI6">
        <v>0.52168936939999999</v>
      </c>
      <c r="AJ6">
        <v>0.52205512850000002</v>
      </c>
      <c r="AK6">
        <v>0.52249151329999999</v>
      </c>
      <c r="AL6">
        <v>0.52283243560000003</v>
      </c>
      <c r="AM6">
        <v>0.52301596559999997</v>
      </c>
      <c r="AN6">
        <v>0.52298961799999999</v>
      </c>
      <c r="AO6">
        <v>0.52270477989999997</v>
      </c>
      <c r="AP6">
        <v>0.52235159760000005</v>
      </c>
      <c r="AQ6">
        <v>0.52188794869999999</v>
      </c>
      <c r="AR6">
        <v>0.52126247489999999</v>
      </c>
      <c r="AS6">
        <v>0.52044369109999999</v>
      </c>
      <c r="AT6">
        <v>0.51941749439999996</v>
      </c>
    </row>
    <row r="7" spans="1:46" x14ac:dyDescent="0.3">
      <c r="A7" t="s">
        <v>364</v>
      </c>
      <c r="B7">
        <v>1.4250257959999999</v>
      </c>
      <c r="C7">
        <v>1.434994329</v>
      </c>
      <c r="D7">
        <v>1.355992235</v>
      </c>
      <c r="E7">
        <v>1.175516166</v>
      </c>
      <c r="F7">
        <v>1.183072951</v>
      </c>
      <c r="G7">
        <v>1.2836265170000001</v>
      </c>
      <c r="H7">
        <v>1.2320875689999999</v>
      </c>
      <c r="I7">
        <v>1.167670279</v>
      </c>
      <c r="J7">
        <v>1.135063868</v>
      </c>
      <c r="K7">
        <v>1.1174728599999999</v>
      </c>
      <c r="L7">
        <v>1.110735322</v>
      </c>
      <c r="M7">
        <v>1.1227475710000001</v>
      </c>
      <c r="N7">
        <v>1.137671879</v>
      </c>
      <c r="O7">
        <v>1.1264793660000001</v>
      </c>
      <c r="P7">
        <v>1.1117300080000001</v>
      </c>
      <c r="Q7">
        <v>1.096933106</v>
      </c>
      <c r="R7">
        <v>1.0828575039999999</v>
      </c>
      <c r="S7">
        <v>1.0695302680000001</v>
      </c>
      <c r="T7">
        <v>1.0566671409999999</v>
      </c>
      <c r="U7">
        <v>1.0445063020000001</v>
      </c>
      <c r="V7">
        <v>1.0331798830000001</v>
      </c>
      <c r="W7">
        <v>1.0228112570000001</v>
      </c>
      <c r="X7">
        <v>1.013344112</v>
      </c>
      <c r="Y7">
        <v>1.0046561000000001</v>
      </c>
      <c r="Z7">
        <v>0.99658518789999995</v>
      </c>
      <c r="AA7">
        <v>0.98965550629999999</v>
      </c>
      <c r="AB7">
        <v>0.98368468750000004</v>
      </c>
      <c r="AC7">
        <v>0.97863666449999998</v>
      </c>
      <c r="AD7">
        <v>0.97445578610000005</v>
      </c>
      <c r="AE7">
        <v>0.97102156679999996</v>
      </c>
      <c r="AF7">
        <v>0.94168748999999996</v>
      </c>
      <c r="AG7">
        <v>0.90676149610000001</v>
      </c>
      <c r="AH7">
        <v>0.87138334699999997</v>
      </c>
      <c r="AI7">
        <v>0.85451623970000001</v>
      </c>
      <c r="AJ7">
        <v>0.84885749340000005</v>
      </c>
      <c r="AK7">
        <v>0.84631142650000002</v>
      </c>
      <c r="AL7">
        <v>0.84422592399999996</v>
      </c>
      <c r="AM7">
        <v>0.84213123860000005</v>
      </c>
      <c r="AN7">
        <v>0.83993116509999999</v>
      </c>
      <c r="AO7">
        <v>0.83755509179999998</v>
      </c>
      <c r="AP7">
        <v>0.83533739210000002</v>
      </c>
      <c r="AQ7">
        <v>0.83319720559999999</v>
      </c>
      <c r="AR7">
        <v>0.83101065490000003</v>
      </c>
      <c r="AS7">
        <v>0.82867797440000002</v>
      </c>
      <c r="AT7">
        <v>0.82613298229999999</v>
      </c>
    </row>
    <row r="8" spans="1:46" x14ac:dyDescent="0.3">
      <c r="A8" t="s">
        <v>365</v>
      </c>
      <c r="B8">
        <v>2.17222048</v>
      </c>
      <c r="C8">
        <v>2.1972849929999998</v>
      </c>
      <c r="D8">
        <v>2.1194752669999999</v>
      </c>
      <c r="E8">
        <v>1.897035687</v>
      </c>
      <c r="F8">
        <v>1.970831818</v>
      </c>
      <c r="G8">
        <v>1.9007748529999999</v>
      </c>
      <c r="H8">
        <v>1.793366411</v>
      </c>
      <c r="I8">
        <v>1.750010579</v>
      </c>
      <c r="J8">
        <v>1.703296031</v>
      </c>
      <c r="K8">
        <v>1.6918433610000001</v>
      </c>
      <c r="L8">
        <v>1.688850274</v>
      </c>
      <c r="M8">
        <v>1.698080289</v>
      </c>
      <c r="N8">
        <v>1.7069269680000001</v>
      </c>
      <c r="O8">
        <v>1.709971084</v>
      </c>
      <c r="P8">
        <v>1.7081847320000001</v>
      </c>
      <c r="Q8">
        <v>1.7029482979999999</v>
      </c>
      <c r="R8">
        <v>1.6968335299999999</v>
      </c>
      <c r="S8">
        <v>1.6903483459999999</v>
      </c>
      <c r="T8">
        <v>1.683365894</v>
      </c>
      <c r="U8">
        <v>1.6760303969999999</v>
      </c>
      <c r="V8">
        <v>1.6684997960000001</v>
      </c>
      <c r="W8">
        <v>1.661015753</v>
      </c>
      <c r="X8">
        <v>1.653680824</v>
      </c>
      <c r="Y8">
        <v>1.646442328</v>
      </c>
      <c r="Z8">
        <v>1.63921991</v>
      </c>
      <c r="AA8">
        <v>1.6327277549999999</v>
      </c>
      <c r="AB8">
        <v>1.6276920800000001</v>
      </c>
      <c r="AC8">
        <v>1.623982662</v>
      </c>
      <c r="AD8">
        <v>1.6212880860000001</v>
      </c>
      <c r="AE8">
        <v>1.6193094589999999</v>
      </c>
      <c r="AF8">
        <v>1.616536185</v>
      </c>
      <c r="AG8">
        <v>1.6139547439999999</v>
      </c>
      <c r="AH8">
        <v>1.61183717</v>
      </c>
      <c r="AI8">
        <v>1.611313228</v>
      </c>
      <c r="AJ8">
        <v>1.6120196550000001</v>
      </c>
      <c r="AK8">
        <v>1.612987417</v>
      </c>
      <c r="AL8">
        <v>1.6138929369999999</v>
      </c>
      <c r="AM8">
        <v>1.6145276159999999</v>
      </c>
      <c r="AN8">
        <v>1.6146990729999999</v>
      </c>
      <c r="AO8">
        <v>1.6142400100000001</v>
      </c>
      <c r="AP8">
        <v>1.613512963</v>
      </c>
      <c r="AQ8">
        <v>1.612420274</v>
      </c>
      <c r="AR8">
        <v>1.6108521979999999</v>
      </c>
      <c r="AS8">
        <v>1.6087529549999999</v>
      </c>
      <c r="AT8">
        <v>1.606113568</v>
      </c>
    </row>
    <row r="9" spans="1:46" x14ac:dyDescent="0.3">
      <c r="A9" t="s">
        <v>366</v>
      </c>
      <c r="B9">
        <v>2.0448573900000002</v>
      </c>
      <c r="C9">
        <v>2.0765606509999999</v>
      </c>
      <c r="D9">
        <v>2.0755991319999998</v>
      </c>
      <c r="E9">
        <v>1.955542908</v>
      </c>
      <c r="F9">
        <v>2.0251435209999999</v>
      </c>
      <c r="G9">
        <v>2.0877258859999999</v>
      </c>
      <c r="H9">
        <v>2.0586675969999999</v>
      </c>
      <c r="I9">
        <v>2.0524214700000001</v>
      </c>
      <c r="J9">
        <v>2.070923686</v>
      </c>
      <c r="K9">
        <v>2.057728107</v>
      </c>
      <c r="L9">
        <v>2.045824434</v>
      </c>
      <c r="M9">
        <v>2.0375361810000001</v>
      </c>
      <c r="N9">
        <v>2.0256478630000001</v>
      </c>
      <c r="O9">
        <v>2.006090994</v>
      </c>
      <c r="P9">
        <v>1.980150106</v>
      </c>
      <c r="Q9">
        <v>1.956218824</v>
      </c>
      <c r="R9">
        <v>1.9349619140000001</v>
      </c>
      <c r="S9">
        <v>1.9157896839999999</v>
      </c>
      <c r="T9">
        <v>1.8978452219999999</v>
      </c>
      <c r="U9">
        <v>1.8807290569999999</v>
      </c>
      <c r="V9">
        <v>1.8642030839999999</v>
      </c>
      <c r="W9">
        <v>1.8481293860000001</v>
      </c>
      <c r="X9">
        <v>1.832297107</v>
      </c>
      <c r="Y9">
        <v>1.816422274</v>
      </c>
      <c r="Z9">
        <v>1.800267638</v>
      </c>
      <c r="AA9">
        <v>1.7881575890000001</v>
      </c>
      <c r="AB9">
        <v>1.7795785690000001</v>
      </c>
      <c r="AC9">
        <v>1.7735464000000001</v>
      </c>
      <c r="AD9">
        <v>1.7692184200000001</v>
      </c>
      <c r="AE9">
        <v>1.7659516749999999</v>
      </c>
      <c r="AF9">
        <v>1.763379553</v>
      </c>
      <c r="AG9">
        <v>1.7617987100000001</v>
      </c>
      <c r="AH9">
        <v>1.7611286500000001</v>
      </c>
      <c r="AI9">
        <v>1.7615215019999999</v>
      </c>
      <c r="AJ9">
        <v>1.7624491390000001</v>
      </c>
      <c r="AK9">
        <v>1.7621937219999999</v>
      </c>
      <c r="AL9">
        <v>1.760507705</v>
      </c>
      <c r="AM9">
        <v>1.7573333250000001</v>
      </c>
      <c r="AN9">
        <v>1.752640974</v>
      </c>
      <c r="AO9">
        <v>1.746415424</v>
      </c>
      <c r="AP9">
        <v>1.739702104</v>
      </c>
      <c r="AQ9">
        <v>1.7324265759999999</v>
      </c>
      <c r="AR9">
        <v>1.7244614190000001</v>
      </c>
      <c r="AS9">
        <v>1.7157295809999999</v>
      </c>
      <c r="AT9">
        <v>1.7061961219999999</v>
      </c>
    </row>
    <row r="10" spans="1:46" x14ac:dyDescent="0.3">
      <c r="A10" t="s">
        <v>367</v>
      </c>
      <c r="B10">
        <v>4.8753705380000003</v>
      </c>
      <c r="C10">
        <v>4.9501168150000003</v>
      </c>
      <c r="D10">
        <v>4.9689742790000002</v>
      </c>
      <c r="E10">
        <v>4.6747414369999998</v>
      </c>
      <c r="F10">
        <v>4.8464171819999997</v>
      </c>
      <c r="G10">
        <v>4.9777229859999998</v>
      </c>
      <c r="H10">
        <v>4.8673779440000002</v>
      </c>
      <c r="I10">
        <v>4.816575952</v>
      </c>
      <c r="J10">
        <v>4.8748333869999998</v>
      </c>
      <c r="K10">
        <v>4.8729159160000002</v>
      </c>
      <c r="L10">
        <v>4.8771277949999998</v>
      </c>
      <c r="M10">
        <v>4.9117681270000002</v>
      </c>
      <c r="N10">
        <v>4.9029823329999997</v>
      </c>
      <c r="O10">
        <v>4.8343366779999997</v>
      </c>
      <c r="P10">
        <v>4.7127575229999996</v>
      </c>
      <c r="Q10">
        <v>4.5883357370000004</v>
      </c>
      <c r="R10">
        <v>4.46853196</v>
      </c>
      <c r="S10">
        <v>4.354717569</v>
      </c>
      <c r="T10">
        <v>4.2487548610000001</v>
      </c>
      <c r="U10">
        <v>4.1509329309999998</v>
      </c>
      <c r="V10">
        <v>4.0604701739999998</v>
      </c>
      <c r="W10">
        <v>3.975720983</v>
      </c>
      <c r="X10">
        <v>3.894577414</v>
      </c>
      <c r="Y10">
        <v>3.8149468529999999</v>
      </c>
      <c r="Z10">
        <v>3.735046074</v>
      </c>
      <c r="AA10">
        <v>3.6714445709999999</v>
      </c>
      <c r="AB10">
        <v>3.6223119939999999</v>
      </c>
      <c r="AC10">
        <v>3.5844323920000001</v>
      </c>
      <c r="AD10">
        <v>3.5548314890000001</v>
      </c>
      <c r="AE10">
        <v>3.5309790429999999</v>
      </c>
      <c r="AF10">
        <v>3.5118692419999999</v>
      </c>
      <c r="AG10">
        <v>3.4942657690000001</v>
      </c>
      <c r="AH10">
        <v>3.4754288409999998</v>
      </c>
      <c r="AI10">
        <v>3.453589155</v>
      </c>
      <c r="AJ10">
        <v>3.4280631800000001</v>
      </c>
      <c r="AK10">
        <v>3.395863367</v>
      </c>
      <c r="AL10">
        <v>3.357610958</v>
      </c>
      <c r="AM10">
        <v>3.314295558</v>
      </c>
      <c r="AN10">
        <v>3.2668538869999999</v>
      </c>
      <c r="AO10">
        <v>3.2160702460000001</v>
      </c>
      <c r="AP10">
        <v>3.1649212449999999</v>
      </c>
      <c r="AQ10">
        <v>3.1133461389999999</v>
      </c>
      <c r="AR10">
        <v>3.060978322</v>
      </c>
      <c r="AS10">
        <v>3.0074186140000001</v>
      </c>
      <c r="AT10">
        <v>2.9522479189999999</v>
      </c>
    </row>
    <row r="11" spans="1:46" x14ac:dyDescent="0.3">
      <c r="A11" t="s">
        <v>368</v>
      </c>
      <c r="B11">
        <v>0.82778321310000003</v>
      </c>
      <c r="C11">
        <v>0.84854763249999998</v>
      </c>
      <c r="D11">
        <v>0.82761372280000001</v>
      </c>
      <c r="E11">
        <v>0.69074150199999995</v>
      </c>
      <c r="F11">
        <v>0.70618377830000001</v>
      </c>
      <c r="G11">
        <v>0.74587137469999998</v>
      </c>
      <c r="H11">
        <v>0.70009334729999995</v>
      </c>
      <c r="I11">
        <v>0.65095889009999996</v>
      </c>
      <c r="J11">
        <v>0.6385838532</v>
      </c>
      <c r="K11">
        <v>0.63947550480000004</v>
      </c>
      <c r="L11">
        <v>0.6422010454</v>
      </c>
      <c r="M11">
        <v>0.65034873599999998</v>
      </c>
      <c r="N11">
        <v>0.65872129290000003</v>
      </c>
      <c r="O11">
        <v>0.66338119370000004</v>
      </c>
      <c r="P11">
        <v>0.66622209740000005</v>
      </c>
      <c r="Q11">
        <v>0.66826850309999997</v>
      </c>
      <c r="R11">
        <v>0.66979031450000004</v>
      </c>
      <c r="S11">
        <v>0.6709000946</v>
      </c>
      <c r="T11">
        <v>0.6716754788</v>
      </c>
      <c r="U11">
        <v>0.67223714450000005</v>
      </c>
      <c r="V11">
        <v>0.67267718990000003</v>
      </c>
      <c r="W11">
        <v>0.67310093209999999</v>
      </c>
      <c r="X11">
        <v>0.67357597359999999</v>
      </c>
      <c r="Y11">
        <v>0.67410688050000001</v>
      </c>
      <c r="Z11">
        <v>0.67467833939999999</v>
      </c>
      <c r="AA11">
        <v>0.67577409509999997</v>
      </c>
      <c r="AB11">
        <v>0.67734230019999997</v>
      </c>
      <c r="AC11">
        <v>0.67932413550000004</v>
      </c>
      <c r="AD11">
        <v>0.68166420849999998</v>
      </c>
      <c r="AE11">
        <v>0.68428618959999998</v>
      </c>
      <c r="AF11">
        <v>0.68443634170000001</v>
      </c>
      <c r="AG11">
        <v>0.68417630770000004</v>
      </c>
      <c r="AH11">
        <v>0.68403864469999998</v>
      </c>
      <c r="AI11">
        <v>0.6860520524</v>
      </c>
      <c r="AJ11">
        <v>0.68949028540000001</v>
      </c>
      <c r="AK11">
        <v>0.6934760137</v>
      </c>
      <c r="AL11">
        <v>0.69765398729999994</v>
      </c>
      <c r="AM11">
        <v>0.70189006330000003</v>
      </c>
      <c r="AN11">
        <v>0.70609452149999996</v>
      </c>
      <c r="AO11">
        <v>0.71019374030000004</v>
      </c>
      <c r="AP11">
        <v>0.71421965180000002</v>
      </c>
      <c r="AQ11">
        <v>0.71814018930000001</v>
      </c>
      <c r="AR11">
        <v>0.72192315490000003</v>
      </c>
      <c r="AS11">
        <v>0.7255519345</v>
      </c>
      <c r="AT11">
        <v>0.72902438160000005</v>
      </c>
    </row>
    <row r="12" spans="1:46" x14ac:dyDescent="0.3">
      <c r="A12" t="s">
        <v>369</v>
      </c>
      <c r="B12">
        <v>4.3453659870000001</v>
      </c>
      <c r="C12">
        <v>4.4567860970000002</v>
      </c>
      <c r="D12">
        <v>4.1451317200000002</v>
      </c>
      <c r="E12">
        <v>3.583940836</v>
      </c>
      <c r="F12">
        <v>3.6754138040000002</v>
      </c>
      <c r="G12">
        <v>3.6093391910000001</v>
      </c>
      <c r="H12">
        <v>3.419855493</v>
      </c>
      <c r="I12">
        <v>3.3883952590000002</v>
      </c>
      <c r="J12">
        <v>3.3055300320000001</v>
      </c>
      <c r="K12">
        <v>3.2264527780000001</v>
      </c>
      <c r="L12">
        <v>3.108618082</v>
      </c>
      <c r="M12">
        <v>2.9922264630000002</v>
      </c>
      <c r="N12">
        <v>2.8760000080000001</v>
      </c>
      <c r="O12">
        <v>2.7549153159999999</v>
      </c>
      <c r="P12">
        <v>2.6389430429999998</v>
      </c>
      <c r="Q12">
        <v>2.5507969799999999</v>
      </c>
      <c r="R12">
        <v>2.4835010639999999</v>
      </c>
      <c r="S12">
        <v>2.4310410880000002</v>
      </c>
      <c r="T12">
        <v>2.3879856450000001</v>
      </c>
      <c r="U12">
        <v>2.3517718759999999</v>
      </c>
      <c r="V12">
        <v>2.3206781030000001</v>
      </c>
      <c r="W12">
        <v>2.2933713569999998</v>
      </c>
      <c r="X12">
        <v>2.26877978</v>
      </c>
      <c r="Y12">
        <v>2.2459314290000001</v>
      </c>
      <c r="Z12">
        <v>2.224030264</v>
      </c>
      <c r="AA12">
        <v>2.2170181969999998</v>
      </c>
      <c r="AB12">
        <v>2.2215854099999999</v>
      </c>
      <c r="AC12">
        <v>2.234237222</v>
      </c>
      <c r="AD12">
        <v>2.2524046700000002</v>
      </c>
      <c r="AE12">
        <v>2.2741539259999999</v>
      </c>
      <c r="AF12">
        <v>2.2938351340000001</v>
      </c>
      <c r="AG12">
        <v>2.3145594009999999</v>
      </c>
      <c r="AH12">
        <v>2.3365188469999998</v>
      </c>
      <c r="AI12">
        <v>2.3633127300000001</v>
      </c>
      <c r="AJ12">
        <v>2.3929570980000001</v>
      </c>
      <c r="AK12">
        <v>2.4182185970000001</v>
      </c>
      <c r="AL12">
        <v>2.4384124119999999</v>
      </c>
      <c r="AM12">
        <v>2.453730148</v>
      </c>
      <c r="AN12">
        <v>2.4643507090000001</v>
      </c>
      <c r="AO12">
        <v>2.4703566889999999</v>
      </c>
      <c r="AP12">
        <v>2.4758026919999998</v>
      </c>
      <c r="AQ12">
        <v>2.48031399</v>
      </c>
      <c r="AR12">
        <v>2.4832388889999999</v>
      </c>
      <c r="AS12">
        <v>2.4840603109999999</v>
      </c>
      <c r="AT12">
        <v>2.4823978320000002</v>
      </c>
    </row>
    <row r="13" spans="1:46" x14ac:dyDescent="0.3">
      <c r="A13" t="s">
        <v>370</v>
      </c>
      <c r="B13">
        <v>0.62141480989999998</v>
      </c>
      <c r="C13">
        <v>0.6371334421</v>
      </c>
      <c r="D13">
        <v>0.60754915009999999</v>
      </c>
      <c r="E13">
        <v>0.52810910200000005</v>
      </c>
      <c r="F13">
        <v>0.55522354409999997</v>
      </c>
      <c r="G13">
        <v>0.56190443329999995</v>
      </c>
      <c r="H13">
        <v>0.53996027030000004</v>
      </c>
      <c r="I13">
        <v>0.53154865939999996</v>
      </c>
      <c r="J13">
        <v>0.52717671880000005</v>
      </c>
      <c r="K13">
        <v>0.52297747979999998</v>
      </c>
      <c r="L13">
        <v>0.51777042419999997</v>
      </c>
      <c r="M13">
        <v>0.5168699766</v>
      </c>
      <c r="N13">
        <v>0.51582510979999996</v>
      </c>
      <c r="O13">
        <v>0.51274100739999995</v>
      </c>
      <c r="P13">
        <v>0.50834466300000003</v>
      </c>
      <c r="Q13">
        <v>0.50437443420000005</v>
      </c>
      <c r="R13">
        <v>0.5007925942</v>
      </c>
      <c r="S13">
        <v>0.49748898180000001</v>
      </c>
      <c r="T13">
        <v>0.494328877</v>
      </c>
      <c r="U13">
        <v>0.49122506580000003</v>
      </c>
      <c r="V13">
        <v>0.48813662540000002</v>
      </c>
      <c r="W13">
        <v>0.48505213330000002</v>
      </c>
      <c r="X13">
        <v>0.48194520190000001</v>
      </c>
      <c r="Y13">
        <v>0.47877606519999999</v>
      </c>
      <c r="Z13">
        <v>0.47550940759999999</v>
      </c>
      <c r="AA13">
        <v>0.47297193389999997</v>
      </c>
      <c r="AB13">
        <v>0.47107121149999998</v>
      </c>
      <c r="AC13">
        <v>0.46967238249999999</v>
      </c>
      <c r="AD13">
        <v>0.46865478700000002</v>
      </c>
      <c r="AE13">
        <v>0.46791604660000002</v>
      </c>
      <c r="AF13">
        <v>0.46689670370000003</v>
      </c>
      <c r="AG13">
        <v>0.4661203438</v>
      </c>
      <c r="AH13">
        <v>0.46567948050000002</v>
      </c>
      <c r="AI13">
        <v>0.46599127680000002</v>
      </c>
      <c r="AJ13">
        <v>0.46678507870000002</v>
      </c>
      <c r="AK13">
        <v>0.46778226309999998</v>
      </c>
      <c r="AL13">
        <v>0.46884501979999998</v>
      </c>
      <c r="AM13">
        <v>0.46990416460000001</v>
      </c>
      <c r="AN13">
        <v>0.47091243789999998</v>
      </c>
      <c r="AO13">
        <v>0.47183535939999999</v>
      </c>
      <c r="AP13">
        <v>0.47267993959999999</v>
      </c>
      <c r="AQ13">
        <v>0.47343452470000003</v>
      </c>
      <c r="AR13">
        <v>0.4740900991</v>
      </c>
      <c r="AS13">
        <v>0.47464550589999999</v>
      </c>
      <c r="AT13">
        <v>0.47510582909999999</v>
      </c>
    </row>
    <row r="14" spans="1:46" x14ac:dyDescent="0.3">
      <c r="A14" t="s">
        <v>371</v>
      </c>
      <c r="B14">
        <v>11.82816163</v>
      </c>
      <c r="C14">
        <v>11.630862690000001</v>
      </c>
      <c r="D14">
        <v>10.855198489999999</v>
      </c>
      <c r="E14">
        <v>9.0735585360000002</v>
      </c>
      <c r="F14">
        <v>8.7624219480000001</v>
      </c>
      <c r="G14">
        <v>8.5490376749999903</v>
      </c>
      <c r="H14">
        <v>7.9698315879999999</v>
      </c>
      <c r="I14">
        <v>7.4340129199999998</v>
      </c>
      <c r="J14">
        <v>7.0202416620000001</v>
      </c>
      <c r="K14">
        <v>6.9129571009999999</v>
      </c>
      <c r="L14">
        <v>6.849883739</v>
      </c>
      <c r="M14">
        <v>6.8320070670000002</v>
      </c>
      <c r="N14">
        <v>6.8094456929999998</v>
      </c>
      <c r="O14">
        <v>6.7598932659999997</v>
      </c>
      <c r="P14">
        <v>6.6935345650000002</v>
      </c>
      <c r="Q14">
        <v>6.6264842570000004</v>
      </c>
      <c r="R14">
        <v>6.5627752780000002</v>
      </c>
      <c r="S14">
        <v>6.5024981390000001</v>
      </c>
      <c r="T14">
        <v>6.4415768870000001</v>
      </c>
      <c r="U14">
        <v>6.3818262089999997</v>
      </c>
      <c r="V14">
        <v>6.3240106750000002</v>
      </c>
      <c r="W14">
        <v>6.2688426100000001</v>
      </c>
      <c r="X14">
        <v>6.2164260420000002</v>
      </c>
      <c r="Y14">
        <v>6.1661816849999997</v>
      </c>
      <c r="Z14">
        <v>6.1175104190000003</v>
      </c>
      <c r="AA14">
        <v>6.084314075</v>
      </c>
      <c r="AB14">
        <v>6.0625832759999998</v>
      </c>
      <c r="AC14">
        <v>6.0491322089999997</v>
      </c>
      <c r="AD14">
        <v>6.0416991649999998</v>
      </c>
      <c r="AE14">
        <v>6.0386037549999996</v>
      </c>
      <c r="AF14">
        <v>6.0301668069999996</v>
      </c>
      <c r="AG14">
        <v>6.022963152</v>
      </c>
      <c r="AH14">
        <v>6.0181215180000001</v>
      </c>
      <c r="AI14">
        <v>6.0226281159999999</v>
      </c>
      <c r="AJ14">
        <v>6.0333986309999998</v>
      </c>
      <c r="AK14">
        <v>6.0470407220000002</v>
      </c>
      <c r="AL14">
        <v>6.0619130849999996</v>
      </c>
      <c r="AM14">
        <v>6.0771593959999999</v>
      </c>
      <c r="AN14">
        <v>6.0921142680000004</v>
      </c>
      <c r="AO14">
        <v>6.1062356270000002</v>
      </c>
      <c r="AP14">
        <v>6.1197723259999997</v>
      </c>
      <c r="AQ14">
        <v>6.1324156299999997</v>
      </c>
      <c r="AR14">
        <v>6.1438977570000004</v>
      </c>
      <c r="AS14">
        <v>6.1541009689999999</v>
      </c>
      <c r="AT14">
        <v>6.1630256460000004</v>
      </c>
    </row>
    <row r="15" spans="1:46" x14ac:dyDescent="0.3">
      <c r="A15" t="s">
        <v>372</v>
      </c>
      <c r="B15">
        <v>2.3524231900000001</v>
      </c>
      <c r="C15">
        <v>2.4582241730000001</v>
      </c>
      <c r="D15">
        <v>2.4423540849999998</v>
      </c>
      <c r="E15">
        <v>2.2536898619999999</v>
      </c>
      <c r="F15">
        <v>2.2092653069999999</v>
      </c>
      <c r="G15">
        <v>2.2399947820000001</v>
      </c>
      <c r="H15">
        <v>2.181374677</v>
      </c>
      <c r="I15">
        <v>2.1655870990000001</v>
      </c>
      <c r="J15">
        <v>2.0735024430000002</v>
      </c>
      <c r="K15">
        <v>2.0622050380000001</v>
      </c>
      <c r="L15">
        <v>2.083831467</v>
      </c>
      <c r="M15">
        <v>2.1655460080000002</v>
      </c>
      <c r="N15">
        <v>2.2598723340000002</v>
      </c>
      <c r="O15">
        <v>2.2697708570000001</v>
      </c>
      <c r="P15">
        <v>2.2823206470000001</v>
      </c>
      <c r="Q15">
        <v>2.2985464649999998</v>
      </c>
      <c r="R15">
        <v>2.3135864129999999</v>
      </c>
      <c r="S15">
        <v>2.3275125779999999</v>
      </c>
      <c r="T15">
        <v>2.3408884190000001</v>
      </c>
      <c r="U15">
        <v>2.3550924590000002</v>
      </c>
      <c r="V15">
        <v>2.370940107</v>
      </c>
      <c r="W15">
        <v>2.3888869330000002</v>
      </c>
      <c r="X15">
        <v>2.409124657</v>
      </c>
      <c r="Y15">
        <v>2.4315552170000001</v>
      </c>
      <c r="Z15">
        <v>2.4558846569999999</v>
      </c>
      <c r="AA15">
        <v>2.4832033099999999</v>
      </c>
      <c r="AB15">
        <v>2.5108017519999999</v>
      </c>
      <c r="AC15">
        <v>2.53928004</v>
      </c>
      <c r="AD15">
        <v>2.569285684</v>
      </c>
      <c r="AE15">
        <v>2.6011421530000001</v>
      </c>
      <c r="AF15">
        <v>2.5101747799999998</v>
      </c>
      <c r="AG15">
        <v>2.402081865</v>
      </c>
      <c r="AH15">
        <v>2.289833743</v>
      </c>
      <c r="AI15">
        <v>2.2627886639999999</v>
      </c>
      <c r="AJ15">
        <v>2.2809761110000002</v>
      </c>
      <c r="AK15">
        <v>2.311404826</v>
      </c>
      <c r="AL15">
        <v>2.3447387599999998</v>
      </c>
      <c r="AM15">
        <v>2.379863791</v>
      </c>
      <c r="AN15">
        <v>2.4165566790000002</v>
      </c>
      <c r="AO15">
        <v>2.4546166239999998</v>
      </c>
      <c r="AP15">
        <v>2.494155444</v>
      </c>
      <c r="AQ15">
        <v>2.5350256629999999</v>
      </c>
      <c r="AR15">
        <v>2.5769653080000001</v>
      </c>
      <c r="AS15">
        <v>2.6197280589999998</v>
      </c>
      <c r="AT15">
        <v>2.6631309220000001</v>
      </c>
    </row>
    <row r="16" spans="1:46" x14ac:dyDescent="0.3">
      <c r="A16" t="s">
        <v>373</v>
      </c>
      <c r="B16">
        <v>1.3064542610000001</v>
      </c>
      <c r="C16">
        <v>1.341275861</v>
      </c>
      <c r="D16">
        <v>1.3207700309999999</v>
      </c>
      <c r="E16">
        <v>1.2224139119999999</v>
      </c>
      <c r="F16">
        <v>1.2566065420000001</v>
      </c>
      <c r="G16">
        <v>1.282942093</v>
      </c>
      <c r="H16">
        <v>1.285610623</v>
      </c>
      <c r="I16">
        <v>1.2921922349999999</v>
      </c>
      <c r="J16">
        <v>1.285915498</v>
      </c>
      <c r="K16">
        <v>1.3115590539999999</v>
      </c>
      <c r="L16">
        <v>1.344481781</v>
      </c>
      <c r="M16">
        <v>1.376436744</v>
      </c>
      <c r="N16">
        <v>1.405674624</v>
      </c>
      <c r="O16">
        <v>1.4288798789999999</v>
      </c>
      <c r="P16">
        <v>1.4455910160000001</v>
      </c>
      <c r="Q16">
        <v>1.458026161</v>
      </c>
      <c r="R16">
        <v>1.467844878</v>
      </c>
      <c r="S16">
        <v>1.47543015</v>
      </c>
      <c r="T16">
        <v>1.482724368</v>
      </c>
      <c r="U16">
        <v>1.489336456</v>
      </c>
      <c r="V16">
        <v>1.4959013569999999</v>
      </c>
      <c r="W16">
        <v>1.502472628</v>
      </c>
      <c r="X16">
        <v>1.5091070710000001</v>
      </c>
      <c r="Y16">
        <v>1.515721605</v>
      </c>
      <c r="Z16">
        <v>1.5222207320000001</v>
      </c>
      <c r="AA16">
        <v>1.5298846559999999</v>
      </c>
      <c r="AB16">
        <v>1.539438332</v>
      </c>
      <c r="AC16">
        <v>1.5509455839999999</v>
      </c>
      <c r="AD16">
        <v>1.5629059460000001</v>
      </c>
      <c r="AE16">
        <v>1.575487203</v>
      </c>
      <c r="AF16">
        <v>1.5885996499999999</v>
      </c>
      <c r="AG16">
        <v>1.6025419510000001</v>
      </c>
      <c r="AH16">
        <v>1.617554132</v>
      </c>
      <c r="AI16">
        <v>1.6347578220000001</v>
      </c>
      <c r="AJ16">
        <v>1.6540669969999999</v>
      </c>
      <c r="AK16">
        <v>1.674861653</v>
      </c>
      <c r="AL16">
        <v>1.6966026080000001</v>
      </c>
      <c r="AM16">
        <v>1.7188905830000001</v>
      </c>
      <c r="AN16">
        <v>1.7414195690000001</v>
      </c>
      <c r="AO16">
        <v>1.7639607159999999</v>
      </c>
      <c r="AP16">
        <v>1.786782093</v>
      </c>
      <c r="AQ16">
        <v>1.8096390950000001</v>
      </c>
      <c r="AR16">
        <v>1.832428827</v>
      </c>
      <c r="AS16">
        <v>1.855118466</v>
      </c>
      <c r="AT16">
        <v>1.8777167560000001</v>
      </c>
    </row>
    <row r="17" spans="1:46" x14ac:dyDescent="0.3">
      <c r="A17" t="s">
        <v>374</v>
      </c>
      <c r="B17">
        <v>3.4080312830000001</v>
      </c>
      <c r="C17">
        <v>3.497206152</v>
      </c>
      <c r="D17">
        <v>3.402993468</v>
      </c>
      <c r="E17">
        <v>3.1658790840000002</v>
      </c>
      <c r="F17">
        <v>3.2201235050000001</v>
      </c>
      <c r="G17">
        <v>3.187031342</v>
      </c>
      <c r="H17">
        <v>3.0850084149999999</v>
      </c>
      <c r="I17">
        <v>3.0274206549999998</v>
      </c>
      <c r="J17">
        <v>2.922264448</v>
      </c>
      <c r="K17">
        <v>2.959612474</v>
      </c>
      <c r="L17">
        <v>2.9884257299999999</v>
      </c>
      <c r="M17">
        <v>2.9618007309999999</v>
      </c>
      <c r="N17">
        <v>2.9107297220000001</v>
      </c>
      <c r="O17">
        <v>2.8424817029999998</v>
      </c>
      <c r="P17">
        <v>2.7641856119999999</v>
      </c>
      <c r="Q17">
        <v>2.691538349</v>
      </c>
      <c r="R17">
        <v>2.6263950390000002</v>
      </c>
      <c r="S17">
        <v>2.5691169550000001</v>
      </c>
      <c r="T17">
        <v>2.5193870679999999</v>
      </c>
      <c r="U17">
        <v>2.4768997009999998</v>
      </c>
      <c r="V17">
        <v>2.440439461</v>
      </c>
      <c r="W17">
        <v>2.4091335809999999</v>
      </c>
      <c r="X17">
        <v>2.3822871669999999</v>
      </c>
      <c r="Y17">
        <v>2.3588845460000001</v>
      </c>
      <c r="Z17">
        <v>2.3382430799999998</v>
      </c>
      <c r="AA17">
        <v>2.3224005569999999</v>
      </c>
      <c r="AB17">
        <v>2.310851306</v>
      </c>
      <c r="AC17">
        <v>2.3028866529999998</v>
      </c>
      <c r="AD17">
        <v>2.2984065660000002</v>
      </c>
      <c r="AE17">
        <v>2.2964781539999999</v>
      </c>
      <c r="AF17">
        <v>2.2943298080000001</v>
      </c>
      <c r="AG17">
        <v>2.2918339809999999</v>
      </c>
      <c r="AH17">
        <v>2.2887981530000001</v>
      </c>
      <c r="AI17">
        <v>2.2861183280000001</v>
      </c>
      <c r="AJ17">
        <v>2.2839975300000002</v>
      </c>
      <c r="AK17">
        <v>2.2823671280000002</v>
      </c>
      <c r="AL17">
        <v>2.2812107990000001</v>
      </c>
      <c r="AM17">
        <v>2.280548698</v>
      </c>
      <c r="AN17">
        <v>2.2803894850000002</v>
      </c>
      <c r="AO17">
        <v>2.2807220020000001</v>
      </c>
      <c r="AP17">
        <v>2.2818165989999999</v>
      </c>
      <c r="AQ17">
        <v>2.2834901319999998</v>
      </c>
      <c r="AR17">
        <v>2.2855795099999998</v>
      </c>
      <c r="AS17">
        <v>2.2879505870000001</v>
      </c>
      <c r="AT17">
        <v>2.2904923789999998</v>
      </c>
    </row>
    <row r="18" spans="1:46" x14ac:dyDescent="0.3">
      <c r="A18" t="s">
        <v>375</v>
      </c>
      <c r="B18">
        <v>16.075514460000001</v>
      </c>
      <c r="C18">
        <v>16.377564769999999</v>
      </c>
      <c r="D18">
        <v>15.85360721</v>
      </c>
      <c r="E18">
        <v>14.927295539999999</v>
      </c>
      <c r="F18">
        <v>14.75079908</v>
      </c>
      <c r="G18">
        <v>14.52982828</v>
      </c>
      <c r="H18">
        <v>13.883983089999999</v>
      </c>
      <c r="I18">
        <v>13.06877639</v>
      </c>
      <c r="J18">
        <v>12.55370701</v>
      </c>
      <c r="K18">
        <v>12.602683580000001</v>
      </c>
      <c r="L18">
        <v>12.570367490000001</v>
      </c>
      <c r="M18">
        <v>12.567152950000001</v>
      </c>
      <c r="N18">
        <v>12.457755300000001</v>
      </c>
      <c r="O18">
        <v>12.212470570000001</v>
      </c>
      <c r="P18">
        <v>11.879436630000001</v>
      </c>
      <c r="Q18">
        <v>11.58466331</v>
      </c>
      <c r="R18">
        <v>11.333228269999999</v>
      </c>
      <c r="S18">
        <v>11.120749869999999</v>
      </c>
      <c r="T18">
        <v>10.94822549</v>
      </c>
      <c r="U18">
        <v>10.810412790000001</v>
      </c>
      <c r="V18">
        <v>10.701915870000001</v>
      </c>
      <c r="W18">
        <v>10.618071609999999</v>
      </c>
      <c r="X18">
        <v>10.55523947</v>
      </c>
      <c r="Y18">
        <v>10.50895751</v>
      </c>
      <c r="Z18">
        <v>10.47561771</v>
      </c>
      <c r="AA18">
        <v>10.483763509999999</v>
      </c>
      <c r="AB18">
        <v>10.526571029999999</v>
      </c>
      <c r="AC18">
        <v>10.59596453</v>
      </c>
      <c r="AD18">
        <v>10.685424830000001</v>
      </c>
      <c r="AE18">
        <v>10.78961015</v>
      </c>
      <c r="AF18">
        <v>10.88634195</v>
      </c>
      <c r="AG18">
        <v>10.98411507</v>
      </c>
      <c r="AH18">
        <v>11.084223339999999</v>
      </c>
      <c r="AI18">
        <v>11.197612149999999</v>
      </c>
      <c r="AJ18">
        <v>11.320301410000001</v>
      </c>
      <c r="AK18">
        <v>11.447188730000001</v>
      </c>
      <c r="AL18">
        <v>11.57567744</v>
      </c>
      <c r="AM18">
        <v>11.704326249999999</v>
      </c>
      <c r="AN18">
        <v>11.83198183</v>
      </c>
      <c r="AO18">
        <v>11.95771283</v>
      </c>
      <c r="AP18">
        <v>12.082609420000001</v>
      </c>
      <c r="AQ18">
        <v>12.20587602</v>
      </c>
      <c r="AR18">
        <v>12.326822630000001</v>
      </c>
      <c r="AS18">
        <v>12.44508057</v>
      </c>
      <c r="AT18">
        <v>12.560504529999999</v>
      </c>
    </row>
    <row r="19" spans="1:46" x14ac:dyDescent="0.3">
      <c r="A19" t="s">
        <v>376</v>
      </c>
      <c r="B19">
        <v>0.3</v>
      </c>
      <c r="C19">
        <v>0.32824672160000001</v>
      </c>
      <c r="D19">
        <v>0.32407590289999999</v>
      </c>
      <c r="E19">
        <v>0.3003158246</v>
      </c>
      <c r="F19">
        <v>0.32328146279999997</v>
      </c>
      <c r="G19">
        <v>0.31786286130000002</v>
      </c>
      <c r="H19">
        <v>0.33043108589999998</v>
      </c>
      <c r="I19">
        <v>0.3194642841</v>
      </c>
      <c r="J19">
        <v>0.33074457740000002</v>
      </c>
      <c r="K19">
        <v>0.33334549149999998</v>
      </c>
      <c r="L19">
        <v>0.32992920739999998</v>
      </c>
      <c r="M19">
        <v>0.32548985320000001</v>
      </c>
      <c r="N19">
        <v>0.31799139710000002</v>
      </c>
      <c r="O19">
        <v>0.30716153569999999</v>
      </c>
      <c r="P19">
        <v>0.29450428319999999</v>
      </c>
      <c r="Q19">
        <v>0.28393711100000002</v>
      </c>
      <c r="R19">
        <v>0.27519503400000001</v>
      </c>
      <c r="S19">
        <v>0.26791660379999999</v>
      </c>
      <c r="T19">
        <v>0.26193492689999998</v>
      </c>
      <c r="U19">
        <v>0.2570094248</v>
      </c>
      <c r="V19">
        <v>0.25293422189999998</v>
      </c>
      <c r="W19">
        <v>0.2495355135</v>
      </c>
      <c r="X19">
        <v>0.2466812239</v>
      </c>
      <c r="Y19">
        <v>0.24424916120000001</v>
      </c>
      <c r="Z19">
        <v>0.2421461402</v>
      </c>
      <c r="AA19">
        <v>0.2415626095</v>
      </c>
      <c r="AB19">
        <v>0.24219210839999999</v>
      </c>
      <c r="AC19">
        <v>0.24371710429999999</v>
      </c>
      <c r="AD19">
        <v>0.2459006007</v>
      </c>
      <c r="AE19">
        <v>0.24856445299999999</v>
      </c>
      <c r="AF19">
        <v>0.251282265</v>
      </c>
      <c r="AG19">
        <v>0.25414937910000002</v>
      </c>
      <c r="AH19">
        <v>0.25714518390000002</v>
      </c>
      <c r="AI19">
        <v>0.2604102224</v>
      </c>
      <c r="AJ19">
        <v>0.2638513032</v>
      </c>
      <c r="AK19">
        <v>0.26736787610000001</v>
      </c>
      <c r="AL19">
        <v>0.2709134741</v>
      </c>
      <c r="AM19">
        <v>0.2744672829</v>
      </c>
      <c r="AN19">
        <v>0.27801588379999997</v>
      </c>
      <c r="AO19">
        <v>0.28155008539999998</v>
      </c>
      <c r="AP19">
        <v>0.28508850530000002</v>
      </c>
      <c r="AQ19">
        <v>0.28862069950000002</v>
      </c>
      <c r="AR19">
        <v>0.29213716449999999</v>
      </c>
      <c r="AS19">
        <v>0.29563228530000002</v>
      </c>
      <c r="AT19">
        <v>0.29910268169999998</v>
      </c>
    </row>
    <row r="20" spans="1:46" x14ac:dyDescent="0.3">
      <c r="A20" t="s">
        <v>377</v>
      </c>
      <c r="B20">
        <v>1.8</v>
      </c>
      <c r="C20">
        <v>1.8965558730000001</v>
      </c>
      <c r="D20">
        <v>1.91365287</v>
      </c>
      <c r="E20">
        <v>1.652214769</v>
      </c>
      <c r="F20">
        <v>1.715044579</v>
      </c>
      <c r="G20">
        <v>1.767213739</v>
      </c>
      <c r="H20">
        <v>1.7475823189999999</v>
      </c>
      <c r="I20">
        <v>1.723819424</v>
      </c>
      <c r="J20">
        <v>1.6884257549999999</v>
      </c>
      <c r="K20">
        <v>1.6975290700000001</v>
      </c>
      <c r="L20">
        <v>1.6924605779999999</v>
      </c>
      <c r="M20">
        <v>1.6767326929999999</v>
      </c>
      <c r="N20">
        <v>1.6468726119999999</v>
      </c>
      <c r="O20">
        <v>1.6015519519999999</v>
      </c>
      <c r="P20">
        <v>1.547099869</v>
      </c>
      <c r="Q20">
        <v>1.5000155289999999</v>
      </c>
      <c r="R20">
        <v>1.4604134360000001</v>
      </c>
      <c r="S20">
        <v>1.4270391280000001</v>
      </c>
      <c r="T20">
        <v>1.3993543639999999</v>
      </c>
      <c r="U20">
        <v>1.376407216</v>
      </c>
      <c r="V20">
        <v>1.3573772900000001</v>
      </c>
      <c r="W20">
        <v>1.3415288219999999</v>
      </c>
      <c r="X20">
        <v>1.3282740879999999</v>
      </c>
      <c r="Y20">
        <v>1.3169363540000001</v>
      </c>
      <c r="Z20">
        <v>1.307022248</v>
      </c>
      <c r="AA20">
        <v>1.3041168830000001</v>
      </c>
      <c r="AB20">
        <v>1.3069404280000001</v>
      </c>
      <c r="AC20">
        <v>1.3139482769999999</v>
      </c>
      <c r="AD20">
        <v>1.323939151</v>
      </c>
      <c r="AE20">
        <v>1.3359808390000001</v>
      </c>
      <c r="AF20">
        <v>1.3483721200000001</v>
      </c>
      <c r="AG20">
        <v>1.360722057</v>
      </c>
      <c r="AH20">
        <v>1.3728738330000001</v>
      </c>
      <c r="AI20">
        <v>1.385626552</v>
      </c>
      <c r="AJ20">
        <v>1.39910337</v>
      </c>
      <c r="AK20">
        <v>1.4109931840000001</v>
      </c>
      <c r="AL20">
        <v>1.421099916</v>
      </c>
      <c r="AM20">
        <v>1.429428594</v>
      </c>
      <c r="AN20">
        <v>1.4359730500000001</v>
      </c>
      <c r="AO20">
        <v>1.440705165</v>
      </c>
      <c r="AP20">
        <v>1.4453320670000001</v>
      </c>
      <c r="AQ20">
        <v>1.449575751</v>
      </c>
      <c r="AR20">
        <v>1.4531485019999999</v>
      </c>
      <c r="AS20">
        <v>1.455830001</v>
      </c>
      <c r="AT20">
        <v>1.4574545839999999</v>
      </c>
    </row>
    <row r="21" spans="1:46" x14ac:dyDescent="0.3">
      <c r="A21" t="s">
        <v>378</v>
      </c>
      <c r="B21">
        <v>15.82775913</v>
      </c>
      <c r="C21">
        <v>16.274071840000001</v>
      </c>
      <c r="D21">
        <v>16.40811373</v>
      </c>
      <c r="E21">
        <v>15.82910096</v>
      </c>
      <c r="F21">
        <v>16.230405470000001</v>
      </c>
      <c r="G21">
        <v>16.428028099999999</v>
      </c>
      <c r="H21">
        <v>16.16074296</v>
      </c>
      <c r="I21">
        <v>15.844272419999999</v>
      </c>
      <c r="J21">
        <v>15.74495334</v>
      </c>
      <c r="K21">
        <v>15.720483639999999</v>
      </c>
      <c r="L21">
        <v>15.771363600000001</v>
      </c>
      <c r="M21">
        <v>15.74784397</v>
      </c>
      <c r="N21">
        <v>15.54574122</v>
      </c>
      <c r="O21">
        <v>15.137719880000001</v>
      </c>
      <c r="P21">
        <v>14.570726410000001</v>
      </c>
      <c r="Q21">
        <v>13.996123519999999</v>
      </c>
      <c r="R21">
        <v>13.47215566</v>
      </c>
      <c r="S21">
        <v>13.007255949999999</v>
      </c>
      <c r="T21">
        <v>12.60067003</v>
      </c>
      <c r="U21">
        <v>12.247559219999999</v>
      </c>
      <c r="V21">
        <v>11.94083831</v>
      </c>
      <c r="W21">
        <v>11.67285495</v>
      </c>
      <c r="X21">
        <v>11.435910570000001</v>
      </c>
      <c r="Y21">
        <v>11.222763629999999</v>
      </c>
      <c r="Z21">
        <v>11.02761342</v>
      </c>
      <c r="AA21">
        <v>10.88895203</v>
      </c>
      <c r="AB21">
        <v>10.802614419999999</v>
      </c>
      <c r="AC21">
        <v>10.7585964</v>
      </c>
      <c r="AD21">
        <v>10.7476691</v>
      </c>
      <c r="AE21">
        <v>10.762292479999999</v>
      </c>
      <c r="AF21">
        <v>10.794075189999999</v>
      </c>
      <c r="AG21">
        <v>10.838851780000001</v>
      </c>
      <c r="AH21">
        <v>10.889985129999999</v>
      </c>
      <c r="AI21">
        <v>10.95309857</v>
      </c>
      <c r="AJ21">
        <v>11.025694720000001</v>
      </c>
      <c r="AK21">
        <v>11.10535372</v>
      </c>
      <c r="AL21">
        <v>11.19106457</v>
      </c>
      <c r="AM21">
        <v>11.282055679999999</v>
      </c>
      <c r="AN21">
        <v>11.37735745</v>
      </c>
      <c r="AO21">
        <v>11.47594299</v>
      </c>
      <c r="AP21">
        <v>11.578181620000001</v>
      </c>
      <c r="AQ21">
        <v>11.682776649999999</v>
      </c>
      <c r="AR21">
        <v>11.78840574</v>
      </c>
      <c r="AS21">
        <v>11.894033629999999</v>
      </c>
      <c r="AT21">
        <v>11.9988416</v>
      </c>
    </row>
    <row r="22" spans="1:46" x14ac:dyDescent="0.3">
      <c r="A22" t="s">
        <v>379</v>
      </c>
      <c r="B22">
        <v>5.9271411059999997</v>
      </c>
      <c r="C22">
        <v>6.0925448370000002</v>
      </c>
      <c r="D22">
        <v>6.1757443959999998</v>
      </c>
      <c r="E22">
        <v>6.0263341239999999</v>
      </c>
      <c r="F22">
        <v>6.1797757149999999</v>
      </c>
      <c r="G22">
        <v>6.3145094860000004</v>
      </c>
      <c r="H22">
        <v>6.3477115209999999</v>
      </c>
      <c r="I22">
        <v>6.3276609600000002</v>
      </c>
      <c r="J22">
        <v>6.3574209259999996</v>
      </c>
      <c r="K22">
        <v>6.3279561339999999</v>
      </c>
      <c r="L22">
        <v>6.3250374110000003</v>
      </c>
      <c r="M22">
        <v>6.264743009</v>
      </c>
      <c r="N22">
        <v>6.1596836250000004</v>
      </c>
      <c r="O22">
        <v>6.039525544</v>
      </c>
      <c r="P22">
        <v>5.9051958889999998</v>
      </c>
      <c r="Q22">
        <v>5.7744714860000004</v>
      </c>
      <c r="R22">
        <v>5.6583680010000004</v>
      </c>
      <c r="S22">
        <v>5.5582348350000004</v>
      </c>
      <c r="T22">
        <v>5.4719176379999999</v>
      </c>
      <c r="U22">
        <v>5.3978253829999998</v>
      </c>
      <c r="V22">
        <v>5.3346747649999999</v>
      </c>
      <c r="W22">
        <v>5.2812375019999998</v>
      </c>
      <c r="X22">
        <v>5.2359780450000004</v>
      </c>
      <c r="Y22">
        <v>5.1957702460000004</v>
      </c>
      <c r="Z22">
        <v>5.15855891</v>
      </c>
      <c r="AA22">
        <v>5.1350099980000001</v>
      </c>
      <c r="AB22">
        <v>5.1250581889999998</v>
      </c>
      <c r="AC22">
        <v>5.1265202780000001</v>
      </c>
      <c r="AD22">
        <v>5.1371632500000004</v>
      </c>
      <c r="AE22">
        <v>5.1550876829999996</v>
      </c>
      <c r="AF22">
        <v>5.1812927960000001</v>
      </c>
      <c r="AG22">
        <v>5.2118867010000001</v>
      </c>
      <c r="AH22">
        <v>5.2437311229999999</v>
      </c>
      <c r="AI22">
        <v>5.2757123789999998</v>
      </c>
      <c r="AJ22">
        <v>5.308323906</v>
      </c>
      <c r="AK22">
        <v>5.3422678589999997</v>
      </c>
      <c r="AL22">
        <v>5.3779865789999999</v>
      </c>
      <c r="AM22">
        <v>5.415631855</v>
      </c>
      <c r="AN22">
        <v>5.455150089</v>
      </c>
      <c r="AO22">
        <v>5.496374791</v>
      </c>
      <c r="AP22">
        <v>5.541218368</v>
      </c>
      <c r="AQ22">
        <v>5.5885875</v>
      </c>
      <c r="AR22">
        <v>5.637578896</v>
      </c>
      <c r="AS22">
        <v>5.6875956519999997</v>
      </c>
      <c r="AT22">
        <v>5.7382256500000004</v>
      </c>
    </row>
    <row r="23" spans="1:46" hidden="1" x14ac:dyDescent="0.3">
      <c r="A23" t="s">
        <v>380</v>
      </c>
      <c r="B23">
        <v>1.5187767600000001E-2</v>
      </c>
      <c r="C23">
        <v>1.5172477199999999E-2</v>
      </c>
      <c r="D23">
        <v>1.21206109E-2</v>
      </c>
      <c r="E23">
        <v>1.0485178499999999E-2</v>
      </c>
      <c r="F23">
        <v>1.02108883E-2</v>
      </c>
      <c r="G23">
        <v>1.0128384299999999E-2</v>
      </c>
      <c r="H23">
        <v>9.7205850400000002E-3</v>
      </c>
      <c r="I23">
        <v>1.0203973200000001E-2</v>
      </c>
      <c r="J23">
        <v>6.1281994100000001E-3</v>
      </c>
      <c r="K23">
        <v>3.9000148399999999E-3</v>
      </c>
      <c r="L23">
        <v>2.7227037699999999E-3</v>
      </c>
      <c r="M23">
        <v>2.1252086699999999E-3</v>
      </c>
      <c r="N23">
        <v>1.7868544099999999E-3</v>
      </c>
      <c r="O23">
        <v>1.5431053299999999E-3</v>
      </c>
      <c r="P23">
        <v>1.3768464000000001E-3</v>
      </c>
      <c r="Q23">
        <v>1.2835961099999999E-3</v>
      </c>
      <c r="R23">
        <v>1.21972209E-3</v>
      </c>
      <c r="S23">
        <v>1.1700603199999999E-3</v>
      </c>
      <c r="T23">
        <v>1.12825406E-3</v>
      </c>
      <c r="U23">
        <v>1.0925300199999999E-3</v>
      </c>
      <c r="V23">
        <v>1.0618039100000001E-3</v>
      </c>
      <c r="W23">
        <v>1.0353561600000001E-3</v>
      </c>
      <c r="X23">
        <v>1.0126586400000001E-3</v>
      </c>
      <c r="Y23">
        <v>9.9317252699999904E-4</v>
      </c>
      <c r="Z23">
        <v>9.76398098E-4</v>
      </c>
      <c r="AA23">
        <v>9.7490367499999996E-4</v>
      </c>
      <c r="AB23">
        <v>9.7927171300000006E-4</v>
      </c>
      <c r="AC23">
        <v>9.8619974499999995E-4</v>
      </c>
      <c r="AD23">
        <v>9.9451662200000009E-4</v>
      </c>
      <c r="AE23">
        <v>1.00375436E-3</v>
      </c>
      <c r="AF23">
        <v>9.8494813499999906E-4</v>
      </c>
      <c r="AG23">
        <v>9.5895488599999996E-4</v>
      </c>
      <c r="AH23">
        <v>9.3132383399999999E-4</v>
      </c>
      <c r="AI23">
        <v>9.2285783800000003E-4</v>
      </c>
      <c r="AJ23">
        <v>9.2634391399999997E-4</v>
      </c>
      <c r="AK23">
        <v>9.3327964699999998E-4</v>
      </c>
      <c r="AL23">
        <v>9.4082745200000002E-4</v>
      </c>
      <c r="AM23">
        <v>9.4849717700000002E-4</v>
      </c>
      <c r="AN23">
        <v>9.5619496799999998E-4</v>
      </c>
      <c r="AO23">
        <v>9.6384070000000001E-4</v>
      </c>
      <c r="AP23">
        <v>9.7178388299999998E-4</v>
      </c>
      <c r="AQ23">
        <v>9.7994191300000005E-4</v>
      </c>
      <c r="AR23">
        <v>9.8816014899999905E-4</v>
      </c>
      <c r="AS23">
        <v>9.9629598500000009E-4</v>
      </c>
      <c r="AT23">
        <v>1.00423712E-3</v>
      </c>
    </row>
    <row r="24" spans="1:46" hidden="1" x14ac:dyDescent="0.3">
      <c r="A24" t="s">
        <v>381</v>
      </c>
      <c r="B24">
        <v>5.31337874E-2</v>
      </c>
      <c r="C24">
        <v>5.3808089400000002E-2</v>
      </c>
      <c r="D24">
        <v>4.4231812099999997E-2</v>
      </c>
      <c r="E24">
        <v>4.0131302299999998E-2</v>
      </c>
      <c r="F24">
        <v>4.0706625099999998E-2</v>
      </c>
      <c r="G24">
        <v>3.6077680500000001E-2</v>
      </c>
      <c r="H24">
        <v>3.4195253100000003E-2</v>
      </c>
      <c r="I24">
        <v>3.7273085599999999E-2</v>
      </c>
      <c r="J24">
        <v>3.2569912700000002E-2</v>
      </c>
      <c r="K24">
        <v>2.7525245600000001E-2</v>
      </c>
      <c r="L24">
        <v>2.3022463900000002E-2</v>
      </c>
      <c r="M24">
        <v>1.9779990300000001E-2</v>
      </c>
      <c r="N24">
        <v>1.7488624000000001E-2</v>
      </c>
      <c r="O24">
        <v>1.58100529E-2</v>
      </c>
      <c r="P24">
        <v>1.4562393099999999E-2</v>
      </c>
      <c r="Q24">
        <v>1.38393063E-2</v>
      </c>
      <c r="R24">
        <v>1.3333540600000001E-2</v>
      </c>
      <c r="S24">
        <v>1.2934340799999999E-2</v>
      </c>
      <c r="T24">
        <v>1.2576783899999999E-2</v>
      </c>
      <c r="U24">
        <v>1.22590205E-2</v>
      </c>
      <c r="V24">
        <v>1.19766449E-2</v>
      </c>
      <c r="W24">
        <v>1.17259749E-2</v>
      </c>
      <c r="X24">
        <v>1.15045936E-2</v>
      </c>
      <c r="Y24">
        <v>1.13087187E-2</v>
      </c>
      <c r="Z24">
        <v>1.1134885299999999E-2</v>
      </c>
      <c r="AA24">
        <v>1.1126535700000001E-2</v>
      </c>
      <c r="AB24">
        <v>1.11844913E-2</v>
      </c>
      <c r="AC24">
        <v>1.1270333400000001E-2</v>
      </c>
      <c r="AD24">
        <v>1.1368680000000001E-2</v>
      </c>
      <c r="AE24">
        <v>1.1473086299999999E-2</v>
      </c>
      <c r="AF24">
        <v>1.15577018E-2</v>
      </c>
      <c r="AG24">
        <v>1.1634033E-2</v>
      </c>
      <c r="AH24">
        <v>1.17069008E-2</v>
      </c>
      <c r="AI24">
        <v>1.1787616000000001E-2</v>
      </c>
      <c r="AJ24">
        <v>1.18760841E-2</v>
      </c>
      <c r="AK24">
        <v>1.1966658999999999E-2</v>
      </c>
      <c r="AL24">
        <v>1.2057504700000001E-2</v>
      </c>
      <c r="AM24">
        <v>1.2147395599999999E-2</v>
      </c>
      <c r="AN24">
        <v>1.22350662E-2</v>
      </c>
      <c r="AO24">
        <v>1.2319290300000001E-2</v>
      </c>
      <c r="AP24">
        <v>1.24023928E-2</v>
      </c>
      <c r="AQ24">
        <v>1.2483572700000001E-2</v>
      </c>
      <c r="AR24">
        <v>1.25617891E-2</v>
      </c>
      <c r="AS24">
        <v>1.26362887E-2</v>
      </c>
      <c r="AT24">
        <v>1.27066079E-2</v>
      </c>
    </row>
    <row r="25" spans="1:46" hidden="1" x14ac:dyDescent="0.3">
      <c r="A25" t="s">
        <v>382</v>
      </c>
      <c r="B25">
        <v>7.5885354099999996E-2</v>
      </c>
      <c r="C25">
        <v>7.6446515800000003E-2</v>
      </c>
      <c r="D25">
        <v>6.4912787599999897E-2</v>
      </c>
      <c r="E25">
        <v>6.0907201199999997E-2</v>
      </c>
      <c r="F25">
        <v>6.10260766E-2</v>
      </c>
      <c r="G25">
        <v>5.7615353100000002E-2</v>
      </c>
      <c r="H25">
        <v>5.6875888200000002E-2</v>
      </c>
      <c r="I25">
        <v>6.2636598299999999E-2</v>
      </c>
      <c r="J25">
        <v>4.9283132899999998E-2</v>
      </c>
      <c r="K25">
        <v>3.72686775E-2</v>
      </c>
      <c r="L25">
        <v>2.8986389599999999E-2</v>
      </c>
      <c r="M25">
        <v>2.3753188299999999E-2</v>
      </c>
      <c r="N25">
        <v>2.03778038E-2</v>
      </c>
      <c r="O25">
        <v>1.8072161699999999E-2</v>
      </c>
      <c r="P25">
        <v>1.6419855099999998E-2</v>
      </c>
      <c r="Q25">
        <v>1.5467270300000001E-2</v>
      </c>
      <c r="R25">
        <v>1.48083083E-2</v>
      </c>
      <c r="S25">
        <v>1.4295125800000001E-2</v>
      </c>
      <c r="T25">
        <v>1.38572269E-2</v>
      </c>
      <c r="U25">
        <v>1.3476992300000001E-2</v>
      </c>
      <c r="V25">
        <v>1.31425732E-2</v>
      </c>
      <c r="W25">
        <v>1.2845161000000001E-2</v>
      </c>
      <c r="X25">
        <v>1.25793373E-2</v>
      </c>
      <c r="Y25">
        <v>1.23392677E-2</v>
      </c>
      <c r="Z25">
        <v>1.2120088100000001E-2</v>
      </c>
      <c r="AA25">
        <v>1.20855979E-2</v>
      </c>
      <c r="AB25">
        <v>1.21307034E-2</v>
      </c>
      <c r="AC25">
        <v>1.22121816E-2</v>
      </c>
      <c r="AD25">
        <v>1.2311394200000001E-2</v>
      </c>
      <c r="AE25">
        <v>1.24196472E-2</v>
      </c>
      <c r="AF25">
        <v>1.25240582E-2</v>
      </c>
      <c r="AG25">
        <v>1.26292256E-2</v>
      </c>
      <c r="AH25">
        <v>1.2736509599999999E-2</v>
      </c>
      <c r="AI25">
        <v>1.28494192E-2</v>
      </c>
      <c r="AJ25">
        <v>1.2966137500000001E-2</v>
      </c>
      <c r="AK25">
        <v>1.3075425E-2</v>
      </c>
      <c r="AL25">
        <v>1.31754877E-2</v>
      </c>
      <c r="AM25">
        <v>1.32658007E-2</v>
      </c>
      <c r="AN25">
        <v>1.33459687E-2</v>
      </c>
      <c r="AO25">
        <v>1.34156129E-2</v>
      </c>
      <c r="AP25">
        <v>1.34818977E-2</v>
      </c>
      <c r="AQ25">
        <v>1.3544217900000001E-2</v>
      </c>
      <c r="AR25">
        <v>1.3601385000000001E-2</v>
      </c>
      <c r="AS25">
        <v>1.3652453E-2</v>
      </c>
      <c r="AT25">
        <v>1.36967216E-2</v>
      </c>
    </row>
    <row r="26" spans="1:46" hidden="1" x14ac:dyDescent="0.3">
      <c r="A26" t="s">
        <v>383</v>
      </c>
      <c r="B26">
        <v>2.2779645800000001E-2</v>
      </c>
      <c r="C26">
        <v>2.29401747E-2</v>
      </c>
      <c r="D26">
        <v>1.9763098600000001E-2</v>
      </c>
      <c r="E26">
        <v>1.80661378E-2</v>
      </c>
      <c r="F26">
        <v>1.8303267200000001E-2</v>
      </c>
      <c r="G26">
        <v>1.7544394299999998E-2</v>
      </c>
      <c r="H26">
        <v>1.7536512899999999E-2</v>
      </c>
      <c r="I26">
        <v>1.9337665800000001E-2</v>
      </c>
      <c r="J26">
        <v>1.68191169E-2</v>
      </c>
      <c r="K26">
        <v>1.3404165399999999E-2</v>
      </c>
      <c r="L26">
        <v>1.08603055E-2</v>
      </c>
      <c r="M26">
        <v>9.1898480800000001E-3</v>
      </c>
      <c r="N26">
        <v>8.0104341300000007E-3</v>
      </c>
      <c r="O26">
        <v>7.1283045E-3</v>
      </c>
      <c r="P26">
        <v>6.4336034800000002E-3</v>
      </c>
      <c r="Q26">
        <v>5.9860380699999997E-3</v>
      </c>
      <c r="R26">
        <v>5.6466130099999999E-3</v>
      </c>
      <c r="S26">
        <v>5.3647814E-3</v>
      </c>
      <c r="T26">
        <v>5.1104413099999999E-3</v>
      </c>
      <c r="U26">
        <v>4.8836296499999996E-3</v>
      </c>
      <c r="V26">
        <v>4.6816982499999996E-3</v>
      </c>
      <c r="W26">
        <v>4.50093679E-3</v>
      </c>
      <c r="X26">
        <v>4.33715426E-3</v>
      </c>
      <c r="Y26">
        <v>4.1862769699999997E-3</v>
      </c>
      <c r="Z26">
        <v>4.0448655900000002E-3</v>
      </c>
      <c r="AA26">
        <v>3.9885808700000002E-3</v>
      </c>
      <c r="AB26">
        <v>3.9718547899999998E-3</v>
      </c>
      <c r="AC26">
        <v>3.9757154300000003E-3</v>
      </c>
      <c r="AD26">
        <v>3.99146729E-3</v>
      </c>
      <c r="AE26">
        <v>4.0144857500000004E-3</v>
      </c>
      <c r="AF26">
        <v>4.0413394499999996E-3</v>
      </c>
      <c r="AG26">
        <v>4.0685370099999996E-3</v>
      </c>
      <c r="AH26">
        <v>4.0930609099999998E-3</v>
      </c>
      <c r="AI26">
        <v>4.1132091599999998E-3</v>
      </c>
      <c r="AJ26">
        <v>4.1283950999999996E-3</v>
      </c>
      <c r="AK26">
        <v>4.1348405800000002E-3</v>
      </c>
      <c r="AL26">
        <v>4.1330444299999998E-3</v>
      </c>
      <c r="AM26">
        <v>4.1240372500000004E-3</v>
      </c>
      <c r="AN26">
        <v>4.1088508399999999E-3</v>
      </c>
      <c r="AO26">
        <v>4.0883639100000001E-3</v>
      </c>
      <c r="AP26">
        <v>4.06635147E-3</v>
      </c>
      <c r="AQ26">
        <v>4.0427515700000001E-3</v>
      </c>
      <c r="AR26">
        <v>4.0170352100000004E-3</v>
      </c>
      <c r="AS26">
        <v>3.98857139E-3</v>
      </c>
      <c r="AT26">
        <v>3.9566585700000004E-3</v>
      </c>
    </row>
    <row r="27" spans="1:46" hidden="1" x14ac:dyDescent="0.3">
      <c r="A27" t="s">
        <v>384</v>
      </c>
      <c r="B27">
        <v>2.7896451720000002</v>
      </c>
      <c r="C27">
        <v>2.8613724679999999</v>
      </c>
      <c r="D27">
        <v>2.6308731139999999</v>
      </c>
      <c r="E27">
        <v>2.2764381720000002</v>
      </c>
      <c r="F27">
        <v>2.329677851</v>
      </c>
      <c r="G27">
        <v>2.2741359609999998</v>
      </c>
      <c r="H27">
        <v>2.1550294989999998</v>
      </c>
      <c r="I27">
        <v>2.150794125</v>
      </c>
      <c r="J27">
        <v>2.087879177</v>
      </c>
      <c r="K27">
        <v>2.0197272630000001</v>
      </c>
      <c r="L27">
        <v>1.9248290539999999</v>
      </c>
      <c r="M27">
        <v>1.8330939850000001</v>
      </c>
      <c r="N27">
        <v>1.7456723599999999</v>
      </c>
      <c r="O27">
        <v>1.6589624279999999</v>
      </c>
      <c r="P27">
        <v>1.5786863499999999</v>
      </c>
      <c r="Q27">
        <v>1.519421299</v>
      </c>
      <c r="R27">
        <v>1.4745672489999999</v>
      </c>
      <c r="S27">
        <v>1.439588895</v>
      </c>
      <c r="T27">
        <v>1.410652142</v>
      </c>
      <c r="U27">
        <v>1.386195493</v>
      </c>
      <c r="V27">
        <v>1.3651341029999999</v>
      </c>
      <c r="W27">
        <v>1.346618399</v>
      </c>
      <c r="X27">
        <v>1.329972476</v>
      </c>
      <c r="Y27">
        <v>1.3145832690000001</v>
      </c>
      <c r="Z27">
        <v>1.299949673</v>
      </c>
      <c r="AA27">
        <v>1.2954994879999999</v>
      </c>
      <c r="AB27">
        <v>1.298397016</v>
      </c>
      <c r="AC27">
        <v>1.306256766</v>
      </c>
      <c r="AD27">
        <v>1.3174439600000001</v>
      </c>
      <c r="AE27">
        <v>1.330772093</v>
      </c>
      <c r="AF27">
        <v>1.3427861189999999</v>
      </c>
      <c r="AG27">
        <v>1.355337397</v>
      </c>
      <c r="AH27">
        <v>1.3685524419999999</v>
      </c>
      <c r="AI27">
        <v>1.384564678</v>
      </c>
      <c r="AJ27">
        <v>1.4022232240000001</v>
      </c>
      <c r="AK27">
        <v>1.4171823400000001</v>
      </c>
      <c r="AL27">
        <v>1.429045613</v>
      </c>
      <c r="AM27">
        <v>1.437939667</v>
      </c>
      <c r="AN27">
        <v>1.4439807440000001</v>
      </c>
      <c r="AO27">
        <v>1.4472249319999999</v>
      </c>
      <c r="AP27">
        <v>1.4501334690000001</v>
      </c>
      <c r="AQ27">
        <v>1.452481219</v>
      </c>
      <c r="AR27">
        <v>1.453872794</v>
      </c>
      <c r="AS27">
        <v>1.453992647</v>
      </c>
      <c r="AT27">
        <v>1.452607033</v>
      </c>
    </row>
    <row r="28" spans="1:46" hidden="1" x14ac:dyDescent="0.3">
      <c r="A28" t="s">
        <v>385</v>
      </c>
      <c r="B28">
        <v>3.5333682729999998</v>
      </c>
      <c r="C28">
        <v>3.632052893</v>
      </c>
      <c r="D28">
        <v>3.4743243260000001</v>
      </c>
      <c r="E28">
        <v>3.075493984</v>
      </c>
      <c r="F28">
        <v>3.1044398019999999</v>
      </c>
      <c r="G28">
        <v>3.1278735160000002</v>
      </c>
      <c r="H28">
        <v>3.0468163220000002</v>
      </c>
      <c r="I28">
        <v>3.025637997</v>
      </c>
      <c r="J28">
        <v>3.0332820260000002</v>
      </c>
      <c r="K28">
        <v>3.0831518340000001</v>
      </c>
      <c r="L28">
        <v>3.1119883850000001</v>
      </c>
      <c r="M28">
        <v>3.147647766</v>
      </c>
      <c r="N28">
        <v>3.1765128370000002</v>
      </c>
      <c r="O28">
        <v>3.188456945</v>
      </c>
      <c r="P28">
        <v>3.1909245099999999</v>
      </c>
      <c r="Q28">
        <v>3.1960101000000001</v>
      </c>
      <c r="R28">
        <v>3.2037496409999999</v>
      </c>
      <c r="S28">
        <v>3.2138596580000001</v>
      </c>
      <c r="T28">
        <v>3.2221440179999998</v>
      </c>
      <c r="U28">
        <v>3.2309006830000002</v>
      </c>
      <c r="V28">
        <v>3.2408830270000002</v>
      </c>
      <c r="W28">
        <v>3.252513897</v>
      </c>
      <c r="X28">
        <v>3.2659402040000001</v>
      </c>
      <c r="Y28">
        <v>3.2808812070000002</v>
      </c>
      <c r="Z28">
        <v>3.297036914</v>
      </c>
      <c r="AA28">
        <v>3.3253554900000002</v>
      </c>
      <c r="AB28">
        <v>3.3612794539999999</v>
      </c>
      <c r="AC28">
        <v>3.4024205959999998</v>
      </c>
      <c r="AD28">
        <v>3.4474379229999998</v>
      </c>
      <c r="AE28">
        <v>3.4954604709999999</v>
      </c>
      <c r="AF28">
        <v>3.5392548279999998</v>
      </c>
      <c r="AG28">
        <v>3.5832871489999998</v>
      </c>
      <c r="AH28">
        <v>3.6286236559999998</v>
      </c>
      <c r="AI28">
        <v>3.6798808460000001</v>
      </c>
      <c r="AJ28">
        <v>3.7355934149999999</v>
      </c>
      <c r="AK28">
        <v>3.7939286800000001</v>
      </c>
      <c r="AL28">
        <v>3.8540096209999999</v>
      </c>
      <c r="AM28">
        <v>3.915385814</v>
      </c>
      <c r="AN28">
        <v>3.9776878519999999</v>
      </c>
      <c r="AO28">
        <v>4.040594402</v>
      </c>
      <c r="AP28">
        <v>4.1042482680000001</v>
      </c>
      <c r="AQ28">
        <v>4.168442937</v>
      </c>
      <c r="AR28">
        <v>4.2329830270000004</v>
      </c>
      <c r="AS28">
        <v>4.2977581679999997</v>
      </c>
      <c r="AT28">
        <v>4.3627287069999996</v>
      </c>
    </row>
    <row r="29" spans="1:46" hidden="1" x14ac:dyDescent="0.3">
      <c r="A29" t="s">
        <v>386</v>
      </c>
      <c r="B29">
        <v>2.2200000000000002</v>
      </c>
      <c r="C29">
        <v>2.2459079609999999</v>
      </c>
      <c r="D29">
        <v>2.234169912</v>
      </c>
      <c r="E29">
        <v>2.278569686</v>
      </c>
      <c r="F29">
        <v>2.2290328860000002</v>
      </c>
      <c r="G29">
        <v>2.2005574569999999</v>
      </c>
      <c r="H29">
        <v>2.0756556079999999</v>
      </c>
      <c r="I29">
        <v>2.0067359819999999</v>
      </c>
      <c r="J29">
        <v>2.0879484330000002</v>
      </c>
      <c r="K29">
        <v>2.1612362940000001</v>
      </c>
      <c r="L29">
        <v>2.1951493630000001</v>
      </c>
      <c r="M29">
        <v>2.1974506840000001</v>
      </c>
      <c r="N29">
        <v>2.1696611950000002</v>
      </c>
      <c r="O29">
        <v>2.112533682</v>
      </c>
      <c r="P29">
        <v>2.0364499309999999</v>
      </c>
      <c r="Q29">
        <v>1.969059098</v>
      </c>
      <c r="R29">
        <v>1.9118502900000001</v>
      </c>
      <c r="S29">
        <v>1.8637850300000001</v>
      </c>
      <c r="T29">
        <v>1.8251808220000001</v>
      </c>
      <c r="U29">
        <v>1.7944289410000001</v>
      </c>
      <c r="V29">
        <v>1.7700272859999999</v>
      </c>
      <c r="W29">
        <v>1.7506539059999999</v>
      </c>
      <c r="X29">
        <v>1.7353000750000001</v>
      </c>
      <c r="Y29">
        <v>1.723115677</v>
      </c>
      <c r="Z29">
        <v>1.713439062</v>
      </c>
      <c r="AA29">
        <v>1.71123772</v>
      </c>
      <c r="AB29">
        <v>1.7155241800000001</v>
      </c>
      <c r="AC29">
        <v>1.7249832620000001</v>
      </c>
      <c r="AD29">
        <v>1.7384772820000001</v>
      </c>
      <c r="AE29">
        <v>1.7551042590000001</v>
      </c>
      <c r="AF29">
        <v>1.772079516</v>
      </c>
      <c r="AG29">
        <v>1.78967889</v>
      </c>
      <c r="AH29">
        <v>1.807486071</v>
      </c>
      <c r="AI29">
        <v>1.8262380439999999</v>
      </c>
      <c r="AJ29">
        <v>1.8457849420000001</v>
      </c>
      <c r="AK29">
        <v>1.8659773420000001</v>
      </c>
      <c r="AL29">
        <v>1.88678995</v>
      </c>
      <c r="AM29">
        <v>1.908198955</v>
      </c>
      <c r="AN29">
        <v>1.930147694</v>
      </c>
      <c r="AO29">
        <v>1.952567599</v>
      </c>
      <c r="AP29">
        <v>1.975464605</v>
      </c>
      <c r="AQ29">
        <v>1.9987375350000001</v>
      </c>
      <c r="AR29">
        <v>2.0222674299999999</v>
      </c>
      <c r="AS29">
        <v>2.0459521299999999</v>
      </c>
      <c r="AT29">
        <v>2.06970242</v>
      </c>
    </row>
    <row r="30" spans="1:46" hidden="1" x14ac:dyDescent="0.3">
      <c r="A30" t="s">
        <v>387</v>
      </c>
      <c r="B30">
        <v>0.37691559769999999</v>
      </c>
      <c r="C30">
        <v>0.3841856844</v>
      </c>
      <c r="D30">
        <v>0.36856831020000003</v>
      </c>
      <c r="E30">
        <v>0.37024669449999997</v>
      </c>
      <c r="F30">
        <v>0.36089275809999999</v>
      </c>
      <c r="G30">
        <v>0.35315784960000002</v>
      </c>
      <c r="H30">
        <v>0.3325912016</v>
      </c>
      <c r="I30">
        <v>0.32269920479999997</v>
      </c>
      <c r="J30">
        <v>0.32385597560000001</v>
      </c>
      <c r="K30">
        <v>0.3347501658</v>
      </c>
      <c r="L30">
        <v>0.33696400469999999</v>
      </c>
      <c r="M30">
        <v>0.33597348980000002</v>
      </c>
      <c r="N30">
        <v>0.33139644950000002</v>
      </c>
      <c r="O30">
        <v>0.32371795619999999</v>
      </c>
      <c r="P30">
        <v>0.3143014281</v>
      </c>
      <c r="Q30">
        <v>0.30612886020000002</v>
      </c>
      <c r="R30">
        <v>0.29899578380000003</v>
      </c>
      <c r="S30">
        <v>0.29267924560000003</v>
      </c>
      <c r="T30">
        <v>0.2873576384</v>
      </c>
      <c r="U30">
        <v>0.28281969849999999</v>
      </c>
      <c r="V30">
        <v>0.278909252</v>
      </c>
      <c r="W30">
        <v>0.27551205179999999</v>
      </c>
      <c r="X30">
        <v>0.2725855506</v>
      </c>
      <c r="Y30">
        <v>0.2700658198</v>
      </c>
      <c r="Z30">
        <v>0.26789884019999999</v>
      </c>
      <c r="AA30">
        <v>0.26631770160000001</v>
      </c>
      <c r="AB30">
        <v>0.26532980449999999</v>
      </c>
      <c r="AC30">
        <v>0.2648330491</v>
      </c>
      <c r="AD30">
        <v>0.26471626209999999</v>
      </c>
      <c r="AE30">
        <v>0.2648889237</v>
      </c>
      <c r="AF30">
        <v>0.2651179004</v>
      </c>
      <c r="AG30">
        <v>0.26535401489999999</v>
      </c>
      <c r="AH30">
        <v>0.2655601367</v>
      </c>
      <c r="AI30">
        <v>0.2657292886</v>
      </c>
      <c r="AJ30">
        <v>0.2659554911</v>
      </c>
      <c r="AK30">
        <v>0.2663064597</v>
      </c>
      <c r="AL30">
        <v>0.26678756190000003</v>
      </c>
      <c r="AM30">
        <v>0.26736596899999998</v>
      </c>
      <c r="AN30">
        <v>0.26799691879999998</v>
      </c>
      <c r="AO30">
        <v>0.26863810980000002</v>
      </c>
      <c r="AP30">
        <v>0.26928246210000001</v>
      </c>
      <c r="AQ30">
        <v>0.26990132519999999</v>
      </c>
      <c r="AR30">
        <v>0.27047049010000002</v>
      </c>
      <c r="AS30">
        <v>0.27097516659999998</v>
      </c>
      <c r="AT30">
        <v>0.27140767529999998</v>
      </c>
    </row>
    <row r="31" spans="1:46" hidden="1" x14ac:dyDescent="0.3">
      <c r="A31" t="s">
        <v>388</v>
      </c>
      <c r="B31">
        <v>0.18229120109999999</v>
      </c>
      <c r="C31">
        <v>0.17374294239999999</v>
      </c>
      <c r="D31">
        <v>0.15937203720000001</v>
      </c>
      <c r="E31">
        <v>0.12928681340000001</v>
      </c>
      <c r="F31">
        <v>0.13842936750000001</v>
      </c>
      <c r="G31">
        <v>0.1366993739</v>
      </c>
      <c r="H31">
        <v>0.12947060730000001</v>
      </c>
      <c r="I31">
        <v>0.1245670383</v>
      </c>
      <c r="J31">
        <v>0.1245197363</v>
      </c>
      <c r="K31">
        <v>0.12846664259999999</v>
      </c>
      <c r="L31">
        <v>0.13053480000000001</v>
      </c>
      <c r="M31">
        <v>0.1312510972</v>
      </c>
      <c r="N31">
        <v>0.1312816215</v>
      </c>
      <c r="O31">
        <v>0.13047571969999999</v>
      </c>
      <c r="P31">
        <v>0.12913433269999999</v>
      </c>
      <c r="Q31">
        <v>0.12821900429999999</v>
      </c>
      <c r="R31">
        <v>0.1274018147</v>
      </c>
      <c r="S31">
        <v>0.12666034570000001</v>
      </c>
      <c r="T31">
        <v>0.1261006123</v>
      </c>
      <c r="U31">
        <v>0.12569456549999999</v>
      </c>
      <c r="V31">
        <v>0.1253982937</v>
      </c>
      <c r="W31">
        <v>0.12519625819999999</v>
      </c>
      <c r="X31">
        <v>0.12509066129999999</v>
      </c>
      <c r="Y31">
        <v>0.1250677567</v>
      </c>
      <c r="Z31">
        <v>0.12512516830000001</v>
      </c>
      <c r="AA31">
        <v>0.1252035416</v>
      </c>
      <c r="AB31">
        <v>0.1252937086</v>
      </c>
      <c r="AC31">
        <v>0.12540477329999999</v>
      </c>
      <c r="AD31">
        <v>0.12556387369999999</v>
      </c>
      <c r="AE31">
        <v>0.125740937</v>
      </c>
      <c r="AF31">
        <v>0.1257671665</v>
      </c>
      <c r="AG31">
        <v>0.1257046892</v>
      </c>
      <c r="AH31">
        <v>0.1256084126</v>
      </c>
      <c r="AI31">
        <v>0.12555028870000001</v>
      </c>
      <c r="AJ31">
        <v>0.1255499366</v>
      </c>
      <c r="AK31">
        <v>0.12558183049999999</v>
      </c>
      <c r="AL31">
        <v>0.1256176363</v>
      </c>
      <c r="AM31">
        <v>0.1256367931</v>
      </c>
      <c r="AN31">
        <v>0.12562513589999999</v>
      </c>
      <c r="AO31">
        <v>0.1255732729</v>
      </c>
      <c r="AP31">
        <v>0.12548461599999999</v>
      </c>
      <c r="AQ31">
        <v>0.1253513044</v>
      </c>
      <c r="AR31">
        <v>0.12517220709999999</v>
      </c>
      <c r="AS31">
        <v>0.1249480987</v>
      </c>
      <c r="AT31">
        <v>0.124680736</v>
      </c>
    </row>
    <row r="32" spans="1:46" hidden="1" x14ac:dyDescent="0.3">
      <c r="A32" t="s">
        <v>389</v>
      </c>
      <c r="B32">
        <v>3.4973042099999997E-2</v>
      </c>
      <c r="C32">
        <v>3.4922062099999998E-2</v>
      </c>
      <c r="D32">
        <v>3.18465816E-2</v>
      </c>
      <c r="E32">
        <v>2.82431036E-2</v>
      </c>
      <c r="F32">
        <v>2.77331138E-2</v>
      </c>
      <c r="G32">
        <v>2.8922874899999999E-2</v>
      </c>
      <c r="H32">
        <v>2.65096888E-2</v>
      </c>
      <c r="I32">
        <v>2.4595282400000001E-2</v>
      </c>
      <c r="J32">
        <v>2.32386477E-2</v>
      </c>
      <c r="K32">
        <v>2.2928255299999999E-2</v>
      </c>
      <c r="L32">
        <v>2.2036290699999999E-2</v>
      </c>
      <c r="M32">
        <v>2.1074556299999998E-2</v>
      </c>
      <c r="N32">
        <v>2.01228489E-2</v>
      </c>
      <c r="O32">
        <v>1.9159068099999999E-2</v>
      </c>
      <c r="P32">
        <v>1.8270063900000001E-2</v>
      </c>
      <c r="Q32">
        <v>1.7655012500000001E-2</v>
      </c>
      <c r="R32">
        <v>1.71755585E-2</v>
      </c>
      <c r="S32">
        <v>1.6774902599999999E-2</v>
      </c>
      <c r="T32">
        <v>1.64403586E-2</v>
      </c>
      <c r="U32">
        <v>1.6155379000000001E-2</v>
      </c>
      <c r="V32">
        <v>1.59091437E-2</v>
      </c>
      <c r="W32">
        <v>1.56942282E-2</v>
      </c>
      <c r="X32">
        <v>1.55075382E-2</v>
      </c>
      <c r="Y32">
        <v>1.53448653E-2</v>
      </c>
      <c r="Z32">
        <v>1.52025401E-2</v>
      </c>
      <c r="AA32">
        <v>1.5151450299999999E-2</v>
      </c>
      <c r="AB32">
        <v>1.51467206E-2</v>
      </c>
      <c r="AC32">
        <v>1.5167563199999999E-2</v>
      </c>
      <c r="AD32">
        <v>1.52036959E-2</v>
      </c>
      <c r="AE32">
        <v>1.52490879E-2</v>
      </c>
      <c r="AF32">
        <v>1.5250741999999999E-2</v>
      </c>
      <c r="AG32">
        <v>1.52401528E-2</v>
      </c>
      <c r="AH32">
        <v>1.5225775400000001E-2</v>
      </c>
      <c r="AI32">
        <v>1.52378319E-2</v>
      </c>
      <c r="AJ32">
        <v>1.52683013E-2</v>
      </c>
      <c r="AK32">
        <v>1.52999108E-2</v>
      </c>
      <c r="AL32">
        <v>1.5328615699999999E-2</v>
      </c>
      <c r="AM32">
        <v>1.53530729E-2</v>
      </c>
      <c r="AN32">
        <v>1.53719944E-2</v>
      </c>
      <c r="AO32">
        <v>1.5384052400000001E-2</v>
      </c>
      <c r="AP32">
        <v>1.53945178E-2</v>
      </c>
      <c r="AQ32">
        <v>1.54020792E-2</v>
      </c>
      <c r="AR32">
        <v>1.5405090099999999E-2</v>
      </c>
      <c r="AS32">
        <v>1.54024179E-2</v>
      </c>
      <c r="AT32">
        <v>1.5393399800000001E-2</v>
      </c>
    </row>
    <row r="33" spans="1:46" hidden="1" x14ac:dyDescent="0.3">
      <c r="A33" t="s">
        <v>390</v>
      </c>
      <c r="B33">
        <v>0.2045057837</v>
      </c>
      <c r="C33">
        <v>0.20416310260000001</v>
      </c>
      <c r="D33">
        <v>0.18768464930000001</v>
      </c>
      <c r="E33">
        <v>0.1663310066</v>
      </c>
      <c r="F33">
        <v>0.1638149361</v>
      </c>
      <c r="G33">
        <v>0.17095305629999999</v>
      </c>
      <c r="H33">
        <v>0.1581437826</v>
      </c>
      <c r="I33">
        <v>0.14764852680000001</v>
      </c>
      <c r="J33">
        <v>0.14212943710000001</v>
      </c>
      <c r="K33">
        <v>0.1426024856</v>
      </c>
      <c r="L33">
        <v>0.14039855100000001</v>
      </c>
      <c r="M33">
        <v>0.13883721230000001</v>
      </c>
      <c r="N33">
        <v>0.1371589081</v>
      </c>
      <c r="O33">
        <v>0.13215958110000001</v>
      </c>
      <c r="P33">
        <v>0.12717586</v>
      </c>
      <c r="Q33">
        <v>0.1235574666</v>
      </c>
      <c r="R33">
        <v>0.1205779199</v>
      </c>
      <c r="S33">
        <v>0.1179669402</v>
      </c>
      <c r="T33">
        <v>0.1157055514</v>
      </c>
      <c r="U33">
        <v>0.11373587290000001</v>
      </c>
      <c r="V33">
        <v>0.1120142908</v>
      </c>
      <c r="W33">
        <v>0.1105047178</v>
      </c>
      <c r="X33">
        <v>0.1091882582</v>
      </c>
      <c r="Y33">
        <v>0.10803871499999999</v>
      </c>
      <c r="Z33">
        <v>0.10702827819999999</v>
      </c>
      <c r="AA33">
        <v>0.10642227680000001</v>
      </c>
      <c r="AB33">
        <v>0.10598635200000001</v>
      </c>
      <c r="AC33">
        <v>0.1056541387</v>
      </c>
      <c r="AD33">
        <v>0.1054053826</v>
      </c>
      <c r="AE33">
        <v>0.10522631909999999</v>
      </c>
      <c r="AF33">
        <v>0.1021322187</v>
      </c>
      <c r="AG33">
        <v>9.83614394E-2</v>
      </c>
      <c r="AH33">
        <v>9.4498766499999998E-2</v>
      </c>
      <c r="AI33">
        <v>9.2629943899999997E-2</v>
      </c>
      <c r="AJ33">
        <v>9.1971882399999996E-2</v>
      </c>
      <c r="AK33">
        <v>9.1650309499999999E-2</v>
      </c>
      <c r="AL33">
        <v>9.1381623300000006E-2</v>
      </c>
      <c r="AM33">
        <v>9.1118312300000004E-2</v>
      </c>
      <c r="AN33">
        <v>9.0851888800000002E-2</v>
      </c>
      <c r="AO33">
        <v>9.0575421099999998E-2</v>
      </c>
      <c r="AP33">
        <v>9.0322878499999995E-2</v>
      </c>
      <c r="AQ33">
        <v>9.0084967899999896E-2</v>
      </c>
      <c r="AR33">
        <v>8.98473729E-2</v>
      </c>
      <c r="AS33">
        <v>8.9598054699999999E-2</v>
      </c>
      <c r="AT33">
        <v>8.9328469100000002E-2</v>
      </c>
    </row>
    <row r="34" spans="1:46" hidden="1" x14ac:dyDescent="0.3">
      <c r="A34" t="s">
        <v>391</v>
      </c>
      <c r="B34">
        <v>7.76004577E-2</v>
      </c>
      <c r="C34">
        <v>7.8532840199999995E-2</v>
      </c>
      <c r="D34">
        <v>7.4291176900000006E-2</v>
      </c>
      <c r="E34">
        <v>6.9047266499999996E-2</v>
      </c>
      <c r="F34">
        <v>7.0833627699999999E-2</v>
      </c>
      <c r="G34">
        <v>6.6086971100000003E-2</v>
      </c>
      <c r="H34">
        <v>6.0356797900000002E-2</v>
      </c>
      <c r="I34">
        <v>5.8446905600000001E-2</v>
      </c>
      <c r="J34">
        <v>5.56047208E-2</v>
      </c>
      <c r="K34">
        <v>5.4871335700000003E-2</v>
      </c>
      <c r="L34">
        <v>5.2584247100000002E-2</v>
      </c>
      <c r="M34">
        <v>5.0130273000000003E-2</v>
      </c>
      <c r="N34">
        <v>4.7755766499999998E-2</v>
      </c>
      <c r="O34">
        <v>4.54806408E-2</v>
      </c>
      <c r="P34">
        <v>4.34285108E-2</v>
      </c>
      <c r="Q34">
        <v>4.2107083199999999E-2</v>
      </c>
      <c r="R34">
        <v>4.11166174E-2</v>
      </c>
      <c r="S34">
        <v>4.0300398100000002E-2</v>
      </c>
      <c r="T34">
        <v>3.9624106800000003E-2</v>
      </c>
      <c r="U34">
        <v>3.90483524E-2</v>
      </c>
      <c r="V34">
        <v>3.8548934200000003E-2</v>
      </c>
      <c r="W34">
        <v>3.8111285699999997E-2</v>
      </c>
      <c r="X34">
        <v>3.7730825900000001E-2</v>
      </c>
      <c r="Y34">
        <v>3.7399990199999997E-2</v>
      </c>
      <c r="Z34">
        <v>3.7112188900000002E-2</v>
      </c>
      <c r="AA34">
        <v>3.7072240700000002E-2</v>
      </c>
      <c r="AB34">
        <v>3.71415535E-2</v>
      </c>
      <c r="AC34">
        <v>3.72626322E-2</v>
      </c>
      <c r="AD34">
        <v>3.7409978900000002E-2</v>
      </c>
      <c r="AE34">
        <v>3.7571131299999998E-2</v>
      </c>
      <c r="AF34">
        <v>3.7666841800000003E-2</v>
      </c>
      <c r="AG34">
        <v>3.7736354999999999E-2</v>
      </c>
      <c r="AH34">
        <v>3.7795212000000002E-2</v>
      </c>
      <c r="AI34">
        <v>3.7877859999999999E-2</v>
      </c>
      <c r="AJ34">
        <v>3.7982459000000003E-2</v>
      </c>
      <c r="AK34">
        <v>3.8090598099999998E-2</v>
      </c>
      <c r="AL34">
        <v>3.8196903900000002E-2</v>
      </c>
      <c r="AM34">
        <v>3.8297732500000001E-2</v>
      </c>
      <c r="AN34">
        <v>3.8389224999999999E-2</v>
      </c>
      <c r="AO34">
        <v>3.8467693800000001E-2</v>
      </c>
      <c r="AP34">
        <v>3.8540732899999999E-2</v>
      </c>
      <c r="AQ34">
        <v>3.8605805299999997E-2</v>
      </c>
      <c r="AR34">
        <v>3.8659900599999998E-2</v>
      </c>
      <c r="AS34">
        <v>3.87010728E-2</v>
      </c>
      <c r="AT34">
        <v>3.87283577E-2</v>
      </c>
    </row>
    <row r="35" spans="1:46" hidden="1" x14ac:dyDescent="0.3">
      <c r="A35" t="s">
        <v>392</v>
      </c>
      <c r="B35">
        <v>3.3779594500000003E-2</v>
      </c>
      <c r="C35">
        <v>3.3991212299999997E-2</v>
      </c>
      <c r="D35">
        <v>3.3196234900000003E-2</v>
      </c>
      <c r="E35">
        <v>3.1903933500000002E-2</v>
      </c>
      <c r="F35">
        <v>3.23187765E-2</v>
      </c>
      <c r="G35">
        <v>3.2142842400000003E-2</v>
      </c>
      <c r="H35">
        <v>3.0639468400000001E-2</v>
      </c>
      <c r="I35">
        <v>3.0061618299999999E-2</v>
      </c>
      <c r="J35">
        <v>3.0351958500000002E-2</v>
      </c>
      <c r="K35">
        <v>3.1109911600000002E-2</v>
      </c>
      <c r="L35">
        <v>3.1047030199999999E-2</v>
      </c>
      <c r="M35">
        <v>3.0674517599999999E-2</v>
      </c>
      <c r="N35">
        <v>3.0114057999999999E-2</v>
      </c>
      <c r="O35">
        <v>2.9383831400000001E-2</v>
      </c>
      <c r="P35">
        <v>2.8569758000000001E-2</v>
      </c>
      <c r="Q35">
        <v>2.7955730500000001E-2</v>
      </c>
      <c r="R35">
        <v>2.7453732299999999E-2</v>
      </c>
      <c r="S35">
        <v>2.7020123699999999E-2</v>
      </c>
      <c r="T35">
        <v>2.6655978600000001E-2</v>
      </c>
      <c r="U35">
        <v>2.6335779600000001E-2</v>
      </c>
      <c r="V35">
        <v>2.6045130400000002E-2</v>
      </c>
      <c r="W35">
        <v>2.57759402E-2</v>
      </c>
      <c r="X35">
        <v>2.5523085000000001E-2</v>
      </c>
      <c r="Y35">
        <v>2.5280956300000001E-2</v>
      </c>
      <c r="Z35">
        <v>2.5045240900000001E-2</v>
      </c>
      <c r="AA35">
        <v>2.4892774400000001E-2</v>
      </c>
      <c r="AB35">
        <v>2.4793239700000001E-2</v>
      </c>
      <c r="AC35">
        <v>2.4726839099999998E-2</v>
      </c>
      <c r="AD35">
        <v>2.46809035E-2</v>
      </c>
      <c r="AE35">
        <v>2.4646918300000001E-2</v>
      </c>
      <c r="AF35">
        <v>2.4602495299999999E-2</v>
      </c>
      <c r="AG35">
        <v>2.4560157499999999E-2</v>
      </c>
      <c r="AH35">
        <v>2.45231731E-2</v>
      </c>
      <c r="AI35">
        <v>2.4496888500000001E-2</v>
      </c>
      <c r="AJ35">
        <v>2.4476356599999999E-2</v>
      </c>
      <c r="AK35">
        <v>2.4439786799999998E-2</v>
      </c>
      <c r="AL35">
        <v>2.4384672100000001E-2</v>
      </c>
      <c r="AM35">
        <v>2.4310720300000001E-2</v>
      </c>
      <c r="AN35">
        <v>2.4217846800000001E-2</v>
      </c>
      <c r="AO35">
        <v>2.4106054299999999E-2</v>
      </c>
      <c r="AP35">
        <v>2.3989092E-2</v>
      </c>
      <c r="AQ35">
        <v>2.3865896800000001E-2</v>
      </c>
      <c r="AR35">
        <v>2.3734710400000001E-2</v>
      </c>
      <c r="AS35">
        <v>2.3594413799999998E-2</v>
      </c>
      <c r="AT35">
        <v>2.34444218E-2</v>
      </c>
    </row>
    <row r="36" spans="1:46" hidden="1" x14ac:dyDescent="0.3">
      <c r="A36" t="s">
        <v>393</v>
      </c>
      <c r="B36">
        <v>2.4004858590000002</v>
      </c>
      <c r="C36">
        <v>2.4154346439999999</v>
      </c>
      <c r="D36">
        <v>2.3885256890000002</v>
      </c>
      <c r="E36">
        <v>2.2457872189999999</v>
      </c>
      <c r="F36">
        <v>2.2974069500000001</v>
      </c>
      <c r="G36">
        <v>2.3145017989999999</v>
      </c>
      <c r="H36">
        <v>2.2222066269999998</v>
      </c>
      <c r="I36">
        <v>2.1724058350000002</v>
      </c>
      <c r="J36">
        <v>2.1848189370000002</v>
      </c>
      <c r="K36">
        <v>2.2097541810000001</v>
      </c>
      <c r="L36">
        <v>2.2221679619999999</v>
      </c>
      <c r="M36">
        <v>2.2413613290000001</v>
      </c>
      <c r="N36">
        <v>2.236086791</v>
      </c>
      <c r="O36">
        <v>2.2001693929999999</v>
      </c>
      <c r="P36">
        <v>2.1384791270000001</v>
      </c>
      <c r="Q36">
        <v>2.0761504789999998</v>
      </c>
      <c r="R36">
        <v>2.016325438</v>
      </c>
      <c r="S36">
        <v>1.9596205769999999</v>
      </c>
      <c r="T36">
        <v>1.908042244</v>
      </c>
      <c r="U36">
        <v>1.8611386350000001</v>
      </c>
      <c r="V36">
        <v>1.8182229320000001</v>
      </c>
      <c r="W36">
        <v>1.7783313780000001</v>
      </c>
      <c r="X36">
        <v>1.7404359199999999</v>
      </c>
      <c r="Y36">
        <v>1.7035224929999999</v>
      </c>
      <c r="Z36">
        <v>1.6667375609999999</v>
      </c>
      <c r="AA36">
        <v>1.6367933189999999</v>
      </c>
      <c r="AB36">
        <v>1.613196691</v>
      </c>
      <c r="AC36">
        <v>1.5946718339999999</v>
      </c>
      <c r="AD36">
        <v>1.579945669</v>
      </c>
      <c r="AE36">
        <v>1.5678937749999999</v>
      </c>
      <c r="AF36">
        <v>1.55750213</v>
      </c>
      <c r="AG36">
        <v>1.547514367</v>
      </c>
      <c r="AH36">
        <v>1.536784291</v>
      </c>
      <c r="AI36">
        <v>1.5245822170000001</v>
      </c>
      <c r="AJ36">
        <v>1.510667169</v>
      </c>
      <c r="AK36">
        <v>1.4937255220000001</v>
      </c>
      <c r="AL36">
        <v>1.474069053</v>
      </c>
      <c r="AM36">
        <v>1.452172397</v>
      </c>
      <c r="AN36">
        <v>1.428483341</v>
      </c>
      <c r="AO36">
        <v>1.403377324</v>
      </c>
      <c r="AP36">
        <v>1.3782090250000001</v>
      </c>
      <c r="AQ36">
        <v>1.352967246</v>
      </c>
      <c r="AR36">
        <v>1.3274959390000001</v>
      </c>
      <c r="AS36">
        <v>1.3016189250000001</v>
      </c>
      <c r="AT36">
        <v>1.275148299</v>
      </c>
    </row>
    <row r="37" spans="1:46" hidden="1" x14ac:dyDescent="0.3">
      <c r="A37" t="s">
        <v>394</v>
      </c>
      <c r="B37">
        <v>6.4547148900000004E-2</v>
      </c>
      <c r="C37">
        <v>6.6772203700000005E-2</v>
      </c>
      <c r="D37">
        <v>6.5405573800000005E-2</v>
      </c>
      <c r="E37">
        <v>5.5661357100000003E-2</v>
      </c>
      <c r="F37">
        <v>5.7301417399999999E-2</v>
      </c>
      <c r="G37">
        <v>6.0597856899999997E-2</v>
      </c>
      <c r="H37">
        <v>5.6958009400000002E-2</v>
      </c>
      <c r="I37">
        <v>5.3393173400000001E-2</v>
      </c>
      <c r="J37">
        <v>5.3068773600000001E-2</v>
      </c>
      <c r="K37">
        <v>5.4338881700000001E-2</v>
      </c>
      <c r="L37">
        <v>5.5373098400000001E-2</v>
      </c>
      <c r="M37">
        <v>5.66662598E-2</v>
      </c>
      <c r="N37">
        <v>5.7881571499999999E-2</v>
      </c>
      <c r="O37">
        <v>5.8682992599999997E-2</v>
      </c>
      <c r="P37">
        <v>5.9290249400000002E-2</v>
      </c>
      <c r="Q37">
        <v>5.9894926199999997E-2</v>
      </c>
      <c r="R37">
        <v>6.0490201100000002E-2</v>
      </c>
      <c r="S37">
        <v>6.1075131800000002E-2</v>
      </c>
      <c r="T37">
        <v>6.1672898099999998E-2</v>
      </c>
      <c r="U37">
        <v>6.2284658600000001E-2</v>
      </c>
      <c r="V37">
        <v>6.2910879700000005E-2</v>
      </c>
      <c r="W37">
        <v>6.3554961399999998E-2</v>
      </c>
      <c r="X37">
        <v>6.4221807000000006E-2</v>
      </c>
      <c r="Y37">
        <v>6.4910769699999996E-2</v>
      </c>
      <c r="Z37">
        <v>6.5619877699999996E-2</v>
      </c>
      <c r="AA37">
        <v>6.6372991399999998E-2</v>
      </c>
      <c r="AB37">
        <v>6.7170822099999999E-2</v>
      </c>
      <c r="AC37">
        <v>6.8013363600000001E-2</v>
      </c>
      <c r="AD37">
        <v>6.8899159099999996E-2</v>
      </c>
      <c r="AE37">
        <v>6.9823169399999996E-2</v>
      </c>
      <c r="AF37">
        <v>7.0476570899999896E-2</v>
      </c>
      <c r="AG37">
        <v>7.1078030200000003E-2</v>
      </c>
      <c r="AH37">
        <v>7.1688033200000001E-2</v>
      </c>
      <c r="AI37">
        <v>7.2526164200000007E-2</v>
      </c>
      <c r="AJ37">
        <v>7.3523719299999998E-2</v>
      </c>
      <c r="AK37">
        <v>7.4592072800000006E-2</v>
      </c>
      <c r="AL37">
        <v>7.5695601700000004E-2</v>
      </c>
      <c r="AM37">
        <v>7.68212068E-2</v>
      </c>
      <c r="AN37">
        <v>7.7959895000000001E-2</v>
      </c>
      <c r="AO37">
        <v>7.9103920300000005E-2</v>
      </c>
      <c r="AP37">
        <v>8.0256421699999997E-2</v>
      </c>
      <c r="AQ37">
        <v>8.1413736099999995E-2</v>
      </c>
      <c r="AR37">
        <v>8.2571978399999996E-2</v>
      </c>
      <c r="AS37">
        <v>8.3728794400000001E-2</v>
      </c>
      <c r="AT37">
        <v>8.4883330399999998E-2</v>
      </c>
    </row>
    <row r="38" spans="1:46" hidden="1" x14ac:dyDescent="0.3">
      <c r="A38" t="s">
        <v>395</v>
      </c>
      <c r="B38">
        <v>1.1228291779999999</v>
      </c>
      <c r="C38">
        <v>1.1543632399999999</v>
      </c>
      <c r="D38">
        <v>1.1185685270000001</v>
      </c>
      <c r="E38">
        <v>1.0127600649999999</v>
      </c>
      <c r="F38">
        <v>1.0179927419999999</v>
      </c>
      <c r="G38">
        <v>1.017223996</v>
      </c>
      <c r="H38">
        <v>0.96777648370000002</v>
      </c>
      <c r="I38">
        <v>0.93755173709999995</v>
      </c>
      <c r="J38">
        <v>0.94019705980000001</v>
      </c>
      <c r="K38">
        <v>0.98559272549999999</v>
      </c>
      <c r="L38">
        <v>1.0124279810000001</v>
      </c>
      <c r="M38">
        <v>1.03270222</v>
      </c>
      <c r="N38">
        <v>1.0448677159999999</v>
      </c>
      <c r="O38">
        <v>1.046855165</v>
      </c>
      <c r="P38">
        <v>1.0428797430000001</v>
      </c>
      <c r="Q38">
        <v>1.0410017199999999</v>
      </c>
      <c r="R38">
        <v>1.04096597</v>
      </c>
      <c r="S38">
        <v>1.0424439780000001</v>
      </c>
      <c r="T38">
        <v>1.046060161</v>
      </c>
      <c r="U38">
        <v>1.051314871</v>
      </c>
      <c r="V38">
        <v>1.0578009209999999</v>
      </c>
      <c r="W38">
        <v>1.0652787859999999</v>
      </c>
      <c r="X38">
        <v>1.0736690330000001</v>
      </c>
      <c r="Y38">
        <v>1.0828172060000001</v>
      </c>
      <c r="Z38">
        <v>1.092604154</v>
      </c>
      <c r="AA38">
        <v>1.1031891089999999</v>
      </c>
      <c r="AB38">
        <v>1.114977179</v>
      </c>
      <c r="AC38">
        <v>1.1279585270000001</v>
      </c>
      <c r="AD38">
        <v>1.141999443</v>
      </c>
      <c r="AE38">
        <v>1.1569312970000001</v>
      </c>
      <c r="AF38">
        <v>1.169590302</v>
      </c>
      <c r="AG38">
        <v>1.1818216459999999</v>
      </c>
      <c r="AH38">
        <v>1.1941454819999999</v>
      </c>
      <c r="AI38">
        <v>1.2081722580000001</v>
      </c>
      <c r="AJ38">
        <v>1.223495561</v>
      </c>
      <c r="AK38">
        <v>1.2395756689999999</v>
      </c>
      <c r="AL38">
        <v>1.2561655169999999</v>
      </c>
      <c r="AM38">
        <v>1.2731411450000001</v>
      </c>
      <c r="AN38">
        <v>1.2903957559999999</v>
      </c>
      <c r="AO38">
        <v>1.307833383</v>
      </c>
      <c r="AP38">
        <v>1.325489819</v>
      </c>
      <c r="AQ38">
        <v>1.3432968320000001</v>
      </c>
      <c r="AR38">
        <v>1.3611900669999999</v>
      </c>
      <c r="AS38">
        <v>1.3791305069999999</v>
      </c>
      <c r="AT38">
        <v>1.3970996120000001</v>
      </c>
    </row>
    <row r="39" spans="1:46" hidden="1" x14ac:dyDescent="0.3">
      <c r="A39" t="s">
        <v>396</v>
      </c>
      <c r="B39">
        <v>1.432072137</v>
      </c>
      <c r="C39">
        <v>1.49603167</v>
      </c>
      <c r="D39">
        <v>1.468297856</v>
      </c>
      <c r="E39">
        <v>1.380100774</v>
      </c>
      <c r="F39">
        <v>1.3462854769999999</v>
      </c>
      <c r="G39">
        <v>1.3414614439999999</v>
      </c>
      <c r="H39">
        <v>1.2815155469999999</v>
      </c>
      <c r="I39">
        <v>1.2653999730000001</v>
      </c>
      <c r="J39">
        <v>1.219718171</v>
      </c>
      <c r="K39">
        <v>1.245724992</v>
      </c>
      <c r="L39">
        <v>1.274261012</v>
      </c>
      <c r="M39">
        <v>1.32813588</v>
      </c>
      <c r="N39">
        <v>1.38398263</v>
      </c>
      <c r="O39">
        <v>1.3805685240000001</v>
      </c>
      <c r="P39">
        <v>1.3777401140000001</v>
      </c>
      <c r="Q39">
        <v>1.3806119530000001</v>
      </c>
      <c r="R39">
        <v>1.3841999730000001</v>
      </c>
      <c r="S39">
        <v>1.388051156</v>
      </c>
      <c r="T39">
        <v>1.393187972</v>
      </c>
      <c r="U39">
        <v>1.4000593640000001</v>
      </c>
      <c r="V39">
        <v>1.4088171739999999</v>
      </c>
      <c r="W39">
        <v>1.419519768</v>
      </c>
      <c r="X39">
        <v>1.432168863</v>
      </c>
      <c r="Y39">
        <v>1.4466419260000001</v>
      </c>
      <c r="Z39">
        <v>1.4627321179999999</v>
      </c>
      <c r="AA39">
        <v>1.479623863</v>
      </c>
      <c r="AB39">
        <v>1.4956900879999999</v>
      </c>
      <c r="AC39">
        <v>1.5116694209999999</v>
      </c>
      <c r="AD39">
        <v>1.5282312140000001</v>
      </c>
      <c r="AE39">
        <v>1.5457362889999999</v>
      </c>
      <c r="AF39">
        <v>1.4881942450000001</v>
      </c>
      <c r="AG39">
        <v>1.41972619</v>
      </c>
      <c r="AH39">
        <v>1.3486156410000001</v>
      </c>
      <c r="AI39">
        <v>1.328118871</v>
      </c>
      <c r="AJ39">
        <v>1.334368826</v>
      </c>
      <c r="AK39">
        <v>1.3477642990000001</v>
      </c>
      <c r="AL39">
        <v>1.3628259579999999</v>
      </c>
      <c r="AM39">
        <v>1.3789455770000001</v>
      </c>
      <c r="AN39">
        <v>1.396020729</v>
      </c>
      <c r="AO39">
        <v>1.4139465040000001</v>
      </c>
      <c r="AP39">
        <v>1.4327685830000001</v>
      </c>
      <c r="AQ39">
        <v>1.452398716</v>
      </c>
      <c r="AR39">
        <v>1.472673058</v>
      </c>
      <c r="AS39">
        <v>1.4934332779999999</v>
      </c>
      <c r="AT39">
        <v>1.514556241</v>
      </c>
    </row>
    <row r="40" spans="1:46" hidden="1" x14ac:dyDescent="0.3">
      <c r="A40" t="s">
        <v>397</v>
      </c>
      <c r="B40">
        <v>0.29062446780000001</v>
      </c>
      <c r="C40">
        <v>0.29857307119999998</v>
      </c>
      <c r="D40">
        <v>0.28704126889999998</v>
      </c>
      <c r="E40">
        <v>0.27615435440000002</v>
      </c>
      <c r="F40">
        <v>0.28119278489999999</v>
      </c>
      <c r="G40">
        <v>0.27731993230000002</v>
      </c>
      <c r="H40">
        <v>0.26755752350000001</v>
      </c>
      <c r="I40">
        <v>0.26608950469999998</v>
      </c>
      <c r="J40">
        <v>0.26544246189999998</v>
      </c>
      <c r="K40">
        <v>0.28086228050000001</v>
      </c>
      <c r="L40">
        <v>0.2897622332</v>
      </c>
      <c r="M40">
        <v>0.29324235059999998</v>
      </c>
      <c r="N40">
        <v>0.29340125900000003</v>
      </c>
      <c r="O40">
        <v>0.29051802469999999</v>
      </c>
      <c r="P40">
        <v>0.28576359610000002</v>
      </c>
      <c r="Q40">
        <v>0.2827037543</v>
      </c>
      <c r="R40">
        <v>0.28052099359999999</v>
      </c>
      <c r="S40">
        <v>0.27878243959999999</v>
      </c>
      <c r="T40">
        <v>0.27788430650000001</v>
      </c>
      <c r="U40">
        <v>0.27750879969999998</v>
      </c>
      <c r="V40">
        <v>0.2775876645</v>
      </c>
      <c r="W40">
        <v>0.27803235129999998</v>
      </c>
      <c r="X40">
        <v>0.27879579049999997</v>
      </c>
      <c r="Y40">
        <v>0.27982909890000002</v>
      </c>
      <c r="Z40">
        <v>0.28110211010000002</v>
      </c>
      <c r="AA40">
        <v>0.2831276419</v>
      </c>
      <c r="AB40">
        <v>0.28560483749999999</v>
      </c>
      <c r="AC40">
        <v>0.28842810009999997</v>
      </c>
      <c r="AD40">
        <v>0.29129588360000003</v>
      </c>
      <c r="AE40">
        <v>0.29424229169999999</v>
      </c>
      <c r="AF40">
        <v>0.29660119400000001</v>
      </c>
      <c r="AG40">
        <v>0.29872636270000003</v>
      </c>
      <c r="AH40">
        <v>0.30080621660000001</v>
      </c>
      <c r="AI40">
        <v>0.30314366329999998</v>
      </c>
      <c r="AJ40">
        <v>0.30579046850000002</v>
      </c>
      <c r="AK40">
        <v>0.3086735055</v>
      </c>
      <c r="AL40">
        <v>0.31171686659999998</v>
      </c>
      <c r="AM40">
        <v>0.31486129489999998</v>
      </c>
      <c r="AN40">
        <v>0.31806028780000001</v>
      </c>
      <c r="AO40">
        <v>0.32127889650000002</v>
      </c>
      <c r="AP40">
        <v>0.32456036929999998</v>
      </c>
      <c r="AQ40">
        <v>0.32785971279999998</v>
      </c>
      <c r="AR40">
        <v>0.3311571995</v>
      </c>
      <c r="AS40">
        <v>0.3344438388</v>
      </c>
      <c r="AT40">
        <v>0.33771632629999998</v>
      </c>
    </row>
    <row r="41" spans="1:46" hidden="1" x14ac:dyDescent="0.3">
      <c r="A41" t="s">
        <v>398</v>
      </c>
      <c r="B41">
        <v>3.3632649990000001</v>
      </c>
      <c r="C41">
        <v>3.4513305559999998</v>
      </c>
      <c r="D41">
        <v>3.3573567340000001</v>
      </c>
      <c r="E41">
        <v>3.1252596860000001</v>
      </c>
      <c r="F41">
        <v>3.1784129989999999</v>
      </c>
      <c r="G41">
        <v>3.1444120949999999</v>
      </c>
      <c r="H41">
        <v>3.042599418</v>
      </c>
      <c r="I41">
        <v>2.985951263</v>
      </c>
      <c r="J41">
        <v>2.8834610199999999</v>
      </c>
      <c r="K41">
        <v>2.9229289989999998</v>
      </c>
      <c r="L41">
        <v>2.9526946860000001</v>
      </c>
      <c r="M41">
        <v>2.9270365800000002</v>
      </c>
      <c r="N41">
        <v>2.8769123150000002</v>
      </c>
      <c r="O41">
        <v>2.8094768139999999</v>
      </c>
      <c r="P41">
        <v>2.732229754</v>
      </c>
      <c r="Q41">
        <v>2.660408957</v>
      </c>
      <c r="R41">
        <v>2.5961551680000001</v>
      </c>
      <c r="S41">
        <v>2.5397283270000002</v>
      </c>
      <c r="T41">
        <v>2.4908326120000002</v>
      </c>
      <c r="U41">
        <v>2.449116515</v>
      </c>
      <c r="V41">
        <v>2.4133540849999999</v>
      </c>
      <c r="W41">
        <v>2.3826706820000001</v>
      </c>
      <c r="X41">
        <v>2.356380605</v>
      </c>
      <c r="Y41">
        <v>2.333483712</v>
      </c>
      <c r="Z41">
        <v>2.3133089089999999</v>
      </c>
      <c r="AA41">
        <v>2.2978406009999999</v>
      </c>
      <c r="AB41">
        <v>2.286585165</v>
      </c>
      <c r="AC41">
        <v>2.2788478639999998</v>
      </c>
      <c r="AD41">
        <v>2.2745283879999998</v>
      </c>
      <c r="AE41">
        <v>2.2727112420000002</v>
      </c>
      <c r="AF41">
        <v>2.2706102910000001</v>
      </c>
      <c r="AG41">
        <v>2.268120954</v>
      </c>
      <c r="AH41">
        <v>2.265066493</v>
      </c>
      <c r="AI41">
        <v>2.2623447240000001</v>
      </c>
      <c r="AJ41">
        <v>2.2601654670000002</v>
      </c>
      <c r="AK41">
        <v>2.2584657579999998</v>
      </c>
      <c r="AL41">
        <v>2.2572316460000001</v>
      </c>
      <c r="AM41">
        <v>2.256484081</v>
      </c>
      <c r="AN41">
        <v>2.2562323910000002</v>
      </c>
      <c r="AO41">
        <v>2.2564664849999998</v>
      </c>
      <c r="AP41">
        <v>2.2574552040000002</v>
      </c>
      <c r="AQ41">
        <v>2.2590185630000001</v>
      </c>
      <c r="AR41">
        <v>2.26099673</v>
      </c>
      <c r="AS41">
        <v>2.2632583890000002</v>
      </c>
      <c r="AT41">
        <v>2.265694892</v>
      </c>
    </row>
    <row r="42" spans="1:46" hidden="1" x14ac:dyDescent="0.3">
      <c r="A42" t="s">
        <v>399</v>
      </c>
      <c r="B42">
        <v>16.041417899999999</v>
      </c>
      <c r="C42">
        <v>16.34453414</v>
      </c>
      <c r="D42">
        <v>15.82261402</v>
      </c>
      <c r="E42">
        <v>14.9010965</v>
      </c>
      <c r="F42">
        <v>14.725825159999999</v>
      </c>
      <c r="G42">
        <v>14.50562015</v>
      </c>
      <c r="H42">
        <v>13.86151471</v>
      </c>
      <c r="I42">
        <v>13.04815576</v>
      </c>
      <c r="J42">
        <v>12.53499341</v>
      </c>
      <c r="K42">
        <v>12.585673829999999</v>
      </c>
      <c r="L42">
        <v>12.554376469999999</v>
      </c>
      <c r="M42">
        <v>12.550745279999999</v>
      </c>
      <c r="N42">
        <v>12.440689949999999</v>
      </c>
      <c r="O42">
        <v>12.19371112</v>
      </c>
      <c r="P42">
        <v>11.86059706</v>
      </c>
      <c r="Q42">
        <v>11.56445068</v>
      </c>
      <c r="R42">
        <v>11.312129629999999</v>
      </c>
      <c r="S42">
        <v>11.099085090000001</v>
      </c>
      <c r="T42">
        <v>10.92621873</v>
      </c>
      <c r="U42">
        <v>10.788192260000001</v>
      </c>
      <c r="V42">
        <v>10.679540599999999</v>
      </c>
      <c r="W42">
        <v>10.59557815</v>
      </c>
      <c r="X42">
        <v>10.532655999999999</v>
      </c>
      <c r="Y42">
        <v>10.486304369999999</v>
      </c>
      <c r="Z42">
        <v>10.452904650000001</v>
      </c>
      <c r="AA42">
        <v>10.46092672</v>
      </c>
      <c r="AB42">
        <v>10.50350598</v>
      </c>
      <c r="AC42">
        <v>10.57260101</v>
      </c>
      <c r="AD42">
        <v>10.661722989999999</v>
      </c>
      <c r="AE42">
        <v>10.76555308</v>
      </c>
      <c r="AF42">
        <v>10.86187348</v>
      </c>
      <c r="AG42">
        <v>10.95920815</v>
      </c>
      <c r="AH42">
        <v>11.05889449</v>
      </c>
      <c r="AI42">
        <v>11.17190381</v>
      </c>
      <c r="AJ42">
        <v>11.2942676</v>
      </c>
      <c r="AK42">
        <v>11.4208713</v>
      </c>
      <c r="AL42">
        <v>11.549106889999999</v>
      </c>
      <c r="AM42">
        <v>11.677523880000001</v>
      </c>
      <c r="AN42">
        <v>11.80496039</v>
      </c>
      <c r="AO42">
        <v>11.93047851</v>
      </c>
      <c r="AP42">
        <v>12.05516426</v>
      </c>
      <c r="AQ42">
        <v>12.178225299999999</v>
      </c>
      <c r="AR42">
        <v>12.29897283</v>
      </c>
      <c r="AS42">
        <v>12.41703835</v>
      </c>
      <c r="AT42">
        <v>12.53227631</v>
      </c>
    </row>
    <row r="43" spans="1:46" hidden="1" x14ac:dyDescent="0.3">
      <c r="A43" t="s">
        <v>400</v>
      </c>
      <c r="B43">
        <v>0.29755305440000002</v>
      </c>
      <c r="C43">
        <v>0.32566692629999999</v>
      </c>
      <c r="D43">
        <v>0.32162538829999998</v>
      </c>
      <c r="E43">
        <v>0.29816204549999997</v>
      </c>
      <c r="F43">
        <v>0.32106279700000001</v>
      </c>
      <c r="G43">
        <v>0.31574260129999998</v>
      </c>
      <c r="H43">
        <v>0.32833851879999998</v>
      </c>
      <c r="I43">
        <v>0.31751052340000002</v>
      </c>
      <c r="J43">
        <v>0.32881666129999998</v>
      </c>
      <c r="K43">
        <v>0.33147472109999998</v>
      </c>
      <c r="L43">
        <v>0.32814947059999999</v>
      </c>
      <c r="M43">
        <v>0.32376926919999999</v>
      </c>
      <c r="N43">
        <v>0.31634184409999999</v>
      </c>
      <c r="O43">
        <v>0.30558153179999997</v>
      </c>
      <c r="P43">
        <v>0.29302720900000001</v>
      </c>
      <c r="Q43">
        <v>0.28251614269999997</v>
      </c>
      <c r="R43">
        <v>0.27382585320000002</v>
      </c>
      <c r="S43">
        <v>0.26659420540000001</v>
      </c>
      <c r="T43">
        <v>0.26065336519999999</v>
      </c>
      <c r="U43">
        <v>0.25576290540000002</v>
      </c>
      <c r="V43">
        <v>0.25171730669999998</v>
      </c>
      <c r="W43">
        <v>0.24834375950000001</v>
      </c>
      <c r="X43">
        <v>0.24551112050000001</v>
      </c>
      <c r="Y43">
        <v>0.24309800209999999</v>
      </c>
      <c r="Z43">
        <v>0.24101180050000001</v>
      </c>
      <c r="AA43">
        <v>0.24043735769999999</v>
      </c>
      <c r="AB43">
        <v>0.24106959529999999</v>
      </c>
      <c r="AC43">
        <v>0.24259312990000001</v>
      </c>
      <c r="AD43">
        <v>0.2447725442</v>
      </c>
      <c r="AE43">
        <v>0.24743079170000001</v>
      </c>
      <c r="AF43">
        <v>0.25014239199999999</v>
      </c>
      <c r="AG43">
        <v>0.25300260749999998</v>
      </c>
      <c r="AH43">
        <v>0.25599155629999998</v>
      </c>
      <c r="AI43">
        <v>0.25924996360000002</v>
      </c>
      <c r="AJ43">
        <v>0.26268517079999998</v>
      </c>
      <c r="AK43">
        <v>0.26619657660000001</v>
      </c>
      <c r="AL43">
        <v>0.26973753020000002</v>
      </c>
      <c r="AM43">
        <v>0.27328699829999997</v>
      </c>
      <c r="AN43">
        <v>0.27683133799999998</v>
      </c>
      <c r="AO43">
        <v>0.28036117020000001</v>
      </c>
      <c r="AP43">
        <v>0.2838950261</v>
      </c>
      <c r="AQ43">
        <v>0.28742250400000002</v>
      </c>
      <c r="AR43">
        <v>0.2909341164</v>
      </c>
      <c r="AS43">
        <v>0.29442425849999998</v>
      </c>
      <c r="AT43">
        <v>0.2978895708</v>
      </c>
    </row>
    <row r="44" spans="1:46" hidden="1" x14ac:dyDescent="0.3">
      <c r="A44" t="s">
        <v>401</v>
      </c>
      <c r="B44">
        <v>1.7971395830000001</v>
      </c>
      <c r="C44">
        <v>1.8935430719999999</v>
      </c>
      <c r="D44">
        <v>1.910620365</v>
      </c>
      <c r="E44">
        <v>1.6496187389999999</v>
      </c>
      <c r="F44">
        <v>1.712403084</v>
      </c>
      <c r="G44">
        <v>1.764597765</v>
      </c>
      <c r="H44">
        <v>1.745161728</v>
      </c>
      <c r="I44">
        <v>1.7216350869999999</v>
      </c>
      <c r="J44">
        <v>1.6865198640000001</v>
      </c>
      <c r="K44">
        <v>1.695858759</v>
      </c>
      <c r="L44">
        <v>1.691086785</v>
      </c>
      <c r="M44">
        <v>1.6754703</v>
      </c>
      <c r="N44">
        <v>1.6457192759999999</v>
      </c>
      <c r="O44">
        <v>1.600352241</v>
      </c>
      <c r="P44">
        <v>1.5460587729999999</v>
      </c>
      <c r="Q44">
        <v>1.4989628189999999</v>
      </c>
      <c r="R44">
        <v>1.4594043329999999</v>
      </c>
      <c r="S44">
        <v>1.426101471</v>
      </c>
      <c r="T44">
        <v>1.3984994980000001</v>
      </c>
      <c r="U44">
        <v>1.3756374</v>
      </c>
      <c r="V44">
        <v>1.3566896930000001</v>
      </c>
      <c r="W44">
        <v>1.3409204219999999</v>
      </c>
      <c r="X44">
        <v>1.327742263</v>
      </c>
      <c r="Y44">
        <v>1.3164786550000001</v>
      </c>
      <c r="Z44">
        <v>1.3066362149999999</v>
      </c>
      <c r="AA44">
        <v>1.3037899129999999</v>
      </c>
      <c r="AB44">
        <v>1.3066568780000001</v>
      </c>
      <c r="AC44">
        <v>1.313693102</v>
      </c>
      <c r="AD44">
        <v>1.3236993539999999</v>
      </c>
      <c r="AE44">
        <v>1.335746095</v>
      </c>
      <c r="AF44">
        <v>1.3481312919999999</v>
      </c>
      <c r="AG44">
        <v>1.360466636</v>
      </c>
      <c r="AH44">
        <v>1.372599023</v>
      </c>
      <c r="AI44">
        <v>1.385332045</v>
      </c>
      <c r="AJ44">
        <v>1.3987910910000001</v>
      </c>
      <c r="AK44">
        <v>1.4106638970000001</v>
      </c>
      <c r="AL44">
        <v>1.4207542440000001</v>
      </c>
      <c r="AM44">
        <v>1.4290670569999999</v>
      </c>
      <c r="AN44">
        <v>1.435596136</v>
      </c>
      <c r="AO44">
        <v>1.4403135579999999</v>
      </c>
      <c r="AP44">
        <v>1.44492712</v>
      </c>
      <c r="AQ44">
        <v>1.4491594130000001</v>
      </c>
      <c r="AR44">
        <v>1.4527234410000001</v>
      </c>
      <c r="AS44">
        <v>1.455399511</v>
      </c>
      <c r="AT44">
        <v>1.4570225510000001</v>
      </c>
    </row>
    <row r="45" spans="1:46" hidden="1" x14ac:dyDescent="0.3">
      <c r="A45" t="s">
        <v>402</v>
      </c>
      <c r="B45">
        <v>4.3077753479999998</v>
      </c>
      <c r="C45">
        <v>4.4306501239999996</v>
      </c>
      <c r="D45">
        <v>4.3720628130000003</v>
      </c>
      <c r="E45">
        <v>4.3680145210000001</v>
      </c>
      <c r="F45">
        <v>4.4286014890000001</v>
      </c>
      <c r="G45">
        <v>4.338861079</v>
      </c>
      <c r="H45">
        <v>4.1338542030000003</v>
      </c>
      <c r="I45">
        <v>4.0271098900000002</v>
      </c>
      <c r="J45">
        <v>4.0450656360000004</v>
      </c>
      <c r="K45">
        <v>4.219557086</v>
      </c>
      <c r="L45">
        <v>4.296759786</v>
      </c>
      <c r="M45">
        <v>4.29134393</v>
      </c>
      <c r="N45">
        <v>4.206465465</v>
      </c>
      <c r="O45">
        <v>4.0455538860000004</v>
      </c>
      <c r="P45">
        <v>3.8371009649999999</v>
      </c>
      <c r="Q45">
        <v>3.648592361</v>
      </c>
      <c r="R45">
        <v>3.4847636980000001</v>
      </c>
      <c r="S45">
        <v>3.3434267580000001</v>
      </c>
      <c r="T45">
        <v>3.2261902249999999</v>
      </c>
      <c r="U45">
        <v>3.1284593159999998</v>
      </c>
      <c r="V45">
        <v>3.0462131119999998</v>
      </c>
      <c r="W45">
        <v>2.9761106179999999</v>
      </c>
      <c r="X45">
        <v>2.9156815709999999</v>
      </c>
      <c r="Y45">
        <v>2.862743193</v>
      </c>
      <c r="Z45">
        <v>2.8156488049999999</v>
      </c>
      <c r="AA45">
        <v>2.7814946229999999</v>
      </c>
      <c r="AB45">
        <v>2.7594208130000002</v>
      </c>
      <c r="AC45">
        <v>2.7472967750000001</v>
      </c>
      <c r="AD45">
        <v>2.743063356</v>
      </c>
      <c r="AE45">
        <v>2.7449787560000001</v>
      </c>
      <c r="AF45">
        <v>2.7471678430000002</v>
      </c>
      <c r="AG45">
        <v>2.7502839240000001</v>
      </c>
      <c r="AH45">
        <v>2.7534786859999998</v>
      </c>
      <c r="AI45">
        <v>2.7587534520000001</v>
      </c>
      <c r="AJ45">
        <v>2.7659241909999999</v>
      </c>
      <c r="AK45">
        <v>2.7746765899999999</v>
      </c>
      <c r="AL45">
        <v>2.7849273129999998</v>
      </c>
      <c r="AM45">
        <v>2.7965795500000001</v>
      </c>
      <c r="AN45">
        <v>2.8094492689999999</v>
      </c>
      <c r="AO45">
        <v>2.8233177239999998</v>
      </c>
      <c r="AP45">
        <v>2.838226106</v>
      </c>
      <c r="AQ45">
        <v>2.8538469050000002</v>
      </c>
      <c r="AR45">
        <v>2.869844896</v>
      </c>
      <c r="AS45">
        <v>2.885945113</v>
      </c>
      <c r="AT45">
        <v>2.9019163799999999</v>
      </c>
    </row>
    <row r="46" spans="1:46" hidden="1" x14ac:dyDescent="0.3">
      <c r="A46" t="s">
        <v>403</v>
      </c>
      <c r="B46">
        <v>0.44791696019999999</v>
      </c>
      <c r="C46">
        <v>0.4606464851</v>
      </c>
      <c r="D46">
        <v>0.4557802104</v>
      </c>
      <c r="E46">
        <v>0.46288850590000002</v>
      </c>
      <c r="F46">
        <v>0.46878288600000001</v>
      </c>
      <c r="G46">
        <v>0.46159053519999999</v>
      </c>
      <c r="H46">
        <v>0.44729377440000001</v>
      </c>
      <c r="I46">
        <v>0.44236849960000002</v>
      </c>
      <c r="J46">
        <v>0.4499939234</v>
      </c>
      <c r="K46">
        <v>0.47121366069999998</v>
      </c>
      <c r="L46">
        <v>0.47987444930000001</v>
      </c>
      <c r="M46">
        <v>0.47616143329999999</v>
      </c>
      <c r="N46">
        <v>0.46497636320000002</v>
      </c>
      <c r="O46">
        <v>0.44991108559999998</v>
      </c>
      <c r="P46">
        <v>0.43283051779999998</v>
      </c>
      <c r="Q46">
        <v>0.41847972849999998</v>
      </c>
      <c r="R46">
        <v>0.40648113499999999</v>
      </c>
      <c r="S46">
        <v>0.39645799339999999</v>
      </c>
      <c r="T46">
        <v>0.38855872419999998</v>
      </c>
      <c r="U46">
        <v>0.38229847080000001</v>
      </c>
      <c r="V46">
        <v>0.37731649420000002</v>
      </c>
      <c r="W46">
        <v>0.37333333549999997</v>
      </c>
      <c r="X46">
        <v>0.37018110199999998</v>
      </c>
      <c r="Y46">
        <v>0.36759688750000002</v>
      </c>
      <c r="Z46">
        <v>0.36541473679999997</v>
      </c>
      <c r="AA46">
        <v>0.3638979054</v>
      </c>
      <c r="AB46">
        <v>0.36313383859999998</v>
      </c>
      <c r="AC46">
        <v>0.36304914570000002</v>
      </c>
      <c r="AD46">
        <v>0.36353480100000002</v>
      </c>
      <c r="AE46">
        <v>0.36448401429999999</v>
      </c>
      <c r="AF46">
        <v>0.36540613280000001</v>
      </c>
      <c r="AG46">
        <v>0.36627672789999999</v>
      </c>
      <c r="AH46">
        <v>0.36699850360000003</v>
      </c>
      <c r="AI46">
        <v>0.3675799616</v>
      </c>
      <c r="AJ46">
        <v>0.36812846380000003</v>
      </c>
      <c r="AK46">
        <v>0.36874326390000001</v>
      </c>
      <c r="AL46">
        <v>0.36948438020000002</v>
      </c>
      <c r="AM46">
        <v>0.37037849789999999</v>
      </c>
      <c r="AN46">
        <v>0.37143103240000003</v>
      </c>
      <c r="AO46">
        <v>0.37263561649999999</v>
      </c>
      <c r="AP46">
        <v>0.37411268510000001</v>
      </c>
      <c r="AQ46">
        <v>0.37578474950000001</v>
      </c>
      <c r="AR46">
        <v>0.37758759310000001</v>
      </c>
      <c r="AS46">
        <v>0.37947642720000002</v>
      </c>
      <c r="AT46">
        <v>0.3814176554</v>
      </c>
    </row>
    <row r="47" spans="1:46" hidden="1" x14ac:dyDescent="0.3">
      <c r="A47" t="s">
        <v>404</v>
      </c>
      <c r="B47">
        <v>0.28999999999999998</v>
      </c>
      <c r="C47">
        <v>0.29314721910000002</v>
      </c>
      <c r="D47">
        <v>0.30094572879999998</v>
      </c>
      <c r="E47">
        <v>0.29169844579999998</v>
      </c>
      <c r="F47">
        <v>0.28900599170000002</v>
      </c>
      <c r="G47">
        <v>0.29856742609999998</v>
      </c>
      <c r="H47">
        <v>0.2957706571</v>
      </c>
      <c r="I47">
        <v>0.28981914640000001</v>
      </c>
      <c r="J47">
        <v>0.29951647729999997</v>
      </c>
      <c r="K47">
        <v>0.2940004564</v>
      </c>
      <c r="L47">
        <v>0.2943328697</v>
      </c>
      <c r="M47">
        <v>0.2972083895</v>
      </c>
      <c r="N47">
        <v>0.29955028769999997</v>
      </c>
      <c r="O47">
        <v>0.30007498389999998</v>
      </c>
      <c r="P47">
        <v>0.29851466700000001</v>
      </c>
      <c r="Q47">
        <v>0.29497183690000001</v>
      </c>
      <c r="R47">
        <v>0.2910801032</v>
      </c>
      <c r="S47">
        <v>0.28737309680000001</v>
      </c>
      <c r="T47">
        <v>0.2838950127</v>
      </c>
      <c r="U47">
        <v>0.28077793870000001</v>
      </c>
      <c r="V47">
        <v>0.2780675426</v>
      </c>
      <c r="W47">
        <v>0.2757052499</v>
      </c>
      <c r="X47">
        <v>0.27361999050000002</v>
      </c>
      <c r="Y47">
        <v>0.2717290296</v>
      </c>
      <c r="Z47">
        <v>0.26995123119999997</v>
      </c>
      <c r="AA47">
        <v>0.26899472029999999</v>
      </c>
      <c r="AB47">
        <v>0.26904981020000002</v>
      </c>
      <c r="AC47">
        <v>0.26997906529999999</v>
      </c>
      <c r="AD47">
        <v>0.27160277779999997</v>
      </c>
      <c r="AE47">
        <v>0.2737646903</v>
      </c>
      <c r="AF47">
        <v>0.27677574379999997</v>
      </c>
      <c r="AG47">
        <v>0.2803361875</v>
      </c>
      <c r="AH47">
        <v>0.28421893609999999</v>
      </c>
      <c r="AI47">
        <v>0.28843367609999998</v>
      </c>
      <c r="AJ47">
        <v>0.29287818189999998</v>
      </c>
      <c r="AK47">
        <v>0.2974786022</v>
      </c>
      <c r="AL47">
        <v>0.30220208630000001</v>
      </c>
      <c r="AM47">
        <v>0.30702774030000002</v>
      </c>
      <c r="AN47">
        <v>0.31193521060000001</v>
      </c>
      <c r="AO47">
        <v>0.31690557629999999</v>
      </c>
      <c r="AP47">
        <v>0.32194682330000002</v>
      </c>
      <c r="AQ47">
        <v>0.32704309920000002</v>
      </c>
      <c r="AR47">
        <v>0.3321762372</v>
      </c>
      <c r="AS47">
        <v>0.33733296330000001</v>
      </c>
      <c r="AT47">
        <v>0.3425041674</v>
      </c>
    </row>
    <row r="48" spans="1:46" hidden="1" x14ac:dyDescent="0.3">
      <c r="A48" t="s">
        <v>405</v>
      </c>
      <c r="B48">
        <v>1.8698142499999999</v>
      </c>
      <c r="C48">
        <v>1.9042944340000001</v>
      </c>
      <c r="D48">
        <v>1.884596648</v>
      </c>
      <c r="E48">
        <v>1.800435891</v>
      </c>
      <c r="F48">
        <v>1.7767240440000001</v>
      </c>
      <c r="G48">
        <v>1.8182110899999999</v>
      </c>
      <c r="H48">
        <v>1.797559506</v>
      </c>
      <c r="I48">
        <v>1.767781509</v>
      </c>
      <c r="J48">
        <v>1.7609689479999999</v>
      </c>
      <c r="K48">
        <v>1.7247739280000001</v>
      </c>
      <c r="L48">
        <v>1.7084409149999999</v>
      </c>
      <c r="M48">
        <v>1.71503022</v>
      </c>
      <c r="N48">
        <v>1.7237620440000001</v>
      </c>
      <c r="O48">
        <v>1.729684059</v>
      </c>
      <c r="P48">
        <v>1.7307741029999999</v>
      </c>
      <c r="Q48">
        <v>1.721485054</v>
      </c>
      <c r="R48">
        <v>1.7079386030000001</v>
      </c>
      <c r="S48">
        <v>1.692402395</v>
      </c>
      <c r="T48">
        <v>1.675633148</v>
      </c>
      <c r="U48">
        <v>1.6584802599999999</v>
      </c>
      <c r="V48">
        <v>1.6416071379999999</v>
      </c>
      <c r="W48">
        <v>1.625196273</v>
      </c>
      <c r="X48">
        <v>1.6095081950000001</v>
      </c>
      <c r="Y48">
        <v>1.59447147</v>
      </c>
      <c r="Z48">
        <v>1.5799114379999999</v>
      </c>
      <c r="AA48">
        <v>1.567206383</v>
      </c>
      <c r="AB48">
        <v>1.5581369110000001</v>
      </c>
      <c r="AC48">
        <v>1.5524034710000001</v>
      </c>
      <c r="AD48">
        <v>1.549309703</v>
      </c>
      <c r="AE48">
        <v>1.5482258250000001</v>
      </c>
      <c r="AF48">
        <v>1.5519555490000001</v>
      </c>
      <c r="AG48">
        <v>1.5581899509999999</v>
      </c>
      <c r="AH48">
        <v>1.565753344</v>
      </c>
      <c r="AI48">
        <v>1.573982687</v>
      </c>
      <c r="AJ48">
        <v>1.58297826</v>
      </c>
      <c r="AK48">
        <v>1.5928613279999999</v>
      </c>
      <c r="AL48">
        <v>1.60351087</v>
      </c>
      <c r="AM48">
        <v>1.6146439610000001</v>
      </c>
      <c r="AN48">
        <v>1.625935865</v>
      </c>
      <c r="AO48">
        <v>1.6370922219999999</v>
      </c>
      <c r="AP48">
        <v>1.6481074550000001</v>
      </c>
      <c r="AQ48">
        <v>1.6588095460000001</v>
      </c>
      <c r="AR48">
        <v>1.66905528</v>
      </c>
      <c r="AS48">
        <v>1.678769306</v>
      </c>
      <c r="AT48">
        <v>1.687929706</v>
      </c>
    </row>
    <row r="49" spans="1:46" hidden="1" x14ac:dyDescent="0.3">
      <c r="A49" t="s">
        <v>406</v>
      </c>
      <c r="B49">
        <v>0.54314707129999995</v>
      </c>
      <c r="C49">
        <v>0.51724445600000002</v>
      </c>
      <c r="D49">
        <v>0.48941652000000002</v>
      </c>
      <c r="E49">
        <v>0.3776182957</v>
      </c>
      <c r="F49">
        <v>0.40931361900000002</v>
      </c>
      <c r="G49">
        <v>0.42264952449999998</v>
      </c>
      <c r="H49">
        <v>0.42019465179999999</v>
      </c>
      <c r="I49">
        <v>0.40977634870000001</v>
      </c>
      <c r="J49">
        <v>0.40474094040000003</v>
      </c>
      <c r="K49">
        <v>0.39280994850000001</v>
      </c>
      <c r="L49">
        <v>0.3894256646</v>
      </c>
      <c r="M49">
        <v>0.39079253250000001</v>
      </c>
      <c r="N49">
        <v>0.39505258799999998</v>
      </c>
      <c r="O49">
        <v>0.4004562244</v>
      </c>
      <c r="P49">
        <v>0.40602549090000001</v>
      </c>
      <c r="Q49">
        <v>0.41021762179999999</v>
      </c>
      <c r="R49">
        <v>0.41298629479999999</v>
      </c>
      <c r="S49">
        <v>0.41477147819999999</v>
      </c>
      <c r="T49">
        <v>0.4156440066</v>
      </c>
      <c r="U49">
        <v>0.41593655159999998</v>
      </c>
      <c r="V49">
        <v>0.41584823729999998</v>
      </c>
      <c r="W49">
        <v>0.41551616949999998</v>
      </c>
      <c r="X49">
        <v>0.41505673589999997</v>
      </c>
      <c r="Y49">
        <v>0.41448614659999999</v>
      </c>
      <c r="Z49">
        <v>0.41381998850000001</v>
      </c>
      <c r="AA49">
        <v>0.4134611292</v>
      </c>
      <c r="AB49">
        <v>0.41340875040000002</v>
      </c>
      <c r="AC49">
        <v>0.41361648540000001</v>
      </c>
      <c r="AD49">
        <v>0.41410741979999999</v>
      </c>
      <c r="AE49">
        <v>0.41473811890000001</v>
      </c>
      <c r="AF49">
        <v>0.41606046169999999</v>
      </c>
      <c r="AG49">
        <v>0.4177350185</v>
      </c>
      <c r="AH49">
        <v>0.41968526960000002</v>
      </c>
      <c r="AI49">
        <v>0.42198830120000003</v>
      </c>
      <c r="AJ49">
        <v>0.42459242650000001</v>
      </c>
      <c r="AK49">
        <v>0.42733729030000001</v>
      </c>
      <c r="AL49">
        <v>0.43008374780000003</v>
      </c>
      <c r="AM49">
        <v>0.4327355155</v>
      </c>
      <c r="AN49">
        <v>0.43522622490000001</v>
      </c>
      <c r="AO49">
        <v>0.43751062169999999</v>
      </c>
      <c r="AP49">
        <v>0.43960819629999998</v>
      </c>
      <c r="AQ49">
        <v>0.44149033409999999</v>
      </c>
      <c r="AR49">
        <v>0.44315280620000003</v>
      </c>
      <c r="AS49">
        <v>0.44460122190000001</v>
      </c>
      <c r="AT49">
        <v>0.44584755069999998</v>
      </c>
    </row>
    <row r="50" spans="1:46" hidden="1" x14ac:dyDescent="0.3">
      <c r="A50" t="s">
        <v>407</v>
      </c>
      <c r="B50">
        <v>0.26022014929999998</v>
      </c>
      <c r="C50">
        <v>0.25962291990000003</v>
      </c>
      <c r="D50">
        <v>0.24420890470000001</v>
      </c>
      <c r="E50">
        <v>0.20600865509999999</v>
      </c>
      <c r="F50">
        <v>0.2047764977</v>
      </c>
      <c r="G50">
        <v>0.22290904789999999</v>
      </c>
      <c r="H50">
        <v>0.21403014140000001</v>
      </c>
      <c r="I50">
        <v>0.20116459219999999</v>
      </c>
      <c r="J50">
        <v>0.1953499323</v>
      </c>
      <c r="K50">
        <v>0.19283440590000001</v>
      </c>
      <c r="L50">
        <v>0.1929358447</v>
      </c>
      <c r="M50">
        <v>0.19578863439999999</v>
      </c>
      <c r="N50">
        <v>0.19927600349999999</v>
      </c>
      <c r="O50">
        <v>0.2020990979</v>
      </c>
      <c r="P50">
        <v>0.2043486541</v>
      </c>
      <c r="Q50">
        <v>0.2049706463</v>
      </c>
      <c r="R50">
        <v>0.20483532630000001</v>
      </c>
      <c r="S50">
        <v>0.20429416080000001</v>
      </c>
      <c r="T50">
        <v>0.20349525660000001</v>
      </c>
      <c r="U50">
        <v>0.2025323748</v>
      </c>
      <c r="V50">
        <v>0.20147866950000001</v>
      </c>
      <c r="W50">
        <v>0.2003490316</v>
      </c>
      <c r="X50">
        <v>0.1991778924</v>
      </c>
      <c r="Y50">
        <v>0.19796185359999999</v>
      </c>
      <c r="Z50">
        <v>0.1966850688</v>
      </c>
      <c r="AA50">
        <v>0.19511561450000001</v>
      </c>
      <c r="AB50">
        <v>0.19369954110000001</v>
      </c>
      <c r="AC50">
        <v>0.19251282950000001</v>
      </c>
      <c r="AD50">
        <v>0.19153084409999999</v>
      </c>
      <c r="AE50">
        <v>0.1907041589</v>
      </c>
      <c r="AF50">
        <v>0.18984060729999999</v>
      </c>
      <c r="AG50">
        <v>0.18911436819999999</v>
      </c>
      <c r="AH50">
        <v>0.1885212674</v>
      </c>
      <c r="AI50">
        <v>0.18835916999999999</v>
      </c>
      <c r="AJ50">
        <v>0.18847410840000001</v>
      </c>
      <c r="AK50">
        <v>0.18862111949999999</v>
      </c>
      <c r="AL50">
        <v>0.18873429080000001</v>
      </c>
      <c r="AM50">
        <v>0.1887881542</v>
      </c>
      <c r="AN50">
        <v>0.1887616241</v>
      </c>
      <c r="AO50">
        <v>0.18863560109999999</v>
      </c>
      <c r="AP50">
        <v>0.1884799754</v>
      </c>
      <c r="AQ50">
        <v>0.18827979810000001</v>
      </c>
      <c r="AR50">
        <v>0.18801689599999999</v>
      </c>
      <c r="AS50">
        <v>0.1876806764</v>
      </c>
      <c r="AT50">
        <v>0.18726719459999999</v>
      </c>
    </row>
    <row r="51" spans="1:46" hidden="1" x14ac:dyDescent="0.3">
      <c r="A51" t="s">
        <v>408</v>
      </c>
      <c r="B51">
        <v>0.42989928189999999</v>
      </c>
      <c r="C51">
        <v>0.42882049039999998</v>
      </c>
      <c r="D51">
        <v>0.40663821090000002</v>
      </c>
      <c r="E51">
        <v>0.34275501730000002</v>
      </c>
      <c r="F51">
        <v>0.34174062799999999</v>
      </c>
      <c r="G51">
        <v>0.37225958479999999</v>
      </c>
      <c r="H51">
        <v>0.360762372</v>
      </c>
      <c r="I51">
        <v>0.34120839050000001</v>
      </c>
      <c r="J51">
        <v>0.33229830760000001</v>
      </c>
      <c r="K51">
        <v>0.32595837039999997</v>
      </c>
      <c r="L51">
        <v>0.32624501789999999</v>
      </c>
      <c r="M51">
        <v>0.33497121870000002</v>
      </c>
      <c r="N51">
        <v>0.3463652344</v>
      </c>
      <c r="O51">
        <v>0.3503819715</v>
      </c>
      <c r="P51">
        <v>0.35350972149999998</v>
      </c>
      <c r="Q51">
        <v>0.35420138579999999</v>
      </c>
      <c r="R51">
        <v>0.3535127012</v>
      </c>
      <c r="S51">
        <v>0.35198112780000002</v>
      </c>
      <c r="T51">
        <v>0.34983950860000002</v>
      </c>
      <c r="U51">
        <v>0.34737610029999999</v>
      </c>
      <c r="V51">
        <v>0.34479525020000001</v>
      </c>
      <c r="W51">
        <v>0.34216561909999998</v>
      </c>
      <c r="X51">
        <v>0.3395468666</v>
      </c>
      <c r="Y51">
        <v>0.33693585850000002</v>
      </c>
      <c r="Z51">
        <v>0.33429199500000001</v>
      </c>
      <c r="AA51">
        <v>0.3311646694</v>
      </c>
      <c r="AB51">
        <v>0.32809214289999999</v>
      </c>
      <c r="AC51">
        <v>0.3252767882</v>
      </c>
      <c r="AD51">
        <v>0.32277375130000002</v>
      </c>
      <c r="AE51">
        <v>0.32056377409999998</v>
      </c>
      <c r="AF51">
        <v>0.31034976679999998</v>
      </c>
      <c r="AG51">
        <v>0.29857432169999998</v>
      </c>
      <c r="AH51">
        <v>0.28680510329999997</v>
      </c>
      <c r="AI51">
        <v>0.28123709330000002</v>
      </c>
      <c r="AJ51">
        <v>0.27941169840000002</v>
      </c>
      <c r="AK51">
        <v>0.27863013250000002</v>
      </c>
      <c r="AL51">
        <v>0.27800604169999998</v>
      </c>
      <c r="AM51">
        <v>0.27738094670000002</v>
      </c>
      <c r="AN51">
        <v>0.27672068630000002</v>
      </c>
      <c r="AO51">
        <v>0.2759994033</v>
      </c>
      <c r="AP51">
        <v>0.27532746699999999</v>
      </c>
      <c r="AQ51">
        <v>0.27467867200000001</v>
      </c>
      <c r="AR51">
        <v>0.27401194690000003</v>
      </c>
      <c r="AS51">
        <v>0.27329458559999997</v>
      </c>
      <c r="AT51">
        <v>0.27250564649999998</v>
      </c>
    </row>
    <row r="52" spans="1:46" hidden="1" x14ac:dyDescent="0.3">
      <c r="A52" t="s">
        <v>409</v>
      </c>
      <c r="B52">
        <v>0.91335634389999998</v>
      </c>
      <c r="C52">
        <v>0.92355599239999997</v>
      </c>
      <c r="D52">
        <v>0.90117925880000005</v>
      </c>
      <c r="E52">
        <v>0.79667923819999997</v>
      </c>
      <c r="F52">
        <v>0.82735163560000002</v>
      </c>
      <c r="G52">
        <v>0.80601738089999997</v>
      </c>
      <c r="H52">
        <v>0.7714994798</v>
      </c>
      <c r="I52">
        <v>0.75692249680000001</v>
      </c>
      <c r="J52">
        <v>0.74316248740000002</v>
      </c>
      <c r="K52">
        <v>0.73771545189999999</v>
      </c>
      <c r="L52">
        <v>0.74028315720000004</v>
      </c>
      <c r="M52">
        <v>0.75295967480000003</v>
      </c>
      <c r="N52">
        <v>0.76818941370000005</v>
      </c>
      <c r="O52">
        <v>0.78227710130000006</v>
      </c>
      <c r="P52">
        <v>0.79450639960000002</v>
      </c>
      <c r="Q52">
        <v>0.80106340580000002</v>
      </c>
      <c r="R52">
        <v>0.80455571380000002</v>
      </c>
      <c r="S52">
        <v>0.80609568659999997</v>
      </c>
      <c r="T52">
        <v>0.80622271509999999</v>
      </c>
      <c r="U52">
        <v>0.80529427529999997</v>
      </c>
      <c r="V52">
        <v>0.80362003940000004</v>
      </c>
      <c r="W52">
        <v>0.80131032010000003</v>
      </c>
      <c r="X52">
        <v>0.79855137929999997</v>
      </c>
      <c r="Y52">
        <v>0.79537714250000002</v>
      </c>
      <c r="Z52">
        <v>0.79176701009999995</v>
      </c>
      <c r="AA52">
        <v>0.78701405560000004</v>
      </c>
      <c r="AB52">
        <v>0.78259532070000004</v>
      </c>
      <c r="AC52">
        <v>0.77879204999999996</v>
      </c>
      <c r="AD52">
        <v>0.77554443399999995</v>
      </c>
      <c r="AE52">
        <v>0.77272013579999999</v>
      </c>
      <c r="AF52">
        <v>0.77066221170000004</v>
      </c>
      <c r="AG52">
        <v>0.76926711339999998</v>
      </c>
      <c r="AH52">
        <v>0.76840226830000002</v>
      </c>
      <c r="AI52">
        <v>0.76845185719999998</v>
      </c>
      <c r="AJ52">
        <v>0.76915162110000002</v>
      </c>
      <c r="AK52">
        <v>0.76999623930000005</v>
      </c>
      <c r="AL52">
        <v>0.77080939579999996</v>
      </c>
      <c r="AM52">
        <v>0.77147936939999995</v>
      </c>
      <c r="AN52">
        <v>0.77190564279999996</v>
      </c>
      <c r="AO52">
        <v>0.77200164559999995</v>
      </c>
      <c r="AP52">
        <v>0.77194220270000002</v>
      </c>
      <c r="AQ52">
        <v>0.77168139650000001</v>
      </c>
      <c r="AR52">
        <v>0.77116766130000003</v>
      </c>
      <c r="AS52">
        <v>0.77037640969999999</v>
      </c>
      <c r="AT52">
        <v>0.76930667900000005</v>
      </c>
    </row>
    <row r="53" spans="1:46" hidden="1" x14ac:dyDescent="0.3">
      <c r="A53" t="s">
        <v>410</v>
      </c>
      <c r="B53">
        <v>0.49635056059999999</v>
      </c>
      <c r="C53">
        <v>0.49926882989999999</v>
      </c>
      <c r="D53">
        <v>0.50322862239999999</v>
      </c>
      <c r="E53">
        <v>0.46007409379999997</v>
      </c>
      <c r="F53">
        <v>0.47195453180000002</v>
      </c>
      <c r="G53">
        <v>0.48920632819999998</v>
      </c>
      <c r="H53">
        <v>0.48764391000000001</v>
      </c>
      <c r="I53">
        <v>0.48405541479999997</v>
      </c>
      <c r="J53">
        <v>0.4924292187</v>
      </c>
      <c r="K53">
        <v>0.49168789260000001</v>
      </c>
      <c r="L53">
        <v>0.49649429969999997</v>
      </c>
      <c r="M53">
        <v>0.50677552930000003</v>
      </c>
      <c r="N53">
        <v>0.51821025220000005</v>
      </c>
      <c r="O53">
        <v>0.528504529</v>
      </c>
      <c r="P53">
        <v>0.53675120249999997</v>
      </c>
      <c r="Q53">
        <v>0.5402151355</v>
      </c>
      <c r="R53">
        <v>0.54137670709999997</v>
      </c>
      <c r="S53">
        <v>0.54122463980000002</v>
      </c>
      <c r="T53">
        <v>0.54019958310000005</v>
      </c>
      <c r="U53">
        <v>0.53848157070000002</v>
      </c>
      <c r="V53">
        <v>0.53623462479999995</v>
      </c>
      <c r="W53">
        <v>0.5334490288</v>
      </c>
      <c r="X53">
        <v>0.53018858550000003</v>
      </c>
      <c r="Y53">
        <v>0.52643486930000005</v>
      </c>
      <c r="Z53">
        <v>0.52214911090000005</v>
      </c>
      <c r="AA53">
        <v>0.51715005839999995</v>
      </c>
      <c r="AB53">
        <v>0.51264337820000005</v>
      </c>
      <c r="AC53">
        <v>0.50878382310000003</v>
      </c>
      <c r="AD53">
        <v>0.50545824360000002</v>
      </c>
      <c r="AE53">
        <v>0.50251072679999997</v>
      </c>
      <c r="AF53">
        <v>0.50072520129999998</v>
      </c>
      <c r="AG53">
        <v>0.49971734690000003</v>
      </c>
      <c r="AH53">
        <v>0.49924863940000003</v>
      </c>
      <c r="AI53">
        <v>0.49922800350000002</v>
      </c>
      <c r="AJ53">
        <v>0.49942389279999999</v>
      </c>
      <c r="AK53">
        <v>0.4993203611</v>
      </c>
      <c r="AL53">
        <v>0.49882692270000001</v>
      </c>
      <c r="AM53">
        <v>0.4979150182</v>
      </c>
      <c r="AN53">
        <v>0.4965681951</v>
      </c>
      <c r="AO53">
        <v>0.49477689850000001</v>
      </c>
      <c r="AP53">
        <v>0.4928315419</v>
      </c>
      <c r="AQ53">
        <v>0.4907131817</v>
      </c>
      <c r="AR53">
        <v>0.48838922169999999</v>
      </c>
      <c r="AS53">
        <v>0.48584241410000001</v>
      </c>
      <c r="AT53">
        <v>0.48306827679999997</v>
      </c>
    </row>
    <row r="54" spans="1:46" hidden="1" x14ac:dyDescent="0.3">
      <c r="A54" t="s">
        <v>411</v>
      </c>
      <c r="B54">
        <v>0.58400419940000003</v>
      </c>
      <c r="C54">
        <v>0.58723504339999999</v>
      </c>
      <c r="D54">
        <v>0.60051591199999999</v>
      </c>
      <c r="E54">
        <v>0.53488332620000001</v>
      </c>
      <c r="F54">
        <v>0.55481387790000003</v>
      </c>
      <c r="G54">
        <v>0.58586625309999996</v>
      </c>
      <c r="H54">
        <v>0.59148424359999996</v>
      </c>
      <c r="I54">
        <v>0.58552149040000001</v>
      </c>
      <c r="J54">
        <v>0.58220480669999997</v>
      </c>
      <c r="K54">
        <v>0.5545249579</v>
      </c>
      <c r="L54">
        <v>0.54669972529999999</v>
      </c>
      <c r="M54">
        <v>0.5536509691</v>
      </c>
      <c r="N54">
        <v>0.56145457880000005</v>
      </c>
      <c r="O54">
        <v>0.56632818490000003</v>
      </c>
      <c r="P54">
        <v>0.5663509981</v>
      </c>
      <c r="Q54">
        <v>0.56065647910000005</v>
      </c>
      <c r="R54">
        <v>0.5523963677</v>
      </c>
      <c r="S54">
        <v>0.54287361170000004</v>
      </c>
      <c r="T54">
        <v>0.53254362799999999</v>
      </c>
      <c r="U54">
        <v>0.52199679269999999</v>
      </c>
      <c r="V54">
        <v>0.51155813029999997</v>
      </c>
      <c r="W54">
        <v>0.50121668279999998</v>
      </c>
      <c r="X54">
        <v>0.4908549955</v>
      </c>
      <c r="Y54">
        <v>0.48029114220000002</v>
      </c>
      <c r="Z54">
        <v>0.46934044000000003</v>
      </c>
      <c r="AA54">
        <v>0.46011891129999999</v>
      </c>
      <c r="AB54">
        <v>0.4528470235</v>
      </c>
      <c r="AC54">
        <v>0.4471848262</v>
      </c>
      <c r="AD54">
        <v>0.4427306547</v>
      </c>
      <c r="AE54">
        <v>0.43912578019999998</v>
      </c>
      <c r="AF54">
        <v>0.43722214250000002</v>
      </c>
      <c r="AG54">
        <v>0.43608283339999998</v>
      </c>
      <c r="AH54">
        <v>0.43510752390000001</v>
      </c>
      <c r="AI54">
        <v>0.43390726159999998</v>
      </c>
      <c r="AJ54">
        <v>0.4322804287</v>
      </c>
      <c r="AK54">
        <v>0.4297651046</v>
      </c>
      <c r="AL54">
        <v>0.42639442570000002</v>
      </c>
      <c r="AM54">
        <v>0.42227052749999999</v>
      </c>
      <c r="AN54">
        <v>0.41750079899999998</v>
      </c>
      <c r="AO54">
        <v>0.41218038730000001</v>
      </c>
      <c r="AP54">
        <v>0.40671445589999999</v>
      </c>
      <c r="AQ54">
        <v>0.40110414189999999</v>
      </c>
      <c r="AR54">
        <v>0.3953077894</v>
      </c>
      <c r="AS54">
        <v>0.38927911259999998</v>
      </c>
      <c r="AT54">
        <v>0.38296919550000003</v>
      </c>
    </row>
    <row r="55" spans="1:46" hidden="1" x14ac:dyDescent="0.3">
      <c r="A55" t="s">
        <v>412</v>
      </c>
      <c r="B55">
        <v>0.56562572850000004</v>
      </c>
      <c r="C55">
        <v>0.58497088529999997</v>
      </c>
      <c r="D55">
        <v>0.57822055920000004</v>
      </c>
      <c r="E55">
        <v>0.48509676299999999</v>
      </c>
      <c r="F55">
        <v>0.5008140847</v>
      </c>
      <c r="G55">
        <v>0.53621554579999997</v>
      </c>
      <c r="H55">
        <v>0.51128664950000002</v>
      </c>
      <c r="I55">
        <v>0.48147812940000001</v>
      </c>
      <c r="J55">
        <v>0.47749500789999999</v>
      </c>
      <c r="K55">
        <v>0.48107497960000001</v>
      </c>
      <c r="L55">
        <v>0.48712208019999997</v>
      </c>
      <c r="M55">
        <v>0.49871343480000002</v>
      </c>
      <c r="N55">
        <v>0.51161427699999995</v>
      </c>
      <c r="O55">
        <v>0.52238431350000003</v>
      </c>
      <c r="P55">
        <v>0.53224298790000002</v>
      </c>
      <c r="Q55">
        <v>0.54094192549999998</v>
      </c>
      <c r="R55">
        <v>0.54878835349999999</v>
      </c>
      <c r="S55">
        <v>0.55599026039999999</v>
      </c>
      <c r="T55">
        <v>0.5627152487</v>
      </c>
      <c r="U55">
        <v>0.56912733439999996</v>
      </c>
      <c r="V55">
        <v>0.57535998789999998</v>
      </c>
      <c r="W55">
        <v>0.58149235440000002</v>
      </c>
      <c r="X55">
        <v>0.58761657300000003</v>
      </c>
      <c r="Y55">
        <v>0.59374825019999999</v>
      </c>
      <c r="Z55">
        <v>0.59987237049999997</v>
      </c>
      <c r="AA55">
        <v>0.60631678759999996</v>
      </c>
      <c r="AB55">
        <v>0.61322405020000004</v>
      </c>
      <c r="AC55">
        <v>0.62060425659999996</v>
      </c>
      <c r="AD55">
        <v>0.62842960670000003</v>
      </c>
      <c r="AE55">
        <v>0.63663882729999999</v>
      </c>
      <c r="AF55">
        <v>0.64301293550000005</v>
      </c>
      <c r="AG55">
        <v>0.64925712629999999</v>
      </c>
      <c r="AH55">
        <v>0.65578766379999998</v>
      </c>
      <c r="AI55">
        <v>0.66453220270000002</v>
      </c>
      <c r="AJ55">
        <v>0.67481148609999997</v>
      </c>
      <c r="AK55">
        <v>0.68578216719999996</v>
      </c>
      <c r="AL55">
        <v>0.69709867199999997</v>
      </c>
      <c r="AM55">
        <v>0.70862917110000001</v>
      </c>
      <c r="AN55">
        <v>0.72028277750000003</v>
      </c>
      <c r="AO55">
        <v>0.73198177279999999</v>
      </c>
      <c r="AP55">
        <v>0.74375859229999997</v>
      </c>
      <c r="AQ55">
        <v>0.75557911789999999</v>
      </c>
      <c r="AR55">
        <v>0.76740733949999995</v>
      </c>
      <c r="AS55">
        <v>0.77922281819999994</v>
      </c>
      <c r="AT55">
        <v>0.7910205105</v>
      </c>
    </row>
    <row r="56" spans="1:46" hidden="1" x14ac:dyDescent="0.3">
      <c r="A56" t="s">
        <v>413</v>
      </c>
      <c r="B56">
        <v>0.73526271239999996</v>
      </c>
      <c r="C56">
        <v>0.75382124890000002</v>
      </c>
      <c r="D56">
        <v>0.72181557860000001</v>
      </c>
      <c r="E56">
        <v>0.61842086389999995</v>
      </c>
      <c r="F56">
        <v>0.6358493784</v>
      </c>
      <c r="G56">
        <v>0.63438730139999999</v>
      </c>
      <c r="H56">
        <v>0.60516385189999999</v>
      </c>
      <c r="I56">
        <v>0.59276875169999999</v>
      </c>
      <c r="J56">
        <v>0.58640952209999997</v>
      </c>
      <c r="K56">
        <v>0.58165580640000003</v>
      </c>
      <c r="L56">
        <v>0.57307173710000003</v>
      </c>
      <c r="M56">
        <v>0.56488581120000003</v>
      </c>
      <c r="N56">
        <v>0.55517700540000003</v>
      </c>
      <c r="O56">
        <v>0.54252832829999997</v>
      </c>
      <c r="P56">
        <v>0.52881905689999997</v>
      </c>
      <c r="Q56">
        <v>0.51664889820000004</v>
      </c>
      <c r="R56">
        <v>0.50673999089999999</v>
      </c>
      <c r="S56">
        <v>0.4987657747</v>
      </c>
      <c r="T56">
        <v>0.49218006419999999</v>
      </c>
      <c r="U56">
        <v>0.48655205200000001</v>
      </c>
      <c r="V56">
        <v>0.48162230579999998</v>
      </c>
      <c r="W56">
        <v>0.47714241190000001</v>
      </c>
      <c r="X56">
        <v>0.47294218910000002</v>
      </c>
      <c r="Y56">
        <v>0.46885189100000002</v>
      </c>
      <c r="Z56">
        <v>0.4647248618</v>
      </c>
      <c r="AA56">
        <v>0.46248154990000001</v>
      </c>
      <c r="AB56">
        <v>0.4622922397</v>
      </c>
      <c r="AC56">
        <v>0.46370669920000002</v>
      </c>
      <c r="AD56">
        <v>0.46627075470000001</v>
      </c>
      <c r="AE56">
        <v>0.4695978455</v>
      </c>
      <c r="AF56">
        <v>0.47287214150000001</v>
      </c>
      <c r="AG56">
        <v>0.476561758</v>
      </c>
      <c r="AH56">
        <v>0.48061927739999999</v>
      </c>
      <c r="AI56">
        <v>0.48572783990000001</v>
      </c>
      <c r="AJ56">
        <v>0.49143852519999998</v>
      </c>
      <c r="AK56">
        <v>0.49620589079999999</v>
      </c>
      <c r="AL56">
        <v>0.49988528329999998</v>
      </c>
      <c r="AM56">
        <v>0.50251889370000002</v>
      </c>
      <c r="AN56">
        <v>0.50414685510000001</v>
      </c>
      <c r="AO56">
        <v>0.50478958159999998</v>
      </c>
      <c r="AP56">
        <v>0.50531138460000002</v>
      </c>
      <c r="AQ56">
        <v>0.50563410509999995</v>
      </c>
      <c r="AR56">
        <v>0.50562199649999995</v>
      </c>
      <c r="AS56">
        <v>0.50516875949999995</v>
      </c>
      <c r="AT56">
        <v>0.50419761760000004</v>
      </c>
    </row>
    <row r="57" spans="1:46" hidden="1" x14ac:dyDescent="0.3">
      <c r="A57" t="s">
        <v>414</v>
      </c>
      <c r="B57">
        <v>0.36627235130000002</v>
      </c>
      <c r="C57">
        <v>0.37207207599999997</v>
      </c>
      <c r="D57">
        <v>0.35334562200000003</v>
      </c>
      <c r="E57">
        <v>0.30165545620000001</v>
      </c>
      <c r="F57">
        <v>0.31365764350000003</v>
      </c>
      <c r="G57">
        <v>0.31605320749999999</v>
      </c>
      <c r="H57">
        <v>0.30374828240000001</v>
      </c>
      <c r="I57">
        <v>0.29761065759999999</v>
      </c>
      <c r="J57">
        <v>0.29391989120000001</v>
      </c>
      <c r="K57">
        <v>0.2910232633</v>
      </c>
      <c r="L57">
        <v>0.28896079759999999</v>
      </c>
      <c r="M57">
        <v>0.2907104794</v>
      </c>
      <c r="N57">
        <v>0.2931845267</v>
      </c>
      <c r="O57">
        <v>0.29488672729999998</v>
      </c>
      <c r="P57">
        <v>0.29588480560000002</v>
      </c>
      <c r="Q57">
        <v>0.2959789437</v>
      </c>
      <c r="R57">
        <v>0.29556531069999997</v>
      </c>
      <c r="S57">
        <v>0.29483066270000002</v>
      </c>
      <c r="T57">
        <v>0.29386477709999997</v>
      </c>
      <c r="U57">
        <v>0.29269627329999998</v>
      </c>
      <c r="V57">
        <v>0.29136405469999999</v>
      </c>
      <c r="W57">
        <v>0.28985968550000002</v>
      </c>
      <c r="X57">
        <v>0.28820379080000003</v>
      </c>
      <c r="Y57">
        <v>0.2863882948</v>
      </c>
      <c r="Z57">
        <v>0.28439709460000001</v>
      </c>
      <c r="AA57">
        <v>0.28242259260000002</v>
      </c>
      <c r="AB57">
        <v>0.28072087359999998</v>
      </c>
      <c r="AC57">
        <v>0.27930776429999998</v>
      </c>
      <c r="AD57">
        <v>0.27813728119999998</v>
      </c>
      <c r="AE57">
        <v>0.2771521736</v>
      </c>
      <c r="AF57">
        <v>0.2763108225</v>
      </c>
      <c r="AG57">
        <v>0.27576797759999999</v>
      </c>
      <c r="AH57">
        <v>0.2755079923</v>
      </c>
      <c r="AI57">
        <v>0.27573543700000003</v>
      </c>
      <c r="AJ57">
        <v>0.27626588590000001</v>
      </c>
      <c r="AK57">
        <v>0.27692263029999997</v>
      </c>
      <c r="AL57">
        <v>0.27761872479999999</v>
      </c>
      <c r="AM57">
        <v>0.27831024230000001</v>
      </c>
      <c r="AN57">
        <v>0.27896698879999998</v>
      </c>
      <c r="AO57">
        <v>0.27956673199999998</v>
      </c>
      <c r="AP57">
        <v>0.28011434410000002</v>
      </c>
      <c r="AQ57">
        <v>0.28060284520000001</v>
      </c>
      <c r="AR57">
        <v>0.28102690530000002</v>
      </c>
      <c r="AS57">
        <v>0.2813862345</v>
      </c>
      <c r="AT57">
        <v>0.28168464539999999</v>
      </c>
    </row>
    <row r="58" spans="1:46" hidden="1" x14ac:dyDescent="0.3">
      <c r="A58" t="s">
        <v>415</v>
      </c>
      <c r="B58">
        <v>4.1257633370000004</v>
      </c>
      <c r="C58">
        <v>4.238311714</v>
      </c>
      <c r="D58">
        <v>4.2361319340000003</v>
      </c>
      <c r="E58">
        <v>3.658745878</v>
      </c>
      <c r="F58">
        <v>3.7226056170000001</v>
      </c>
      <c r="G58">
        <v>3.8838070870000001</v>
      </c>
      <c r="H58">
        <v>3.8666008550000002</v>
      </c>
      <c r="I58">
        <v>3.7886061620000002</v>
      </c>
      <c r="J58">
        <v>3.7588995669999998</v>
      </c>
      <c r="K58">
        <v>3.7249612750000001</v>
      </c>
      <c r="L58">
        <v>3.74875472</v>
      </c>
      <c r="M58">
        <v>3.8284856989999998</v>
      </c>
      <c r="N58">
        <v>3.9239856080000002</v>
      </c>
      <c r="O58">
        <v>4.0156037050000002</v>
      </c>
      <c r="P58">
        <v>4.1012433130000003</v>
      </c>
      <c r="Q58">
        <v>4.1667375379999996</v>
      </c>
      <c r="R58">
        <v>4.2222702009999997</v>
      </c>
      <c r="S58">
        <v>4.2721187399999998</v>
      </c>
      <c r="T58">
        <v>4.3166430260000004</v>
      </c>
      <c r="U58">
        <v>4.357613808</v>
      </c>
      <c r="V58">
        <v>4.3964829009999997</v>
      </c>
      <c r="W58">
        <v>4.4339245979999999</v>
      </c>
      <c r="X58">
        <v>4.4705599969999996</v>
      </c>
      <c r="Y58">
        <v>4.5062612890000002</v>
      </c>
      <c r="Z58">
        <v>4.5406797729999999</v>
      </c>
      <c r="AA58">
        <v>4.5777233800000001</v>
      </c>
      <c r="AB58">
        <v>4.6213344799999998</v>
      </c>
      <c r="AC58">
        <v>4.6714522560000002</v>
      </c>
      <c r="AD58">
        <v>4.7271302669999997</v>
      </c>
      <c r="AE58">
        <v>4.787321157</v>
      </c>
      <c r="AF58">
        <v>4.8510582729999996</v>
      </c>
      <c r="AG58">
        <v>4.9204165089999998</v>
      </c>
      <c r="AH58">
        <v>4.9949212640000002</v>
      </c>
      <c r="AI58">
        <v>5.0796333860000003</v>
      </c>
      <c r="AJ58">
        <v>5.1716520910000003</v>
      </c>
      <c r="AK58">
        <v>5.2679275390000004</v>
      </c>
      <c r="AL58">
        <v>5.3669566470000003</v>
      </c>
      <c r="AM58">
        <v>5.4679337410000004</v>
      </c>
      <c r="AN58">
        <v>5.5702119809999999</v>
      </c>
      <c r="AO58">
        <v>5.6732386850000003</v>
      </c>
      <c r="AP58">
        <v>5.777272612</v>
      </c>
      <c r="AQ58">
        <v>5.8820165940000004</v>
      </c>
      <c r="AR58">
        <v>5.9871990769999996</v>
      </c>
      <c r="AS58">
        <v>6.0926957499999999</v>
      </c>
      <c r="AT58">
        <v>6.1985087319999996</v>
      </c>
    </row>
    <row r="59" spans="1:46" hidden="1" x14ac:dyDescent="0.3">
      <c r="A59" t="s">
        <v>416</v>
      </c>
      <c r="B59">
        <v>0.80028401429999996</v>
      </c>
      <c r="C59">
        <v>0.83534973069999996</v>
      </c>
      <c r="D59">
        <v>0.84607910099999994</v>
      </c>
      <c r="E59">
        <v>0.75582734500000004</v>
      </c>
      <c r="F59">
        <v>0.74672301109999994</v>
      </c>
      <c r="G59">
        <v>0.77858401690000001</v>
      </c>
      <c r="H59">
        <v>0.78114499520000003</v>
      </c>
      <c r="I59">
        <v>0.78176163099999996</v>
      </c>
      <c r="J59">
        <v>0.74384737209999996</v>
      </c>
      <c r="K59">
        <v>0.71328648400000005</v>
      </c>
      <c r="L59">
        <v>0.7109453375</v>
      </c>
      <c r="M59">
        <v>0.73870931490000002</v>
      </c>
      <c r="N59">
        <v>0.77719292289999997</v>
      </c>
      <c r="O59">
        <v>0.79005696349999999</v>
      </c>
      <c r="P59">
        <v>0.80713610390000001</v>
      </c>
      <c r="Q59">
        <v>0.82261955269999998</v>
      </c>
      <c r="R59">
        <v>0.8353657645</v>
      </c>
      <c r="S59">
        <v>0.84601233389999997</v>
      </c>
      <c r="T59">
        <v>0.85447450739999997</v>
      </c>
      <c r="U59">
        <v>0.86184912199999997</v>
      </c>
      <c r="V59">
        <v>0.86890383999999998</v>
      </c>
      <c r="W59">
        <v>0.87603769009999999</v>
      </c>
      <c r="X59">
        <v>0.88345358210000002</v>
      </c>
      <c r="Y59">
        <v>0.89118055890000003</v>
      </c>
      <c r="Z59">
        <v>0.89911472110000001</v>
      </c>
      <c r="AA59">
        <v>0.90825692400000002</v>
      </c>
      <c r="AB59">
        <v>0.917551809</v>
      </c>
      <c r="AC59">
        <v>0.92724496229999998</v>
      </c>
      <c r="AD59">
        <v>0.93758719820000003</v>
      </c>
      <c r="AE59">
        <v>0.94869829699999997</v>
      </c>
      <c r="AF59">
        <v>0.91635624049999997</v>
      </c>
      <c r="AG59">
        <v>0.87839104729999995</v>
      </c>
      <c r="AH59">
        <v>0.83915735719999995</v>
      </c>
      <c r="AI59">
        <v>0.83154156260000001</v>
      </c>
      <c r="AJ59">
        <v>0.8408292638</v>
      </c>
      <c r="AK59">
        <v>0.85475926869999996</v>
      </c>
      <c r="AL59">
        <v>0.86983387619999997</v>
      </c>
      <c r="AM59">
        <v>0.88562916729999996</v>
      </c>
      <c r="AN59">
        <v>0.90205502100000001</v>
      </c>
      <c r="AO59">
        <v>0.91902761020000001</v>
      </c>
      <c r="AP59">
        <v>0.93660191059999998</v>
      </c>
      <c r="AQ59">
        <v>0.9547273154</v>
      </c>
      <c r="AR59">
        <v>0.97330398679999997</v>
      </c>
      <c r="AS59">
        <v>0.99224012539999995</v>
      </c>
      <c r="AT59">
        <v>1.0114718170000001</v>
      </c>
    </row>
    <row r="60" spans="1:46" hidden="1" x14ac:dyDescent="0.3">
      <c r="A60" t="s">
        <v>417</v>
      </c>
      <c r="B60">
        <v>1</v>
      </c>
      <c r="C60">
        <v>1.026488708</v>
      </c>
      <c r="D60">
        <v>1.017900091</v>
      </c>
      <c r="E60">
        <v>0.93150245269999998</v>
      </c>
      <c r="F60">
        <v>0.96016522250000003</v>
      </c>
      <c r="G60">
        <v>0.99008967540000004</v>
      </c>
      <c r="H60">
        <v>1.0026583630000001</v>
      </c>
      <c r="I60">
        <v>1.010719605</v>
      </c>
      <c r="J60">
        <v>1.005304862</v>
      </c>
      <c r="K60">
        <v>1.015245299</v>
      </c>
      <c r="L60">
        <v>1.0389032389999999</v>
      </c>
      <c r="M60">
        <v>1.0669757230000001</v>
      </c>
      <c r="N60">
        <v>1.095726932</v>
      </c>
      <c r="O60">
        <v>1.121439971</v>
      </c>
      <c r="P60">
        <v>1.142705348</v>
      </c>
      <c r="Q60">
        <v>1.1579510260000001</v>
      </c>
      <c r="R60">
        <v>1.1696929869999999</v>
      </c>
      <c r="S60">
        <v>1.1787652</v>
      </c>
      <c r="T60">
        <v>1.186718025</v>
      </c>
      <c r="U60">
        <v>1.1934941320000001</v>
      </c>
      <c r="V60">
        <v>1.1997955199999999</v>
      </c>
      <c r="W60">
        <v>1.205758345</v>
      </c>
      <c r="X60">
        <v>1.2114843580000001</v>
      </c>
      <c r="Y60">
        <v>1.216935222</v>
      </c>
      <c r="Z60">
        <v>1.222044006</v>
      </c>
      <c r="AA60">
        <v>1.2275108269999999</v>
      </c>
      <c r="AB60">
        <v>1.234378127</v>
      </c>
      <c r="AC60">
        <v>1.2428235000000001</v>
      </c>
      <c r="AD60">
        <v>1.2516703979999999</v>
      </c>
      <c r="AE60">
        <v>1.261051462</v>
      </c>
      <c r="AF60">
        <v>1.271569688</v>
      </c>
      <c r="AG60">
        <v>1.283150638</v>
      </c>
      <c r="AH60">
        <v>1.295838493</v>
      </c>
      <c r="AI60">
        <v>1.310436218</v>
      </c>
      <c r="AJ60">
        <v>1.3268055700000001</v>
      </c>
      <c r="AK60">
        <v>1.3444056179999999</v>
      </c>
      <c r="AL60">
        <v>1.362779215</v>
      </c>
      <c r="AM60">
        <v>1.381591534</v>
      </c>
      <c r="AN60">
        <v>1.4005873259999999</v>
      </c>
      <c r="AO60">
        <v>1.4195759400000001</v>
      </c>
      <c r="AP60">
        <v>1.4387792850000001</v>
      </c>
      <c r="AQ60">
        <v>1.4580007049999999</v>
      </c>
      <c r="AR60">
        <v>1.4771577929999999</v>
      </c>
      <c r="AS60">
        <v>1.4962260300000001</v>
      </c>
      <c r="AT60">
        <v>1.515215948</v>
      </c>
    </row>
    <row r="61" spans="1:46" hidden="1" x14ac:dyDescent="0.3">
      <c r="A61" t="s">
        <v>418</v>
      </c>
      <c r="B61">
        <v>2.3289011200000001E-2</v>
      </c>
      <c r="C61">
        <v>2.38790311E-2</v>
      </c>
      <c r="D61">
        <v>2.3964005699999999E-2</v>
      </c>
      <c r="E61">
        <v>2.12126264E-2</v>
      </c>
      <c r="F61">
        <v>2.1842360599999999E-2</v>
      </c>
      <c r="G61">
        <v>2.2599828299999999E-2</v>
      </c>
      <c r="H61">
        <v>2.2958164499999999E-2</v>
      </c>
      <c r="I61">
        <v>2.2836681099999999E-2</v>
      </c>
      <c r="J61">
        <v>2.18713798E-2</v>
      </c>
      <c r="K61">
        <v>2.0979602699999999E-2</v>
      </c>
      <c r="L61">
        <v>2.0824395499999999E-2</v>
      </c>
      <c r="M61">
        <v>2.0754087399999999E-2</v>
      </c>
      <c r="N61">
        <v>2.0757978100000001E-2</v>
      </c>
      <c r="O61">
        <v>2.0799581800000001E-2</v>
      </c>
      <c r="P61">
        <v>2.08267977E-2</v>
      </c>
      <c r="Q61">
        <v>2.0697000699999999E-2</v>
      </c>
      <c r="R61">
        <v>2.05077738E-2</v>
      </c>
      <c r="S61">
        <v>2.0301851700000002E-2</v>
      </c>
      <c r="T61">
        <v>2.0072688200000001E-2</v>
      </c>
      <c r="U61">
        <v>1.98423844E-2</v>
      </c>
      <c r="V61">
        <v>1.9620074500000001E-2</v>
      </c>
      <c r="W61">
        <v>1.9408992399999998E-2</v>
      </c>
      <c r="X61">
        <v>1.9209706699999999E-2</v>
      </c>
      <c r="Y61">
        <v>1.9017717100000001E-2</v>
      </c>
      <c r="Z61">
        <v>1.8829270200000001E-2</v>
      </c>
      <c r="AA61">
        <v>1.8665059000000001E-2</v>
      </c>
      <c r="AB61">
        <v>1.8538623099999998E-2</v>
      </c>
      <c r="AC61">
        <v>1.8446739399999999E-2</v>
      </c>
      <c r="AD61">
        <v>1.8387636299999999E-2</v>
      </c>
      <c r="AE61">
        <v>1.8352562699999998E-2</v>
      </c>
      <c r="AF61">
        <v>1.8368289400000001E-2</v>
      </c>
      <c r="AG61">
        <v>1.8409791200000001E-2</v>
      </c>
      <c r="AH61">
        <v>1.8464149400000001E-2</v>
      </c>
      <c r="AI61">
        <v>1.8531280800000001E-2</v>
      </c>
      <c r="AJ61">
        <v>1.8607544699999999E-2</v>
      </c>
      <c r="AK61">
        <v>1.8689075400000001E-2</v>
      </c>
      <c r="AL61">
        <v>1.87738847E-2</v>
      </c>
      <c r="AM61">
        <v>1.88610866E-2</v>
      </c>
      <c r="AN61">
        <v>1.8950113800000001E-2</v>
      </c>
      <c r="AO61">
        <v>1.9040479499999999E-2</v>
      </c>
      <c r="AP61">
        <v>1.91349637E-2</v>
      </c>
      <c r="AQ61">
        <v>1.9232175300000001E-2</v>
      </c>
      <c r="AR61">
        <v>1.9330913799999998E-2</v>
      </c>
      <c r="AS61">
        <v>1.9430333099999999E-2</v>
      </c>
      <c r="AT61">
        <v>1.95298821E-2</v>
      </c>
    </row>
    <row r="62" spans="1:46" hidden="1" x14ac:dyDescent="0.3">
      <c r="A62" t="s">
        <v>419</v>
      </c>
      <c r="B62">
        <v>1.3060853000000001E-2</v>
      </c>
      <c r="C62">
        <v>1.3297202899999999E-2</v>
      </c>
      <c r="D62">
        <v>1.32896334E-2</v>
      </c>
      <c r="E62">
        <v>1.18869231E-2</v>
      </c>
      <c r="F62">
        <v>1.19017692E-2</v>
      </c>
      <c r="G62">
        <v>1.22763822E-2</v>
      </c>
      <c r="H62">
        <v>1.2326105800000001E-2</v>
      </c>
      <c r="I62">
        <v>1.17592884E-2</v>
      </c>
      <c r="J62">
        <v>1.12877389E-2</v>
      </c>
      <c r="K62">
        <v>1.08457252E-2</v>
      </c>
      <c r="L62">
        <v>1.07813105E-2</v>
      </c>
      <c r="M62">
        <v>1.0993719900000001E-2</v>
      </c>
      <c r="N62">
        <v>1.12374542E-2</v>
      </c>
      <c r="O62">
        <v>1.1430622E-2</v>
      </c>
      <c r="P62">
        <v>1.1556176099999999E-2</v>
      </c>
      <c r="Q62">
        <v>1.1563452599999999E-2</v>
      </c>
      <c r="R62">
        <v>1.1530022900000001E-2</v>
      </c>
      <c r="S62">
        <v>1.1484028E-2</v>
      </c>
      <c r="T62">
        <v>1.1428564699999999E-2</v>
      </c>
      <c r="U62">
        <v>1.13731649E-2</v>
      </c>
      <c r="V62">
        <v>1.13231507E-2</v>
      </c>
      <c r="W62">
        <v>1.12793411E-2</v>
      </c>
      <c r="X62">
        <v>1.1241369399999999E-2</v>
      </c>
      <c r="Y62">
        <v>1.1206570399999999E-2</v>
      </c>
      <c r="Z62">
        <v>1.1172054900000001E-2</v>
      </c>
      <c r="AA62">
        <v>1.1147297699999999E-2</v>
      </c>
      <c r="AB62">
        <v>1.1151858000000001E-2</v>
      </c>
      <c r="AC62">
        <v>1.1184716500000001E-2</v>
      </c>
      <c r="AD62">
        <v>1.12405914E-2</v>
      </c>
      <c r="AE62">
        <v>1.13137779E-2</v>
      </c>
      <c r="AF62">
        <v>1.14119848E-2</v>
      </c>
      <c r="AG62">
        <v>1.1529928300000001E-2</v>
      </c>
      <c r="AH62">
        <v>1.16622095E-2</v>
      </c>
      <c r="AI62">
        <v>1.1815875999999999E-2</v>
      </c>
      <c r="AJ62">
        <v>1.19834517E-2</v>
      </c>
      <c r="AK62">
        <v>1.21574518E-2</v>
      </c>
      <c r="AL62">
        <v>1.2333903800000001E-2</v>
      </c>
      <c r="AM62">
        <v>1.2510521700000001E-2</v>
      </c>
      <c r="AN62">
        <v>1.2685553299999999E-2</v>
      </c>
      <c r="AO62">
        <v>1.28576232E-2</v>
      </c>
      <c r="AP62">
        <v>1.30281563E-2</v>
      </c>
      <c r="AQ62">
        <v>1.3196296200000001E-2</v>
      </c>
      <c r="AR62">
        <v>1.3361331400000001E-2</v>
      </c>
      <c r="AS62">
        <v>1.3522993400000001E-2</v>
      </c>
      <c r="AT62">
        <v>1.3681346E-2</v>
      </c>
    </row>
    <row r="63" spans="1:46" hidden="1" x14ac:dyDescent="0.3">
      <c r="A63" t="s">
        <v>420</v>
      </c>
      <c r="B63">
        <v>1.4819313400000001E-3</v>
      </c>
      <c r="C63">
        <v>1.6219493299999999E-3</v>
      </c>
      <c r="D63">
        <v>1.60183067E-3</v>
      </c>
      <c r="E63">
        <v>1.48495708E-3</v>
      </c>
      <c r="F63">
        <v>1.5990208000000001E-3</v>
      </c>
      <c r="G63">
        <v>1.5725420700000001E-3</v>
      </c>
      <c r="H63">
        <v>1.6352892600000001E-3</v>
      </c>
      <c r="I63">
        <v>1.5813609000000001E-3</v>
      </c>
      <c r="J63">
        <v>1.63767171E-3</v>
      </c>
      <c r="K63">
        <v>1.6509007899999999E-3</v>
      </c>
      <c r="L63">
        <v>1.63434846E-3</v>
      </c>
      <c r="M63">
        <v>1.6125465799999999E-3</v>
      </c>
      <c r="N63">
        <v>1.5755673E-3</v>
      </c>
      <c r="O63">
        <v>1.52198646E-3</v>
      </c>
      <c r="P63">
        <v>1.45946772E-3</v>
      </c>
      <c r="Q63">
        <v>1.4071209500000001E-3</v>
      </c>
      <c r="R63">
        <v>1.3638412E-3</v>
      </c>
      <c r="S63">
        <v>1.3278257700000001E-3</v>
      </c>
      <c r="T63">
        <v>1.2982385700000001E-3</v>
      </c>
      <c r="U63">
        <v>1.2738824E-3</v>
      </c>
      <c r="V63">
        <v>1.2537338300000001E-3</v>
      </c>
      <c r="W63">
        <v>1.2369323700000001E-3</v>
      </c>
      <c r="X63">
        <v>1.2228248199999999E-3</v>
      </c>
      <c r="Y63">
        <v>1.2108066299999999E-3</v>
      </c>
      <c r="Z63">
        <v>1.20041658E-3</v>
      </c>
      <c r="AA63">
        <v>1.1975554E-3</v>
      </c>
      <c r="AB63">
        <v>1.20070409E-3</v>
      </c>
      <c r="AC63">
        <v>1.20829199E-3</v>
      </c>
      <c r="AD63">
        <v>1.21914663E-3</v>
      </c>
      <c r="AE63">
        <v>1.2323862000000001E-3</v>
      </c>
      <c r="AF63">
        <v>1.2458914300000001E-3</v>
      </c>
      <c r="AG63">
        <v>1.2601369100000001E-3</v>
      </c>
      <c r="AH63">
        <v>1.27502364E-3</v>
      </c>
      <c r="AI63">
        <v>1.2912525399999999E-3</v>
      </c>
      <c r="AJ63">
        <v>1.30836206E-3</v>
      </c>
      <c r="AK63">
        <v>1.32585112E-3</v>
      </c>
      <c r="AL63">
        <v>1.3434873500000001E-3</v>
      </c>
      <c r="AM63">
        <v>1.3611659699999999E-3</v>
      </c>
      <c r="AN63">
        <v>1.3788190100000001E-3</v>
      </c>
      <c r="AO63">
        <v>1.3963997699999999E-3</v>
      </c>
      <c r="AP63">
        <v>1.41400056E-3</v>
      </c>
      <c r="AQ63">
        <v>1.4315695499999999E-3</v>
      </c>
      <c r="AR63">
        <v>1.4490595100000001E-3</v>
      </c>
      <c r="AS63">
        <v>1.46644252E-3</v>
      </c>
      <c r="AT63">
        <v>1.4837018600000001E-3</v>
      </c>
    </row>
    <row r="64" spans="1:46" hidden="1" x14ac:dyDescent="0.3">
      <c r="A64" t="s">
        <v>421</v>
      </c>
      <c r="B64">
        <v>2.1682044699999998E-3</v>
      </c>
      <c r="C64">
        <v>2.28451283E-3</v>
      </c>
      <c r="D64">
        <v>2.3051201500000002E-3</v>
      </c>
      <c r="E64">
        <v>1.9902214800000002E-3</v>
      </c>
      <c r="F64">
        <v>2.0659726199999998E-3</v>
      </c>
      <c r="G64">
        <v>2.1289508199999999E-3</v>
      </c>
      <c r="H64">
        <v>2.1055064300000001E-3</v>
      </c>
      <c r="I64">
        <v>2.0771221200000002E-3</v>
      </c>
      <c r="J64">
        <v>2.0347555300000001E-3</v>
      </c>
      <c r="K64">
        <v>2.0460182200000001E-3</v>
      </c>
      <c r="L64">
        <v>2.0402625300000002E-3</v>
      </c>
      <c r="M64">
        <v>2.0214248999999998E-3</v>
      </c>
      <c r="N64">
        <v>1.9855342899999999E-3</v>
      </c>
      <c r="O64">
        <v>1.93080291E-3</v>
      </c>
      <c r="P64">
        <v>1.8653013000000001E-3</v>
      </c>
      <c r="Q64">
        <v>1.80848208E-3</v>
      </c>
      <c r="R64">
        <v>1.76075628E-3</v>
      </c>
      <c r="S64">
        <v>1.72057766E-3</v>
      </c>
      <c r="T64">
        <v>1.6872768199999999E-3</v>
      </c>
      <c r="U64">
        <v>1.6596944000000001E-3</v>
      </c>
      <c r="V64">
        <v>1.63683454E-3</v>
      </c>
      <c r="W64">
        <v>1.61780938E-3</v>
      </c>
      <c r="X64">
        <v>1.60191032E-3</v>
      </c>
      <c r="Y64">
        <v>1.58832111E-3</v>
      </c>
      <c r="Z64">
        <v>1.57644649E-3</v>
      </c>
      <c r="AA64">
        <v>1.57301248E-3</v>
      </c>
      <c r="AB64">
        <v>1.5764714300000001E-3</v>
      </c>
      <c r="AC64">
        <v>1.5849605299999999E-3</v>
      </c>
      <c r="AD64">
        <v>1.5970329500000001E-3</v>
      </c>
      <c r="AE64">
        <v>1.61156721E-3</v>
      </c>
      <c r="AF64">
        <v>1.6265097800000001E-3</v>
      </c>
      <c r="AG64">
        <v>1.64139222E-3</v>
      </c>
      <c r="AH64">
        <v>1.65602982E-3</v>
      </c>
      <c r="AI64">
        <v>1.6713921100000001E-3</v>
      </c>
      <c r="AJ64">
        <v>1.68763035E-3</v>
      </c>
      <c r="AK64">
        <v>1.7019548099999999E-3</v>
      </c>
      <c r="AL64">
        <v>1.71412874E-3</v>
      </c>
      <c r="AM64">
        <v>1.7241581E-3</v>
      </c>
      <c r="AN64">
        <v>1.73203538E-3</v>
      </c>
      <c r="AO64">
        <v>1.73772691E-3</v>
      </c>
      <c r="AP64">
        <v>1.7432931300000001E-3</v>
      </c>
      <c r="AQ64">
        <v>1.74839935E-3</v>
      </c>
      <c r="AR64">
        <v>1.75269931E-3</v>
      </c>
      <c r="AS64">
        <v>1.7559279499999999E-3</v>
      </c>
      <c r="AT64">
        <v>1.7578861300000001E-3</v>
      </c>
    </row>
    <row r="65" spans="1:46" hidden="1" x14ac:dyDescent="0.3">
      <c r="A65" t="s">
        <v>422</v>
      </c>
      <c r="B65">
        <v>7.8024677850000002</v>
      </c>
      <c r="C65">
        <v>8.019456581</v>
      </c>
      <c r="D65">
        <v>8.1878758260000009</v>
      </c>
      <c r="E65">
        <v>7.7469882319999996</v>
      </c>
      <c r="F65">
        <v>7.9705873609999998</v>
      </c>
      <c r="G65">
        <v>8.2018259849999904</v>
      </c>
      <c r="H65">
        <v>8.225453044</v>
      </c>
      <c r="I65">
        <v>8.1162205529999998</v>
      </c>
      <c r="J65">
        <v>8.0507736370000007</v>
      </c>
      <c r="K65">
        <v>7.878138045</v>
      </c>
      <c r="L65">
        <v>7.8435036739999999</v>
      </c>
      <c r="M65">
        <v>7.8451406370000001</v>
      </c>
      <c r="N65">
        <v>7.7993804669999998</v>
      </c>
      <c r="O65">
        <v>7.6756443450000003</v>
      </c>
      <c r="P65">
        <v>7.4795623679999999</v>
      </c>
      <c r="Q65">
        <v>7.2476839770000003</v>
      </c>
      <c r="R65">
        <v>7.0209917820000003</v>
      </c>
      <c r="S65">
        <v>6.8111142449999997</v>
      </c>
      <c r="T65">
        <v>6.6196708439999998</v>
      </c>
      <c r="U65">
        <v>6.4480690269999998</v>
      </c>
      <c r="V65">
        <v>6.2954062640000004</v>
      </c>
      <c r="W65">
        <v>6.1586290139999997</v>
      </c>
      <c r="X65">
        <v>6.0348470589999996</v>
      </c>
      <c r="Y65">
        <v>5.920836574</v>
      </c>
      <c r="Z65">
        <v>5.8138135750000002</v>
      </c>
      <c r="AA65">
        <v>5.7345924359999998</v>
      </c>
      <c r="AB65">
        <v>5.6834688340000001</v>
      </c>
      <c r="AC65">
        <v>5.6554552559999998</v>
      </c>
      <c r="AD65">
        <v>5.6454978990000004</v>
      </c>
      <c r="AE65">
        <v>5.6494054269999996</v>
      </c>
      <c r="AF65">
        <v>5.6702203280000001</v>
      </c>
      <c r="AG65">
        <v>5.7019246800000003</v>
      </c>
      <c r="AH65">
        <v>5.7392856290000003</v>
      </c>
      <c r="AI65">
        <v>5.7842362339999998</v>
      </c>
      <c r="AJ65">
        <v>5.8348000200000003</v>
      </c>
      <c r="AK65">
        <v>5.8893304970000004</v>
      </c>
      <c r="AL65">
        <v>5.9471090320000002</v>
      </c>
      <c r="AM65">
        <v>6.0076273230000004</v>
      </c>
      <c r="AN65">
        <v>6.0703047269999999</v>
      </c>
      <c r="AO65">
        <v>6.1345470369999999</v>
      </c>
      <c r="AP65">
        <v>6.2006045700000003</v>
      </c>
      <c r="AQ65">
        <v>6.2677967109999999</v>
      </c>
      <c r="AR65">
        <v>6.3354266619999997</v>
      </c>
      <c r="AS65">
        <v>6.4029614549999998</v>
      </c>
      <c r="AT65">
        <v>6.4699952779999998</v>
      </c>
    </row>
    <row r="66" spans="1:46" hidden="1" x14ac:dyDescent="0.3">
      <c r="A66" t="s">
        <v>423</v>
      </c>
      <c r="B66">
        <v>3.3746508589999999</v>
      </c>
      <c r="C66">
        <v>3.4676524120000001</v>
      </c>
      <c r="D66">
        <v>3.5431987949999999</v>
      </c>
      <c r="E66">
        <v>3.4198418209999999</v>
      </c>
      <c r="F66">
        <v>3.507188835</v>
      </c>
      <c r="G66">
        <v>3.6145217289999998</v>
      </c>
      <c r="H66">
        <v>3.6784927490000001</v>
      </c>
      <c r="I66">
        <v>3.6858153659999999</v>
      </c>
      <c r="J66">
        <v>3.7072919249999998</v>
      </c>
      <c r="K66">
        <v>3.6552365039999999</v>
      </c>
      <c r="L66">
        <v>3.6386021199999998</v>
      </c>
      <c r="M66">
        <v>3.611113386</v>
      </c>
      <c r="N66">
        <v>3.571382882</v>
      </c>
      <c r="O66">
        <v>3.5312966569999999</v>
      </c>
      <c r="P66">
        <v>3.486035953</v>
      </c>
      <c r="Q66">
        <v>3.4329818099999998</v>
      </c>
      <c r="R66">
        <v>3.3809989850000002</v>
      </c>
      <c r="S66">
        <v>3.3331856649999998</v>
      </c>
      <c r="T66">
        <v>3.289814646</v>
      </c>
      <c r="U66">
        <v>3.2509938030000001</v>
      </c>
      <c r="V66">
        <v>3.2168081590000002</v>
      </c>
      <c r="W66">
        <v>3.18657412</v>
      </c>
      <c r="X66">
        <v>3.1598356839999999</v>
      </c>
      <c r="Y66">
        <v>3.134906354</v>
      </c>
      <c r="Z66">
        <v>3.1106096550000002</v>
      </c>
      <c r="AA66">
        <v>3.092704694</v>
      </c>
      <c r="AB66">
        <v>3.0828490080000002</v>
      </c>
      <c r="AC66">
        <v>3.0800840269999998</v>
      </c>
      <c r="AD66">
        <v>3.0830686159999998</v>
      </c>
      <c r="AE66">
        <v>3.0905928010000001</v>
      </c>
      <c r="AF66">
        <v>3.1068527260000001</v>
      </c>
      <c r="AG66">
        <v>3.1276111270000002</v>
      </c>
      <c r="AH66">
        <v>3.1501274179999998</v>
      </c>
      <c r="AI66">
        <v>3.1732353569999998</v>
      </c>
      <c r="AJ66">
        <v>3.1969395550000002</v>
      </c>
      <c r="AK66">
        <v>3.2215197199999999</v>
      </c>
      <c r="AL66">
        <v>3.2471792069999998</v>
      </c>
      <c r="AM66">
        <v>3.2739772380000001</v>
      </c>
      <c r="AN66">
        <v>3.301859017</v>
      </c>
      <c r="AO66">
        <v>3.3307058500000002</v>
      </c>
      <c r="AP66">
        <v>3.3616935080000001</v>
      </c>
      <c r="AQ66">
        <v>3.3941645760000001</v>
      </c>
      <c r="AR66">
        <v>3.4275747179999998</v>
      </c>
      <c r="AS66">
        <v>3.461568491</v>
      </c>
      <c r="AT66">
        <v>3.4959068210000002</v>
      </c>
    </row>
    <row r="67" spans="1:46" hidden="1" x14ac:dyDescent="0.3">
      <c r="A67" t="s">
        <v>424</v>
      </c>
      <c r="B67">
        <v>0.35</v>
      </c>
      <c r="C67">
        <v>0.35399882189999998</v>
      </c>
      <c r="D67">
        <v>0.35819607329999997</v>
      </c>
      <c r="E67">
        <v>0.35397118859999999</v>
      </c>
      <c r="F67">
        <v>0.35150479489999997</v>
      </c>
      <c r="G67">
        <v>0.35808616500000001</v>
      </c>
      <c r="H67">
        <v>0.34593326159999999</v>
      </c>
      <c r="I67">
        <v>0.3345207415</v>
      </c>
      <c r="J67">
        <v>0.34336631099999998</v>
      </c>
      <c r="K67">
        <v>0.34158629419999997</v>
      </c>
      <c r="L67">
        <v>0.34389664889999999</v>
      </c>
      <c r="M67">
        <v>0.34486594500000001</v>
      </c>
      <c r="N67">
        <v>0.34231229639999999</v>
      </c>
      <c r="O67">
        <v>0.33581892990000001</v>
      </c>
      <c r="P67">
        <v>0.32625749100000001</v>
      </c>
      <c r="Q67">
        <v>0.3168158633</v>
      </c>
      <c r="R67">
        <v>0.30874985799999999</v>
      </c>
      <c r="S67">
        <v>0.30212760360000002</v>
      </c>
      <c r="T67">
        <v>0.29655687180000001</v>
      </c>
      <c r="U67">
        <v>0.29195901819999998</v>
      </c>
      <c r="V67">
        <v>0.2882049478</v>
      </c>
      <c r="W67">
        <v>0.28524625980000001</v>
      </c>
      <c r="X67">
        <v>0.28290249880000001</v>
      </c>
      <c r="Y67">
        <v>0.28104622439999999</v>
      </c>
      <c r="Z67">
        <v>0.2795849514</v>
      </c>
      <c r="AA67">
        <v>0.27959258040000001</v>
      </c>
      <c r="AB67">
        <v>0.28075723070000003</v>
      </c>
      <c r="AC67">
        <v>0.28280964829999999</v>
      </c>
      <c r="AD67">
        <v>0.28554518540000001</v>
      </c>
      <c r="AE67">
        <v>0.28881139900000002</v>
      </c>
      <c r="AF67">
        <v>0.29208254830000002</v>
      </c>
      <c r="AG67">
        <v>0.29548753770000002</v>
      </c>
      <c r="AH67">
        <v>0.29898650069999999</v>
      </c>
      <c r="AI67">
        <v>0.30270488340000001</v>
      </c>
      <c r="AJ67">
        <v>0.30660103109999998</v>
      </c>
      <c r="AK67">
        <v>0.31062874150000003</v>
      </c>
      <c r="AL67">
        <v>0.31476755680000001</v>
      </c>
      <c r="AM67">
        <v>0.31900356279999997</v>
      </c>
      <c r="AN67">
        <v>0.32332198680000002</v>
      </c>
      <c r="AO67">
        <v>0.3277090694</v>
      </c>
      <c r="AP67">
        <v>0.33217182150000002</v>
      </c>
      <c r="AQ67">
        <v>0.33669483880000001</v>
      </c>
      <c r="AR67">
        <v>0.34126013960000001</v>
      </c>
      <c r="AS67">
        <v>0.34585361539999998</v>
      </c>
      <c r="AT67">
        <v>0.3504640369</v>
      </c>
    </row>
    <row r="68" spans="1:46" hidden="1" x14ac:dyDescent="0.3">
      <c r="A68" t="s">
        <v>425</v>
      </c>
      <c r="B68">
        <v>2.6189622959999999</v>
      </c>
      <c r="C68">
        <v>2.668768751</v>
      </c>
      <c r="D68">
        <v>2.6032252200000001</v>
      </c>
      <c r="E68">
        <v>2.5355539660000002</v>
      </c>
      <c r="F68">
        <v>2.5078804689999998</v>
      </c>
      <c r="G68">
        <v>2.5307703290000001</v>
      </c>
      <c r="H68">
        <v>2.4399714960000001</v>
      </c>
      <c r="I68">
        <v>2.368046101</v>
      </c>
      <c r="J68">
        <v>2.3337957230000002</v>
      </c>
      <c r="K68">
        <v>2.3037126419999998</v>
      </c>
      <c r="L68">
        <v>2.279634003</v>
      </c>
      <c r="M68">
        <v>2.2573065049999999</v>
      </c>
      <c r="N68">
        <v>2.220297242</v>
      </c>
      <c r="O68">
        <v>2.1697081150000002</v>
      </c>
      <c r="P68">
        <v>2.1102398290000002</v>
      </c>
      <c r="Q68">
        <v>2.0568500159999998</v>
      </c>
      <c r="R68">
        <v>2.0111768680000002</v>
      </c>
      <c r="S68">
        <v>1.971941103</v>
      </c>
      <c r="T68">
        <v>1.9370188230000001</v>
      </c>
      <c r="U68">
        <v>1.905929829</v>
      </c>
      <c r="V68">
        <v>1.878256044</v>
      </c>
      <c r="W68">
        <v>1.854227281</v>
      </c>
      <c r="X68">
        <v>1.8334292599999999</v>
      </c>
      <c r="Y68">
        <v>1.815472923</v>
      </c>
      <c r="Z68">
        <v>1.800064192</v>
      </c>
      <c r="AA68">
        <v>1.7926889239999999</v>
      </c>
      <c r="AB68">
        <v>1.790788166</v>
      </c>
      <c r="AC68">
        <v>1.7927143059999999</v>
      </c>
      <c r="AD68">
        <v>1.797377059</v>
      </c>
      <c r="AE68">
        <v>1.804057225</v>
      </c>
      <c r="AF68">
        <v>1.8107303340000001</v>
      </c>
      <c r="AG68">
        <v>1.817543119</v>
      </c>
      <c r="AH68">
        <v>1.824405144</v>
      </c>
      <c r="AI68">
        <v>1.831293812</v>
      </c>
      <c r="AJ68">
        <v>1.8387588420000001</v>
      </c>
      <c r="AK68">
        <v>1.8471458460000001</v>
      </c>
      <c r="AL68">
        <v>1.8564040500000001</v>
      </c>
      <c r="AM68">
        <v>1.866255094</v>
      </c>
      <c r="AN68">
        <v>1.876362002</v>
      </c>
      <c r="AO68">
        <v>1.8864188340000001</v>
      </c>
      <c r="AP68">
        <v>1.896408342</v>
      </c>
      <c r="AQ68">
        <v>1.90613633</v>
      </c>
      <c r="AR68">
        <v>1.9154401080000001</v>
      </c>
      <c r="AS68">
        <v>1.9242276359999999</v>
      </c>
      <c r="AT68">
        <v>1.9324600569999999</v>
      </c>
    </row>
    <row r="69" spans="1:46" hidden="1" x14ac:dyDescent="0.3">
      <c r="A69" t="s">
        <v>426</v>
      </c>
      <c r="B69">
        <v>0.49577681680000002</v>
      </c>
      <c r="C69">
        <v>0.47240072399999999</v>
      </c>
      <c r="D69">
        <v>0.44056500999999998</v>
      </c>
      <c r="E69">
        <v>0.34656776</v>
      </c>
      <c r="F69">
        <v>0.37651402319999999</v>
      </c>
      <c r="G69">
        <v>0.38337643199999999</v>
      </c>
      <c r="H69">
        <v>0.37169522290000001</v>
      </c>
      <c r="I69">
        <v>0.35771824479999997</v>
      </c>
      <c r="J69">
        <v>0.35080754829999999</v>
      </c>
      <c r="K69">
        <v>0.34489230720000003</v>
      </c>
      <c r="L69">
        <v>0.34365099970000001</v>
      </c>
      <c r="M69">
        <v>0.34228381590000001</v>
      </c>
      <c r="N69">
        <v>0.3405816143</v>
      </c>
      <c r="O69">
        <v>0.3379355195</v>
      </c>
      <c r="P69">
        <v>0.33448141110000001</v>
      </c>
      <c r="Q69">
        <v>0.33201511769999997</v>
      </c>
      <c r="R69">
        <v>0.33004213770000002</v>
      </c>
      <c r="S69">
        <v>0.32849457329999998</v>
      </c>
      <c r="T69">
        <v>0.32703238600000001</v>
      </c>
      <c r="U69">
        <v>0.3257283949</v>
      </c>
      <c r="V69">
        <v>0.3245726438</v>
      </c>
      <c r="W69">
        <v>0.32370518269999998</v>
      </c>
      <c r="X69">
        <v>0.32310881060000002</v>
      </c>
      <c r="Y69">
        <v>0.32275587919999998</v>
      </c>
      <c r="Z69">
        <v>0.3226536713</v>
      </c>
      <c r="AA69">
        <v>0.32354102870000001</v>
      </c>
      <c r="AB69">
        <v>0.32480446940000002</v>
      </c>
      <c r="AC69">
        <v>0.3262438621</v>
      </c>
      <c r="AD69">
        <v>0.32784731039999998</v>
      </c>
      <c r="AE69">
        <v>0.3295083432</v>
      </c>
      <c r="AF69">
        <v>0.33069430119999998</v>
      </c>
      <c r="AG69">
        <v>0.33165728010000001</v>
      </c>
      <c r="AH69">
        <v>0.33257198180000003</v>
      </c>
      <c r="AI69">
        <v>0.33363452859999998</v>
      </c>
      <c r="AJ69">
        <v>0.33487989219999997</v>
      </c>
      <c r="AK69">
        <v>0.33621696750000002</v>
      </c>
      <c r="AL69">
        <v>0.33755213160000003</v>
      </c>
      <c r="AM69">
        <v>0.33881913870000002</v>
      </c>
      <c r="AN69">
        <v>0.33997371520000003</v>
      </c>
      <c r="AO69">
        <v>0.34098747010000002</v>
      </c>
      <c r="AP69">
        <v>0.34187490390000003</v>
      </c>
      <c r="AQ69">
        <v>0.34261530499999998</v>
      </c>
      <c r="AR69">
        <v>0.34320657180000003</v>
      </c>
      <c r="AS69">
        <v>0.3436528412</v>
      </c>
      <c r="AT69">
        <v>0.34396163749999997</v>
      </c>
    </row>
    <row r="70" spans="1:46" hidden="1" x14ac:dyDescent="0.3">
      <c r="A70" t="s">
        <v>427</v>
      </c>
      <c r="B70">
        <v>0.49527653739999999</v>
      </c>
      <c r="C70">
        <v>0.4944197078</v>
      </c>
      <c r="D70">
        <v>0.4583855812</v>
      </c>
      <c r="E70">
        <v>0.39423518349999997</v>
      </c>
      <c r="F70">
        <v>0.3927710452</v>
      </c>
      <c r="G70">
        <v>0.42187774259999999</v>
      </c>
      <c r="H70">
        <v>0.39545140550000002</v>
      </c>
      <c r="I70">
        <v>0.36700387639999998</v>
      </c>
      <c r="J70">
        <v>0.35003568709999999</v>
      </c>
      <c r="K70">
        <v>0.34434126170000001</v>
      </c>
      <c r="L70">
        <v>0.3398815107</v>
      </c>
      <c r="M70">
        <v>0.3361462617</v>
      </c>
      <c r="N70">
        <v>0.33132198499999999</v>
      </c>
      <c r="O70">
        <v>0.32443154619999998</v>
      </c>
      <c r="P70">
        <v>0.31669618999999999</v>
      </c>
      <c r="Q70">
        <v>0.31013018069999998</v>
      </c>
      <c r="R70">
        <v>0.30463940750000001</v>
      </c>
      <c r="S70">
        <v>0.29997632730000001</v>
      </c>
      <c r="T70">
        <v>0.2958716448</v>
      </c>
      <c r="U70">
        <v>0.2922303027</v>
      </c>
      <c r="V70">
        <v>0.2889785903</v>
      </c>
      <c r="W70">
        <v>0.28612681499999998</v>
      </c>
      <c r="X70">
        <v>0.28362304649999998</v>
      </c>
      <c r="Y70">
        <v>0.28141399820000002</v>
      </c>
      <c r="Z70">
        <v>0.27945723239999998</v>
      </c>
      <c r="AA70">
        <v>0.27839243130000002</v>
      </c>
      <c r="AB70">
        <v>0.27789659100000003</v>
      </c>
      <c r="AC70">
        <v>0.27777530480000001</v>
      </c>
      <c r="AD70">
        <v>0.27790825139999997</v>
      </c>
      <c r="AE70">
        <v>0.27820926080000002</v>
      </c>
      <c r="AF70">
        <v>0.27767947739999999</v>
      </c>
      <c r="AG70">
        <v>0.27695850910000003</v>
      </c>
      <c r="AH70">
        <v>0.2762191974</v>
      </c>
      <c r="AI70">
        <v>0.27600538610000003</v>
      </c>
      <c r="AJ70">
        <v>0.27615402979999998</v>
      </c>
      <c r="AK70">
        <v>0.27633615020000002</v>
      </c>
      <c r="AL70">
        <v>0.27646885510000002</v>
      </c>
      <c r="AM70">
        <v>0.27652225229999999</v>
      </c>
      <c r="AN70">
        <v>0.27647058260000001</v>
      </c>
      <c r="AO70">
        <v>0.27628961470000002</v>
      </c>
      <c r="AP70">
        <v>0.27607903280000001</v>
      </c>
      <c r="AQ70">
        <v>0.2758164058</v>
      </c>
      <c r="AR70">
        <v>0.27547418150000003</v>
      </c>
      <c r="AS70">
        <v>0.27503492670000002</v>
      </c>
      <c r="AT70">
        <v>0.27449005030000001</v>
      </c>
    </row>
    <row r="71" spans="1:46" hidden="1" x14ac:dyDescent="0.3">
      <c r="A71" t="s">
        <v>428</v>
      </c>
      <c r="B71">
        <v>0.77543296269999995</v>
      </c>
      <c r="C71">
        <v>0.77392521140000003</v>
      </c>
      <c r="D71">
        <v>0.72334975680000002</v>
      </c>
      <c r="E71">
        <v>0.62161945949999997</v>
      </c>
      <c r="F71">
        <v>0.62119373550000001</v>
      </c>
      <c r="G71">
        <v>0.66770342299999996</v>
      </c>
      <c r="H71">
        <v>0.63171861429999998</v>
      </c>
      <c r="I71">
        <v>0.58996405510000005</v>
      </c>
      <c r="J71">
        <v>0.56686393049999995</v>
      </c>
      <c r="K71">
        <v>0.55766685959999995</v>
      </c>
      <c r="L71">
        <v>0.55466074070000004</v>
      </c>
      <c r="M71">
        <v>0.55906450559999998</v>
      </c>
      <c r="N71">
        <v>0.56348984079999997</v>
      </c>
      <c r="O71">
        <v>0.55346516889999997</v>
      </c>
      <c r="P71">
        <v>0.54160201050000001</v>
      </c>
      <c r="Q71">
        <v>0.53124073090000001</v>
      </c>
      <c r="R71">
        <v>0.52217883720000002</v>
      </c>
      <c r="S71">
        <v>0.51413035309999999</v>
      </c>
      <c r="T71">
        <v>0.50667861999999997</v>
      </c>
      <c r="U71">
        <v>0.4998764161</v>
      </c>
      <c r="V71">
        <v>0.4937238799</v>
      </c>
      <c r="W71">
        <v>0.48831292869999998</v>
      </c>
      <c r="X71">
        <v>0.48355411059999998</v>
      </c>
      <c r="Y71">
        <v>0.47936250130000002</v>
      </c>
      <c r="Z71">
        <v>0.47564971230000003</v>
      </c>
      <c r="AA71">
        <v>0.47302085500000002</v>
      </c>
      <c r="AB71">
        <v>0.47089584740000001</v>
      </c>
      <c r="AC71">
        <v>0.46915306969999998</v>
      </c>
      <c r="AD71">
        <v>0.4677655845</v>
      </c>
      <c r="AE71">
        <v>0.46669479539999997</v>
      </c>
      <c r="AF71">
        <v>0.45264109270000003</v>
      </c>
      <c r="AG71">
        <v>0.43565276450000001</v>
      </c>
      <c r="AH71">
        <v>0.41834926059999999</v>
      </c>
      <c r="AI71">
        <v>0.40995058600000001</v>
      </c>
      <c r="AJ71">
        <v>0.40695645819999998</v>
      </c>
      <c r="AK71">
        <v>0.40547026819999998</v>
      </c>
      <c r="AL71">
        <v>0.40421946790000002</v>
      </c>
      <c r="AM71">
        <v>0.40298381</v>
      </c>
      <c r="AN71">
        <v>0.40172093409999998</v>
      </c>
      <c r="AO71">
        <v>0.40039877410000002</v>
      </c>
      <c r="AP71">
        <v>0.3991741164</v>
      </c>
      <c r="AQ71">
        <v>0.39800779200000003</v>
      </c>
      <c r="AR71">
        <v>0.39683900249999998</v>
      </c>
      <c r="AS71">
        <v>0.39561798370000001</v>
      </c>
      <c r="AT71">
        <v>0.39431088260000002</v>
      </c>
    </row>
    <row r="72" spans="1:46" hidden="1" x14ac:dyDescent="0.3">
      <c r="A72" t="s">
        <v>429</v>
      </c>
      <c r="B72">
        <v>1.1281298909999999</v>
      </c>
      <c r="C72">
        <v>1.141374224</v>
      </c>
      <c r="D72">
        <v>1.0977226870000001</v>
      </c>
      <c r="E72">
        <v>0.98938640629999997</v>
      </c>
      <c r="F72">
        <v>1.029823763</v>
      </c>
      <c r="G72">
        <v>0.98981959310000001</v>
      </c>
      <c r="H72">
        <v>0.92470451369999995</v>
      </c>
      <c r="I72">
        <v>0.89570807799999996</v>
      </c>
      <c r="J72">
        <v>0.8695317508</v>
      </c>
      <c r="K72">
        <v>0.86852300530000004</v>
      </c>
      <c r="L72">
        <v>0.86932820030000002</v>
      </c>
      <c r="M72">
        <v>0.87118710899999996</v>
      </c>
      <c r="N72">
        <v>0.86918252360000003</v>
      </c>
      <c r="O72">
        <v>0.861735849</v>
      </c>
      <c r="P72">
        <v>0.85071965940000005</v>
      </c>
      <c r="Q72">
        <v>0.84072007530000004</v>
      </c>
      <c r="R72">
        <v>0.83232563199999998</v>
      </c>
      <c r="S72">
        <v>0.82523859369999997</v>
      </c>
      <c r="T72">
        <v>0.818906735</v>
      </c>
      <c r="U72">
        <v>0.81316698990000003</v>
      </c>
      <c r="V72">
        <v>0.80789805749999999</v>
      </c>
      <c r="W72">
        <v>0.80324589739999996</v>
      </c>
      <c r="X72">
        <v>0.79913139089999996</v>
      </c>
      <c r="Y72">
        <v>0.79547524839999995</v>
      </c>
      <c r="Z72">
        <v>0.7922236144</v>
      </c>
      <c r="AA72">
        <v>0.79043121910000003</v>
      </c>
      <c r="AB72">
        <v>0.78957528539999999</v>
      </c>
      <c r="AC72">
        <v>0.78934409270000006</v>
      </c>
      <c r="AD72">
        <v>0.78953081920000001</v>
      </c>
      <c r="AE72">
        <v>0.78999101230000002</v>
      </c>
      <c r="AF72">
        <v>0.78897677160000002</v>
      </c>
      <c r="AG72">
        <v>0.7875304112</v>
      </c>
      <c r="AH72">
        <v>0.78603936060000001</v>
      </c>
      <c r="AI72">
        <v>0.78520064379999999</v>
      </c>
      <c r="AJ72">
        <v>0.78491625460000003</v>
      </c>
      <c r="AK72">
        <v>0.78475159569999997</v>
      </c>
      <c r="AL72">
        <v>0.78456568999999998</v>
      </c>
      <c r="AM72">
        <v>0.78426602150000002</v>
      </c>
      <c r="AN72">
        <v>0.78376584500000002</v>
      </c>
      <c r="AO72">
        <v>0.78298961440000003</v>
      </c>
      <c r="AP72">
        <v>0.78210987929999998</v>
      </c>
      <c r="AQ72">
        <v>0.78107901580000005</v>
      </c>
      <c r="AR72">
        <v>0.77984355329999999</v>
      </c>
      <c r="AS72">
        <v>0.77837501549999999</v>
      </c>
      <c r="AT72">
        <v>0.77666630199999998</v>
      </c>
    </row>
    <row r="73" spans="1:46" hidden="1" x14ac:dyDescent="0.3">
      <c r="A73" t="s">
        <v>430</v>
      </c>
      <c r="B73">
        <v>1.4388418810000001</v>
      </c>
      <c r="C73">
        <v>1.448269319</v>
      </c>
      <c r="D73">
        <v>1.433380608</v>
      </c>
      <c r="E73">
        <v>1.3449838569999999</v>
      </c>
      <c r="F73">
        <v>1.3808463</v>
      </c>
      <c r="G73">
        <v>1.4070191030000001</v>
      </c>
      <c r="H73">
        <v>1.3641455069999999</v>
      </c>
      <c r="I73">
        <v>1.338484628</v>
      </c>
      <c r="J73">
        <v>1.3397348120000001</v>
      </c>
      <c r="K73">
        <v>1.337302964</v>
      </c>
      <c r="L73">
        <v>1.330186855</v>
      </c>
      <c r="M73">
        <v>1.318550605</v>
      </c>
      <c r="N73">
        <v>1.300702397</v>
      </c>
      <c r="O73">
        <v>1.2758817600000001</v>
      </c>
      <c r="P73">
        <v>1.2465885080000001</v>
      </c>
      <c r="Q73">
        <v>1.22285792</v>
      </c>
      <c r="R73">
        <v>1.203326938</v>
      </c>
      <c r="S73">
        <v>1.186718406</v>
      </c>
      <c r="T73">
        <v>1.171916234</v>
      </c>
      <c r="U73">
        <v>1.15844915</v>
      </c>
      <c r="V73">
        <v>1.145979828</v>
      </c>
      <c r="W73">
        <v>1.13441594</v>
      </c>
      <c r="X73">
        <v>1.1235174429999999</v>
      </c>
      <c r="Y73">
        <v>1.113054561</v>
      </c>
      <c r="Z73">
        <v>1.102857902</v>
      </c>
      <c r="AA73">
        <v>1.0967638289999999</v>
      </c>
      <c r="AB73">
        <v>1.093226778</v>
      </c>
      <c r="AC73">
        <v>1.091271791</v>
      </c>
      <c r="AD73">
        <v>1.090287091</v>
      </c>
      <c r="AE73">
        <v>1.0898689850000001</v>
      </c>
      <c r="AF73">
        <v>1.0889378599999999</v>
      </c>
      <c r="AG73">
        <v>1.0881472889999999</v>
      </c>
      <c r="AH73">
        <v>1.087668418</v>
      </c>
      <c r="AI73">
        <v>1.0877267559999999</v>
      </c>
      <c r="AJ73">
        <v>1.0880727370000001</v>
      </c>
      <c r="AK73">
        <v>1.087708734</v>
      </c>
      <c r="AL73">
        <v>1.0864973790000001</v>
      </c>
      <c r="AM73">
        <v>1.0844092059999999</v>
      </c>
      <c r="AN73">
        <v>1.08143028</v>
      </c>
      <c r="AO73">
        <v>1.0775547990000001</v>
      </c>
      <c r="AP73">
        <v>1.0734019809999999</v>
      </c>
      <c r="AQ73">
        <v>1.0689272599999999</v>
      </c>
      <c r="AR73">
        <v>1.064054485</v>
      </c>
      <c r="AS73">
        <v>1.058736771</v>
      </c>
      <c r="AT73">
        <v>1.0529515119999999</v>
      </c>
    </row>
    <row r="74" spans="1:46" hidden="1" x14ac:dyDescent="0.3">
      <c r="A74" t="s">
        <v>431</v>
      </c>
      <c r="B74">
        <v>1.868100834</v>
      </c>
      <c r="C74">
        <v>1.880176801</v>
      </c>
      <c r="D74">
        <v>1.8658293480000001</v>
      </c>
      <c r="E74">
        <v>1.742011065</v>
      </c>
      <c r="F74">
        <v>1.7931022350000001</v>
      </c>
      <c r="G74">
        <v>1.8267649850000001</v>
      </c>
      <c r="H74">
        <v>1.7655755099999999</v>
      </c>
      <c r="I74">
        <v>1.7286585750000001</v>
      </c>
      <c r="J74">
        <v>1.733674473</v>
      </c>
      <c r="K74">
        <v>1.7287913500000001</v>
      </c>
      <c r="L74">
        <v>1.731213224</v>
      </c>
      <c r="M74">
        <v>1.7420536529999999</v>
      </c>
      <c r="N74">
        <v>1.7352368439999999</v>
      </c>
      <c r="O74">
        <v>1.705342787</v>
      </c>
      <c r="P74">
        <v>1.6558633650000001</v>
      </c>
      <c r="Q74">
        <v>1.6074045189999999</v>
      </c>
      <c r="R74">
        <v>1.561780006</v>
      </c>
      <c r="S74">
        <v>1.5190342800000001</v>
      </c>
      <c r="T74">
        <v>1.4788817409999999</v>
      </c>
      <c r="U74">
        <v>1.441757959</v>
      </c>
      <c r="V74">
        <v>1.4074841300000001</v>
      </c>
      <c r="W74">
        <v>1.375589993</v>
      </c>
      <c r="X74">
        <v>1.3452842009999999</v>
      </c>
      <c r="Y74">
        <v>1.315799277</v>
      </c>
      <c r="Z74">
        <v>1.286490095</v>
      </c>
      <c r="AA74">
        <v>1.263810686</v>
      </c>
      <c r="AB74">
        <v>1.246507552</v>
      </c>
      <c r="AC74">
        <v>1.2332747660000001</v>
      </c>
      <c r="AD74">
        <v>1.22301415</v>
      </c>
      <c r="AE74">
        <v>1.2148183180000001</v>
      </c>
      <c r="AF74">
        <v>1.2078237789999999</v>
      </c>
      <c r="AG74">
        <v>1.2011350780000001</v>
      </c>
      <c r="AH74">
        <v>1.1938873270000001</v>
      </c>
      <c r="AI74">
        <v>1.1855148</v>
      </c>
      <c r="AJ74">
        <v>1.175810459</v>
      </c>
      <c r="AK74">
        <v>1.1637269029999999</v>
      </c>
      <c r="AL74">
        <v>1.1494854430000001</v>
      </c>
      <c r="AM74">
        <v>1.133442729</v>
      </c>
      <c r="AN74">
        <v>1.1159408580000001</v>
      </c>
      <c r="AO74">
        <v>1.0972696770000001</v>
      </c>
      <c r="AP74">
        <v>1.0784924629999999</v>
      </c>
      <c r="AQ74">
        <v>1.0596033520000001</v>
      </c>
      <c r="AR74">
        <v>1.040482793</v>
      </c>
      <c r="AS74">
        <v>1.020995476</v>
      </c>
      <c r="AT74">
        <v>1.0009966349999999</v>
      </c>
    </row>
    <row r="75" spans="1:46" hidden="1" x14ac:dyDescent="0.3">
      <c r="A75" t="s">
        <v>432</v>
      </c>
      <c r="B75">
        <v>0.19761033559999999</v>
      </c>
      <c r="C75">
        <v>0.20446208900000001</v>
      </c>
      <c r="D75">
        <v>0.19976120999999999</v>
      </c>
      <c r="E75">
        <v>0.17018757200000001</v>
      </c>
      <c r="F75">
        <v>0.17600313510000001</v>
      </c>
      <c r="G75">
        <v>0.18633423339999999</v>
      </c>
      <c r="H75">
        <v>0.17416166720000001</v>
      </c>
      <c r="I75">
        <v>0.16229935270000001</v>
      </c>
      <c r="J75">
        <v>0.1601673438</v>
      </c>
      <c r="K75">
        <v>0.1632006486</v>
      </c>
      <c r="L75">
        <v>0.16612618409999999</v>
      </c>
      <c r="M75">
        <v>0.16927903490000001</v>
      </c>
      <c r="N75">
        <v>0.17168117150000001</v>
      </c>
      <c r="O75">
        <v>0.1725155173</v>
      </c>
      <c r="P75">
        <v>0.17259765590000001</v>
      </c>
      <c r="Q75">
        <v>0.17307444659999999</v>
      </c>
      <c r="R75">
        <v>0.17390319800000001</v>
      </c>
      <c r="S75">
        <v>0.17499643279999999</v>
      </c>
      <c r="T75">
        <v>0.17625256089999999</v>
      </c>
      <c r="U75">
        <v>0.1776502623</v>
      </c>
      <c r="V75">
        <v>0.17916677540000001</v>
      </c>
      <c r="W75">
        <v>0.1808475212</v>
      </c>
      <c r="X75">
        <v>0.1826799482</v>
      </c>
      <c r="Y75">
        <v>0.18465639289999999</v>
      </c>
      <c r="Z75">
        <v>0.1867751587</v>
      </c>
      <c r="AA75">
        <v>0.18929997849999999</v>
      </c>
      <c r="AB75">
        <v>0.1920282012</v>
      </c>
      <c r="AC75">
        <v>0.19489819050000001</v>
      </c>
      <c r="AD75">
        <v>0.1978902609</v>
      </c>
      <c r="AE75">
        <v>0.20098895850000001</v>
      </c>
      <c r="AF75">
        <v>0.2030276577</v>
      </c>
      <c r="AG75">
        <v>0.20478517700000001</v>
      </c>
      <c r="AH75">
        <v>0.2065031635</v>
      </c>
      <c r="AI75">
        <v>0.2088510656</v>
      </c>
      <c r="AJ75">
        <v>0.21164830109999999</v>
      </c>
      <c r="AK75">
        <v>0.21464542410000001</v>
      </c>
      <c r="AL75">
        <v>0.21774132239999999</v>
      </c>
      <c r="AM75">
        <v>0.22089900079999999</v>
      </c>
      <c r="AN75">
        <v>0.2240936295</v>
      </c>
      <c r="AO75">
        <v>0.22730431309999999</v>
      </c>
      <c r="AP75">
        <v>0.23054071170000001</v>
      </c>
      <c r="AQ75">
        <v>0.2337928235</v>
      </c>
      <c r="AR75">
        <v>0.23705001040000001</v>
      </c>
      <c r="AS75">
        <v>0.2403058495</v>
      </c>
      <c r="AT75">
        <v>0.24355792570000001</v>
      </c>
    </row>
    <row r="76" spans="1:46" hidden="1" x14ac:dyDescent="0.3">
      <c r="A76" t="s">
        <v>433</v>
      </c>
      <c r="B76">
        <v>0.82045810239999994</v>
      </c>
      <c r="C76">
        <v>0.84156366530000004</v>
      </c>
      <c r="D76">
        <v>0.79209681099999996</v>
      </c>
      <c r="E76">
        <v>0.68847958629999995</v>
      </c>
      <c r="F76">
        <v>0.70822353469999999</v>
      </c>
      <c r="G76">
        <v>0.69791453049999996</v>
      </c>
      <c r="H76">
        <v>0.65575721809999998</v>
      </c>
      <c r="I76">
        <v>0.64021193830000001</v>
      </c>
      <c r="J76">
        <v>0.62575272650000002</v>
      </c>
      <c r="K76">
        <v>0.6179523656</v>
      </c>
      <c r="L76">
        <v>0.60160271590000003</v>
      </c>
      <c r="M76">
        <v>0.58188982789999999</v>
      </c>
      <c r="N76">
        <v>0.559649858</v>
      </c>
      <c r="O76">
        <v>0.53487836700000002</v>
      </c>
      <c r="P76">
        <v>0.5104054549</v>
      </c>
      <c r="Q76">
        <v>0.49168729849999998</v>
      </c>
      <c r="R76">
        <v>0.47746815980000001</v>
      </c>
      <c r="S76">
        <v>0.46648788569999999</v>
      </c>
      <c r="T76">
        <v>0.45763517980000001</v>
      </c>
      <c r="U76">
        <v>0.45029874679999998</v>
      </c>
      <c r="V76">
        <v>0.4440736777</v>
      </c>
      <c r="W76">
        <v>0.43869940439999999</v>
      </c>
      <c r="X76">
        <v>0.43392990370000001</v>
      </c>
      <c r="Y76">
        <v>0.42956180970000002</v>
      </c>
      <c r="Z76">
        <v>0.42543643310000001</v>
      </c>
      <c r="AA76">
        <v>0.42420613219999997</v>
      </c>
      <c r="AB76">
        <v>0.42519922809999999</v>
      </c>
      <c r="AC76">
        <v>0.42774062000000002</v>
      </c>
      <c r="AD76">
        <v>0.43133800500000002</v>
      </c>
      <c r="AE76">
        <v>0.43562049450000001</v>
      </c>
      <c r="AF76">
        <v>0.43928301190000002</v>
      </c>
      <c r="AG76">
        <v>0.44303672719999998</v>
      </c>
      <c r="AH76">
        <v>0.44696753970000003</v>
      </c>
      <c r="AI76">
        <v>0.45179193480000002</v>
      </c>
      <c r="AJ76">
        <v>0.45714162670000003</v>
      </c>
      <c r="AK76">
        <v>0.46160329900000002</v>
      </c>
      <c r="AL76">
        <v>0.46505349779999999</v>
      </c>
      <c r="AM76">
        <v>0.46753755870000002</v>
      </c>
      <c r="AN76">
        <v>0.46909688020000001</v>
      </c>
      <c r="AO76">
        <v>0.46975314400000001</v>
      </c>
      <c r="AP76">
        <v>0.47030782700000001</v>
      </c>
      <c r="AQ76">
        <v>0.47068762809999998</v>
      </c>
      <c r="AR76">
        <v>0.47076511570000001</v>
      </c>
      <c r="AS76">
        <v>0.47043932090000001</v>
      </c>
      <c r="AT76">
        <v>0.46963597239999999</v>
      </c>
    </row>
    <row r="77" spans="1:46" hidden="1" x14ac:dyDescent="0.3">
      <c r="A77" t="s">
        <v>434</v>
      </c>
      <c r="B77">
        <v>0.25514245870000002</v>
      </c>
      <c r="C77">
        <v>0.25932930609999999</v>
      </c>
      <c r="D77">
        <v>0.24273976780000001</v>
      </c>
      <c r="E77">
        <v>0.2112773342</v>
      </c>
      <c r="F77">
        <v>0.22018472380000001</v>
      </c>
      <c r="G77">
        <v>0.2187818929</v>
      </c>
      <c r="H77">
        <v>0.20504832210000001</v>
      </c>
      <c r="I77">
        <v>0.1982660248</v>
      </c>
      <c r="J77">
        <v>0.19298962180000001</v>
      </c>
      <c r="K77">
        <v>0.19155145209999999</v>
      </c>
      <c r="L77">
        <v>0.1888224054</v>
      </c>
      <c r="M77">
        <v>0.1862019094</v>
      </c>
      <c r="N77">
        <v>0.18270750199999999</v>
      </c>
      <c r="O77">
        <v>0.17806470999999999</v>
      </c>
      <c r="P77">
        <v>0.17292471879999999</v>
      </c>
      <c r="Q77">
        <v>0.16908885600000001</v>
      </c>
      <c r="R77">
        <v>0.16611207350000001</v>
      </c>
      <c r="S77">
        <v>0.16371400699999999</v>
      </c>
      <c r="T77">
        <v>0.16168374960000001</v>
      </c>
      <c r="U77">
        <v>0.15991391160000001</v>
      </c>
      <c r="V77">
        <v>0.1583287733</v>
      </c>
      <c r="W77">
        <v>0.1569260281</v>
      </c>
      <c r="X77">
        <v>0.15566057059999999</v>
      </c>
      <c r="Y77">
        <v>0.1545033814</v>
      </c>
      <c r="Z77">
        <v>0.15343784960000001</v>
      </c>
      <c r="AA77">
        <v>0.15303113369999999</v>
      </c>
      <c r="AB77">
        <v>0.15293729880000001</v>
      </c>
      <c r="AC77">
        <v>0.15301665980000001</v>
      </c>
      <c r="AD77">
        <v>0.15320493539999999</v>
      </c>
      <c r="AE77">
        <v>0.1534657891</v>
      </c>
      <c r="AF77">
        <v>0.15332506309999999</v>
      </c>
      <c r="AG77">
        <v>0.15310996020000001</v>
      </c>
      <c r="AH77">
        <v>0.15292255020000001</v>
      </c>
      <c r="AI77">
        <v>0.1529417656</v>
      </c>
      <c r="AJ77">
        <v>0.1531028945</v>
      </c>
      <c r="AK77">
        <v>0.15332591979999999</v>
      </c>
      <c r="AL77">
        <v>0.1535708126</v>
      </c>
      <c r="AM77">
        <v>0.1538178221</v>
      </c>
      <c r="AN77">
        <v>0.15405366100000001</v>
      </c>
      <c r="AO77">
        <v>0.1542688234</v>
      </c>
      <c r="AP77">
        <v>0.1544647592</v>
      </c>
      <c r="AQ77">
        <v>0.1546376773</v>
      </c>
      <c r="AR77">
        <v>0.1547844622</v>
      </c>
      <c r="AS77">
        <v>0.15490410809999999</v>
      </c>
      <c r="AT77">
        <v>0.15499719679999999</v>
      </c>
    </row>
    <row r="78" spans="1:46" hidden="1" x14ac:dyDescent="0.3">
      <c r="A78" t="s">
        <v>435</v>
      </c>
      <c r="B78">
        <v>3.046200845</v>
      </c>
      <c r="C78">
        <v>3.1310128160000001</v>
      </c>
      <c r="D78">
        <v>3.0827058090000001</v>
      </c>
      <c r="E78">
        <v>2.71161991</v>
      </c>
      <c r="F78">
        <v>2.764185066</v>
      </c>
      <c r="G78">
        <v>2.8438096150000001</v>
      </c>
      <c r="H78">
        <v>2.7659889569999998</v>
      </c>
      <c r="I78">
        <v>2.6801836200000002</v>
      </c>
      <c r="J78">
        <v>2.6153070770000002</v>
      </c>
      <c r="K78">
        <v>2.585475008</v>
      </c>
      <c r="L78">
        <v>2.5693150020000002</v>
      </c>
      <c r="M78">
        <v>2.5598104450000001</v>
      </c>
      <c r="N78">
        <v>2.5431506549999998</v>
      </c>
      <c r="O78">
        <v>2.5148474959999998</v>
      </c>
      <c r="P78">
        <v>2.4812749080000001</v>
      </c>
      <c r="Q78">
        <v>2.462007796</v>
      </c>
      <c r="R78">
        <v>2.45274467</v>
      </c>
      <c r="S78">
        <v>2.4504449400000001</v>
      </c>
      <c r="T78">
        <v>2.4516382139999999</v>
      </c>
      <c r="U78">
        <v>2.455858745</v>
      </c>
      <c r="V78">
        <v>2.4627035720000001</v>
      </c>
      <c r="W78">
        <v>2.4726786220000001</v>
      </c>
      <c r="X78">
        <v>2.4854419860000001</v>
      </c>
      <c r="Y78">
        <v>2.500656921</v>
      </c>
      <c r="Z78">
        <v>2.5181045969999998</v>
      </c>
      <c r="AA78">
        <v>2.5493132790000002</v>
      </c>
      <c r="AB78">
        <v>2.587947614</v>
      </c>
      <c r="AC78">
        <v>2.631224848</v>
      </c>
      <c r="AD78">
        <v>2.6778177219999999</v>
      </c>
      <c r="AE78">
        <v>2.7269860449999999</v>
      </c>
      <c r="AF78">
        <v>2.7705734909999999</v>
      </c>
      <c r="AG78">
        <v>2.8134516729999999</v>
      </c>
      <c r="AH78">
        <v>2.857066197</v>
      </c>
      <c r="AI78">
        <v>2.9053760629999998</v>
      </c>
      <c r="AJ78">
        <v>2.9573668080000002</v>
      </c>
      <c r="AK78">
        <v>3.0116141550000002</v>
      </c>
      <c r="AL78">
        <v>3.0674104880000002</v>
      </c>
      <c r="AM78">
        <v>3.1243857780000002</v>
      </c>
      <c r="AN78">
        <v>3.1822420509999998</v>
      </c>
      <c r="AO78">
        <v>3.2407253200000001</v>
      </c>
      <c r="AP78">
        <v>3.2999636950000002</v>
      </c>
      <c r="AQ78">
        <v>3.3597949599999999</v>
      </c>
      <c r="AR78">
        <v>3.4200660869999999</v>
      </c>
      <c r="AS78">
        <v>3.4806931130000001</v>
      </c>
      <c r="AT78">
        <v>3.541648484</v>
      </c>
    </row>
    <row r="79" spans="1:46" hidden="1" x14ac:dyDescent="0.3">
      <c r="A79" t="s">
        <v>436</v>
      </c>
      <c r="B79">
        <v>0.12006703940000001</v>
      </c>
      <c r="C79">
        <v>0.125398967</v>
      </c>
      <c r="D79">
        <v>0.1251852705</v>
      </c>
      <c r="E79">
        <v>0.1140159848</v>
      </c>
      <c r="F79">
        <v>0.112899719</v>
      </c>
      <c r="G79">
        <v>0.1160804728</v>
      </c>
      <c r="H79">
        <v>0.113573519</v>
      </c>
      <c r="I79">
        <v>0.1121703243</v>
      </c>
      <c r="J79">
        <v>0.1031784511</v>
      </c>
      <c r="K79">
        <v>9.6580767900000003E-2</v>
      </c>
      <c r="L79">
        <v>9.2775058899999999E-2</v>
      </c>
      <c r="M79">
        <v>9.1800552600000002E-2</v>
      </c>
      <c r="N79">
        <v>9.1598828699999996E-2</v>
      </c>
      <c r="O79">
        <v>8.8305176700000002E-2</v>
      </c>
      <c r="P79">
        <v>8.5792026800000004E-2</v>
      </c>
      <c r="Q79">
        <v>8.4600461700000004E-2</v>
      </c>
      <c r="R79">
        <v>8.3904929099999997E-2</v>
      </c>
      <c r="S79">
        <v>8.3462031199999995E-2</v>
      </c>
      <c r="T79">
        <v>8.3104586699999997E-2</v>
      </c>
      <c r="U79">
        <v>8.2869578400000005E-2</v>
      </c>
      <c r="V79">
        <v>8.2777379900000003E-2</v>
      </c>
      <c r="W79">
        <v>8.2861326900000004E-2</v>
      </c>
      <c r="X79">
        <v>8.3113786600000003E-2</v>
      </c>
      <c r="Y79">
        <v>8.3525289000000003E-2</v>
      </c>
      <c r="Z79">
        <v>8.4082938199999999E-2</v>
      </c>
      <c r="AA79">
        <v>8.5413552500000003E-2</v>
      </c>
      <c r="AB79">
        <v>8.6981644499999997E-2</v>
      </c>
      <c r="AC79">
        <v>8.8659990100000002E-2</v>
      </c>
      <c r="AD79">
        <v>9.04238874E-2</v>
      </c>
      <c r="AE79">
        <v>9.2272447300000004E-2</v>
      </c>
      <c r="AF79">
        <v>8.96042321E-2</v>
      </c>
      <c r="AG79">
        <v>8.6212237799999994E-2</v>
      </c>
      <c r="AH79">
        <v>8.2592752000000005E-2</v>
      </c>
      <c r="AI79">
        <v>8.2034026900000001E-2</v>
      </c>
      <c r="AJ79">
        <v>8.3126982000000002E-2</v>
      </c>
      <c r="AK79">
        <v>8.4678593600000004E-2</v>
      </c>
      <c r="AL79">
        <v>8.6349698700000005E-2</v>
      </c>
      <c r="AM79">
        <v>8.8101970799999998E-2</v>
      </c>
      <c r="AN79">
        <v>8.9929306799999997E-2</v>
      </c>
      <c r="AO79">
        <v>9.1825748299999996E-2</v>
      </c>
      <c r="AP79">
        <v>9.3796254699999998E-2</v>
      </c>
      <c r="AQ79">
        <v>9.5836276999999997E-2</v>
      </c>
      <c r="AR79">
        <v>9.7936045700000002E-2</v>
      </c>
      <c r="AS79">
        <v>0.100085965</v>
      </c>
      <c r="AT79">
        <v>0.10227862190000001</v>
      </c>
    </row>
    <row r="80" spans="1:46" hidden="1" x14ac:dyDescent="0.3">
      <c r="A80" t="s">
        <v>437</v>
      </c>
      <c r="B80">
        <v>1.5829793000000002E-2</v>
      </c>
      <c r="C80">
        <v>1.62583081E-2</v>
      </c>
      <c r="D80">
        <v>1.5890699099999999E-2</v>
      </c>
      <c r="E80">
        <v>1.4825948699999999E-2</v>
      </c>
      <c r="F80">
        <v>1.5317020400000001E-2</v>
      </c>
      <c r="G80">
        <v>1.55748156E-2</v>
      </c>
      <c r="H80">
        <v>1.53812911E-2</v>
      </c>
      <c r="I80">
        <v>1.5301296900000001E-2</v>
      </c>
      <c r="J80">
        <v>1.5034279899999999E-2</v>
      </c>
      <c r="K80">
        <v>1.52686061E-2</v>
      </c>
      <c r="L80">
        <v>1.5569457300000001E-2</v>
      </c>
      <c r="M80">
        <v>1.57322103E-2</v>
      </c>
      <c r="N80">
        <v>1.57732841E-2</v>
      </c>
      <c r="O80">
        <v>1.5689091799999999E-2</v>
      </c>
      <c r="P80">
        <v>1.55115394E-2</v>
      </c>
      <c r="Q80">
        <v>1.5387609199999999E-2</v>
      </c>
      <c r="R80">
        <v>1.53076338E-2</v>
      </c>
      <c r="S80">
        <v>1.5254887700000001E-2</v>
      </c>
      <c r="T80">
        <v>1.52287138E-2</v>
      </c>
      <c r="U80">
        <v>1.52186076E-2</v>
      </c>
      <c r="V80">
        <v>1.5225508400000001E-2</v>
      </c>
      <c r="W80">
        <v>1.52523382E-2</v>
      </c>
      <c r="X80">
        <v>1.52956169E-2</v>
      </c>
      <c r="Y80">
        <v>1.53531029E-2</v>
      </c>
      <c r="Z80">
        <v>1.54238286E-2</v>
      </c>
      <c r="AA80">
        <v>1.55566982E-2</v>
      </c>
      <c r="AB80">
        <v>1.5722623599999999E-2</v>
      </c>
      <c r="AC80">
        <v>1.5911084400000001E-2</v>
      </c>
      <c r="AD80">
        <v>1.6103718100000001E-2</v>
      </c>
      <c r="AE80">
        <v>1.6301809899999999E-2</v>
      </c>
      <c r="AF80">
        <v>1.64646494E-2</v>
      </c>
      <c r="AG80">
        <v>1.6616004100000002E-2</v>
      </c>
      <c r="AH80">
        <v>1.6767785300000001E-2</v>
      </c>
      <c r="AI80">
        <v>1.6937122900000001E-2</v>
      </c>
      <c r="AJ80">
        <v>1.7126133799999999E-2</v>
      </c>
      <c r="AK80">
        <v>1.73296935E-2</v>
      </c>
      <c r="AL80">
        <v>1.7542747399999999E-2</v>
      </c>
      <c r="AM80">
        <v>1.77614699E-2</v>
      </c>
      <c r="AN80">
        <v>1.7982969299999998E-2</v>
      </c>
      <c r="AO80">
        <v>1.8205144100000001E-2</v>
      </c>
      <c r="AP80">
        <v>1.8430741800000001E-2</v>
      </c>
      <c r="AQ80">
        <v>1.8657284100000001E-2</v>
      </c>
      <c r="AR80">
        <v>1.88837385E-2</v>
      </c>
      <c r="AS80">
        <v>1.9109735400000001E-2</v>
      </c>
      <c r="AT80">
        <v>1.9335267600000001E-2</v>
      </c>
    </row>
    <row r="81" spans="1:46" hidden="1" x14ac:dyDescent="0.3">
      <c r="A81" t="s">
        <v>438</v>
      </c>
      <c r="B81">
        <v>2.1477272700000001E-2</v>
      </c>
      <c r="C81">
        <v>2.2033865199999999E-2</v>
      </c>
      <c r="D81">
        <v>2.1794661600000001E-2</v>
      </c>
      <c r="E81">
        <v>1.9669145200000002E-2</v>
      </c>
      <c r="F81">
        <v>2.0299249200000001E-2</v>
      </c>
      <c r="G81">
        <v>2.0711197899999999E-2</v>
      </c>
      <c r="H81">
        <v>2.05176803E-2</v>
      </c>
      <c r="I81">
        <v>2.01410089E-2</v>
      </c>
      <c r="J81">
        <v>1.9057715900000001E-2</v>
      </c>
      <c r="K81">
        <v>1.8387388000000001E-2</v>
      </c>
      <c r="L81">
        <v>1.8191301600000001E-2</v>
      </c>
      <c r="M81">
        <v>1.78415237E-2</v>
      </c>
      <c r="N81">
        <v>1.7425700799999999E-2</v>
      </c>
      <c r="O81">
        <v>1.6972364699999999E-2</v>
      </c>
      <c r="P81">
        <v>1.6492147700000001E-2</v>
      </c>
      <c r="Q81">
        <v>1.6045849000000001E-2</v>
      </c>
      <c r="R81">
        <v>1.5658788600000001E-2</v>
      </c>
      <c r="S81">
        <v>1.53300982E-2</v>
      </c>
      <c r="T81">
        <v>1.5030373200000001E-2</v>
      </c>
      <c r="U81">
        <v>1.47643932E-2</v>
      </c>
      <c r="V81">
        <v>1.4529439999999999E-2</v>
      </c>
      <c r="W81">
        <v>1.43277413E-2</v>
      </c>
      <c r="X81">
        <v>1.41540856E-2</v>
      </c>
      <c r="Y81">
        <v>1.4002666400000001E-2</v>
      </c>
      <c r="Z81">
        <v>1.3869884000000001E-2</v>
      </c>
      <c r="AA81">
        <v>1.3805449500000001E-2</v>
      </c>
      <c r="AB81">
        <v>1.3780748799999999E-2</v>
      </c>
      <c r="AC81">
        <v>1.37821184E-2</v>
      </c>
      <c r="AD81">
        <v>1.38055924E-2</v>
      </c>
      <c r="AE81">
        <v>1.38445722E-2</v>
      </c>
      <c r="AF81">
        <v>1.3878659600000001E-2</v>
      </c>
      <c r="AG81">
        <v>1.39107706E-2</v>
      </c>
      <c r="AH81">
        <v>1.3941025399999999E-2</v>
      </c>
      <c r="AI81">
        <v>1.39751745E-2</v>
      </c>
      <c r="AJ81">
        <v>1.4013829E-2</v>
      </c>
      <c r="AK81">
        <v>1.40556797E-2</v>
      </c>
      <c r="AL81">
        <v>1.4099950700000001E-2</v>
      </c>
      <c r="AM81">
        <v>1.41463773E-2</v>
      </c>
      <c r="AN81">
        <v>1.4194834200000001E-2</v>
      </c>
      <c r="AO81">
        <v>1.4245206099999999E-2</v>
      </c>
      <c r="AP81">
        <v>1.42994653E-2</v>
      </c>
      <c r="AQ81">
        <v>1.4356575700000001E-2</v>
      </c>
      <c r="AR81">
        <v>1.44156288E-2</v>
      </c>
      <c r="AS81">
        <v>1.44759244E-2</v>
      </c>
      <c r="AT81">
        <v>1.45369226E-2</v>
      </c>
    </row>
    <row r="82" spans="1:46" hidden="1" x14ac:dyDescent="0.3">
      <c r="A82" t="s">
        <v>439</v>
      </c>
      <c r="B82">
        <v>2.10357072E-2</v>
      </c>
      <c r="C82">
        <v>2.14284998E-2</v>
      </c>
      <c r="D82">
        <v>2.1108686599999999E-2</v>
      </c>
      <c r="E82">
        <v>1.9249431399999999E-2</v>
      </c>
      <c r="F82">
        <v>1.93174243E-2</v>
      </c>
      <c r="G82">
        <v>1.96484218E-2</v>
      </c>
      <c r="H82">
        <v>1.9238626799999999E-2</v>
      </c>
      <c r="I82">
        <v>1.81128253E-2</v>
      </c>
      <c r="J82">
        <v>1.7177441599999999E-2</v>
      </c>
      <c r="K82">
        <v>1.6601154E-2</v>
      </c>
      <c r="L82">
        <v>1.6448257800000001E-2</v>
      </c>
      <c r="M82">
        <v>1.6505552100000001E-2</v>
      </c>
      <c r="N82">
        <v>1.64751876E-2</v>
      </c>
      <c r="O82">
        <v>1.62897722E-2</v>
      </c>
      <c r="P82">
        <v>1.5981828199999999E-2</v>
      </c>
      <c r="Q82">
        <v>1.5656711E-2</v>
      </c>
      <c r="R82">
        <v>1.53754433E-2</v>
      </c>
      <c r="S82">
        <v>1.51447278E-2</v>
      </c>
      <c r="T82">
        <v>1.4945621799999999E-2</v>
      </c>
      <c r="U82">
        <v>1.4779552600000001E-2</v>
      </c>
      <c r="V82">
        <v>1.46444772E-2</v>
      </c>
      <c r="W82">
        <v>1.4541760799999999E-2</v>
      </c>
      <c r="X82">
        <v>1.44656851E-2</v>
      </c>
      <c r="Y82">
        <v>1.44106637E-2</v>
      </c>
      <c r="Z82">
        <v>1.43724731E-2</v>
      </c>
      <c r="AA82">
        <v>1.43995862E-2</v>
      </c>
      <c r="AB82">
        <v>1.44777772E-2</v>
      </c>
      <c r="AC82">
        <v>1.45942142E-2</v>
      </c>
      <c r="AD82">
        <v>1.47393292E-2</v>
      </c>
      <c r="AE82">
        <v>1.49056161E-2</v>
      </c>
      <c r="AF82">
        <v>1.50591149E-2</v>
      </c>
      <c r="AG82">
        <v>1.52155743E-2</v>
      </c>
      <c r="AH82">
        <v>1.53782039E-2</v>
      </c>
      <c r="AI82">
        <v>1.5562416399999999E-2</v>
      </c>
      <c r="AJ82">
        <v>1.57619128E-2</v>
      </c>
      <c r="AK82">
        <v>1.59685608E-2</v>
      </c>
      <c r="AL82">
        <v>1.6177936800000001E-2</v>
      </c>
      <c r="AM82">
        <v>1.6387512E-2</v>
      </c>
      <c r="AN82">
        <v>1.6595370299999999E-2</v>
      </c>
      <c r="AO82">
        <v>1.6800048500000001E-2</v>
      </c>
      <c r="AP82">
        <v>1.70033331E-2</v>
      </c>
      <c r="AQ82">
        <v>1.7204158099999999E-2</v>
      </c>
      <c r="AR82">
        <v>1.7401625699999999E-2</v>
      </c>
      <c r="AS82">
        <v>1.75953436E-2</v>
      </c>
      <c r="AT82">
        <v>1.7785272099999999E-2</v>
      </c>
    </row>
    <row r="83" spans="1:46" hidden="1" x14ac:dyDescent="0.3">
      <c r="A83" t="s">
        <v>440</v>
      </c>
      <c r="B83">
        <v>9.6501428899999997E-4</v>
      </c>
      <c r="C83">
        <v>1.0561575E-3</v>
      </c>
      <c r="D83">
        <v>1.0452004099999999E-3</v>
      </c>
      <c r="E83">
        <v>9.6525075999999996E-4</v>
      </c>
      <c r="F83">
        <v>1.04126678E-3</v>
      </c>
      <c r="G83">
        <v>1.0279166199999999E-3</v>
      </c>
      <c r="H83">
        <v>1.0720332000000001E-3</v>
      </c>
      <c r="I83">
        <v>1.0367132599999999E-3</v>
      </c>
      <c r="J83">
        <v>1.0737405299999999E-3</v>
      </c>
      <c r="K83">
        <v>1.0802010799999999E-3</v>
      </c>
      <c r="L83">
        <v>1.0713772099999999E-3</v>
      </c>
      <c r="M83">
        <v>1.0602919E-3</v>
      </c>
      <c r="N83">
        <v>1.0391997300000001E-3</v>
      </c>
      <c r="O83">
        <v>1.0068028500000001E-3</v>
      </c>
      <c r="P83">
        <v>9.6790976499999996E-4</v>
      </c>
      <c r="Q83">
        <v>9.3455672300000005E-4</v>
      </c>
      <c r="R83">
        <v>9.0680541099999999E-4</v>
      </c>
      <c r="S83">
        <v>8.8370758500000001E-4</v>
      </c>
      <c r="T83">
        <v>8.6465167400000004E-4</v>
      </c>
      <c r="U83">
        <v>8.4892104800000001E-4</v>
      </c>
      <c r="V83">
        <v>8.3588280399999996E-4</v>
      </c>
      <c r="W83">
        <v>8.2502378400000004E-4</v>
      </c>
      <c r="X83">
        <v>8.1590816299999995E-4</v>
      </c>
      <c r="Y83">
        <v>8.0814066599999999E-4</v>
      </c>
      <c r="Z83">
        <v>8.0142224199999999E-4</v>
      </c>
      <c r="AA83">
        <v>7.9950289799999999E-4</v>
      </c>
      <c r="AB83">
        <v>8.0151411699999999E-4</v>
      </c>
      <c r="AC83">
        <v>8.0646093400000001E-4</v>
      </c>
      <c r="AD83">
        <v>8.13579742E-4</v>
      </c>
      <c r="AE83">
        <v>8.22288573E-4</v>
      </c>
      <c r="AF83">
        <v>8.3115547300000004E-4</v>
      </c>
      <c r="AG83">
        <v>8.4052535500000005E-4</v>
      </c>
      <c r="AH83">
        <v>8.5034132300000002E-4</v>
      </c>
      <c r="AI83">
        <v>8.6107031499999996E-4</v>
      </c>
      <c r="AJ83">
        <v>8.7239775800000002E-4</v>
      </c>
      <c r="AK83">
        <v>8.8398214500000002E-4</v>
      </c>
      <c r="AL83">
        <v>8.9566309900000003E-4</v>
      </c>
      <c r="AM83">
        <v>9.0736734999999997E-4</v>
      </c>
      <c r="AN83">
        <v>9.1904768699999995E-4</v>
      </c>
      <c r="AO83">
        <v>9.3067211299999999E-4</v>
      </c>
      <c r="AP83">
        <v>9.4230423799999995E-4</v>
      </c>
      <c r="AQ83">
        <v>9.5391012500000002E-4</v>
      </c>
      <c r="AR83">
        <v>9.6545912800000003E-4</v>
      </c>
      <c r="AS83">
        <v>9.7693393500000009E-4</v>
      </c>
      <c r="AT83">
        <v>9.8832498100000004E-4</v>
      </c>
    </row>
    <row r="84" spans="1:46" hidden="1" x14ac:dyDescent="0.3">
      <c r="A84" t="s">
        <v>441</v>
      </c>
      <c r="B84">
        <v>6.9221281899999997E-4</v>
      </c>
      <c r="C84">
        <v>7.2932198399999998E-4</v>
      </c>
      <c r="D84">
        <v>7.3744100000000003E-4</v>
      </c>
      <c r="E84">
        <v>6.3423532400000004E-4</v>
      </c>
      <c r="F84">
        <v>6.5958567899999996E-4</v>
      </c>
      <c r="G84">
        <v>6.8221355200000005E-4</v>
      </c>
      <c r="H84">
        <v>6.7660201700000004E-4</v>
      </c>
      <c r="I84">
        <v>6.67500737E-4</v>
      </c>
      <c r="J84">
        <v>6.5358055700000001E-4</v>
      </c>
      <c r="K84">
        <v>6.5533843399999999E-4</v>
      </c>
      <c r="L84">
        <v>6.5408689500000001E-4</v>
      </c>
      <c r="M84">
        <v>6.4938478300000004E-4</v>
      </c>
      <c r="N84">
        <v>6.3928546299999995E-4</v>
      </c>
      <c r="O84">
        <v>6.2303021200000002E-4</v>
      </c>
      <c r="P84">
        <v>6.0306790099999997E-4</v>
      </c>
      <c r="Q84">
        <v>5.8534585199999998E-4</v>
      </c>
      <c r="R84">
        <v>5.7037984999999995E-4</v>
      </c>
      <c r="S84">
        <v>5.5778460900000003E-4</v>
      </c>
      <c r="T84">
        <v>5.4729357300000001E-4</v>
      </c>
      <c r="U84">
        <v>5.3857423500000003E-4</v>
      </c>
      <c r="V84">
        <v>5.31330216E-4</v>
      </c>
      <c r="W84">
        <v>5.2530764099999996E-4</v>
      </c>
      <c r="X84">
        <v>5.2027549300000004E-4</v>
      </c>
      <c r="Y84">
        <v>5.1597263800000001E-4</v>
      </c>
      <c r="Z84">
        <v>5.1221016000000004E-4</v>
      </c>
      <c r="AA84">
        <v>5.1111074200000002E-4</v>
      </c>
      <c r="AB84">
        <v>5.1222306299999998E-4</v>
      </c>
      <c r="AC84">
        <v>5.1496098700000003E-4</v>
      </c>
      <c r="AD84">
        <v>5.1886128699999996E-4</v>
      </c>
      <c r="AE84">
        <v>5.2356206900000004E-4</v>
      </c>
      <c r="AF84">
        <v>5.2838579200000001E-4</v>
      </c>
      <c r="AG84">
        <v>5.33195619E-4</v>
      </c>
      <c r="AH84">
        <v>5.3793650499999997E-4</v>
      </c>
      <c r="AI84">
        <v>5.4292324700000005E-4</v>
      </c>
      <c r="AJ84">
        <v>5.4820143300000001E-4</v>
      </c>
      <c r="AK84">
        <v>5.5286090700000002E-4</v>
      </c>
      <c r="AL84">
        <v>5.5682182900000004E-4</v>
      </c>
      <c r="AM84">
        <v>5.6008435399999997E-4</v>
      </c>
      <c r="AN84">
        <v>5.6264514700000003E-4</v>
      </c>
      <c r="AO84">
        <v>5.64492948E-4</v>
      </c>
      <c r="AP84">
        <v>5.6629817899999995E-4</v>
      </c>
      <c r="AQ84">
        <v>5.6795245800000005E-4</v>
      </c>
      <c r="AR84">
        <v>5.6934373000000005E-4</v>
      </c>
      <c r="AS84">
        <v>5.7038648599999999E-4</v>
      </c>
      <c r="AT84">
        <v>5.7101670700000003E-4</v>
      </c>
    </row>
    <row r="85" spans="1:46" hidden="1" x14ac:dyDescent="0.3">
      <c r="A85" t="s">
        <v>442</v>
      </c>
      <c r="B85">
        <v>3.7175159990000002</v>
      </c>
      <c r="C85">
        <v>3.8230899620000001</v>
      </c>
      <c r="D85">
        <v>3.845392253</v>
      </c>
      <c r="E85">
        <v>3.7098566470000001</v>
      </c>
      <c r="F85">
        <v>3.8255343609999999</v>
      </c>
      <c r="G85">
        <v>3.8808000919999999</v>
      </c>
      <c r="H85">
        <v>3.7954374749999999</v>
      </c>
      <c r="I85">
        <v>3.6970641209999999</v>
      </c>
      <c r="J85">
        <v>3.6482474589999998</v>
      </c>
      <c r="K85">
        <v>3.6261497079999998</v>
      </c>
      <c r="L85">
        <v>3.6396972860000001</v>
      </c>
      <c r="M85">
        <v>3.6248165989999999</v>
      </c>
      <c r="N85">
        <v>3.557753296</v>
      </c>
      <c r="O85">
        <v>3.436380701</v>
      </c>
      <c r="P85">
        <v>3.2763797389999998</v>
      </c>
      <c r="Q85">
        <v>3.1234130109999998</v>
      </c>
      <c r="R85">
        <v>2.9905266899999998</v>
      </c>
      <c r="S85">
        <v>2.8774696450000001</v>
      </c>
      <c r="T85">
        <v>2.7802663920000001</v>
      </c>
      <c r="U85">
        <v>2.697168043</v>
      </c>
      <c r="V85">
        <v>2.6259517400000001</v>
      </c>
      <c r="W85">
        <v>2.5653198850000001</v>
      </c>
      <c r="X85">
        <v>2.5129628049999999</v>
      </c>
      <c r="Y85">
        <v>2.4670746569999999</v>
      </c>
      <c r="Z85">
        <v>2.4263498239999999</v>
      </c>
      <c r="AA85">
        <v>2.401370521</v>
      </c>
      <c r="AB85">
        <v>2.3885105339999999</v>
      </c>
      <c r="AC85">
        <v>2.384871564</v>
      </c>
      <c r="AD85">
        <v>2.388298228</v>
      </c>
      <c r="AE85">
        <v>2.397166554</v>
      </c>
      <c r="AF85">
        <v>2.4057537660000001</v>
      </c>
      <c r="AG85">
        <v>2.4153276639999999</v>
      </c>
      <c r="AH85">
        <v>2.4253714039999998</v>
      </c>
      <c r="AI85">
        <v>2.4376620889999998</v>
      </c>
      <c r="AJ85">
        <v>2.4518957810000002</v>
      </c>
      <c r="AK85">
        <v>2.467623251</v>
      </c>
      <c r="AL85">
        <v>2.4846460690000001</v>
      </c>
      <c r="AM85">
        <v>2.50280646</v>
      </c>
      <c r="AN85">
        <v>2.5219057509999998</v>
      </c>
      <c r="AO85">
        <v>2.5417368800000002</v>
      </c>
      <c r="AP85">
        <v>2.562390621</v>
      </c>
      <c r="AQ85">
        <v>2.583589162</v>
      </c>
      <c r="AR85">
        <v>2.6050485729999999</v>
      </c>
      <c r="AS85">
        <v>2.6265454109999999</v>
      </c>
      <c r="AT85">
        <v>2.647899384</v>
      </c>
    </row>
    <row r="86" spans="1:46" hidden="1" x14ac:dyDescent="0.3">
      <c r="A86" t="s">
        <v>443</v>
      </c>
      <c r="B86">
        <v>2.1045732859999999</v>
      </c>
      <c r="C86">
        <v>2.1638322269999999</v>
      </c>
      <c r="D86">
        <v>2.1754897340000001</v>
      </c>
      <c r="E86">
        <v>2.1415639849999999</v>
      </c>
      <c r="F86">
        <v>2.200895321</v>
      </c>
      <c r="G86">
        <v>2.2346185059999999</v>
      </c>
      <c r="H86">
        <v>2.2175997999999999</v>
      </c>
      <c r="I86">
        <v>2.1951510939999999</v>
      </c>
      <c r="J86">
        <v>2.1960474419999998</v>
      </c>
      <c r="K86">
        <v>2.1980909359999998</v>
      </c>
      <c r="L86">
        <v>2.2041078160000001</v>
      </c>
      <c r="M86">
        <v>2.1761380570000002</v>
      </c>
      <c r="N86">
        <v>2.1230938109999999</v>
      </c>
      <c r="O86">
        <v>2.0589436650000001</v>
      </c>
      <c r="P86">
        <v>1.9876182600000001</v>
      </c>
      <c r="Q86">
        <v>1.9250323229999999</v>
      </c>
      <c r="R86">
        <v>1.8733900290000001</v>
      </c>
      <c r="S86">
        <v>1.8315042070000001</v>
      </c>
      <c r="T86">
        <v>1.796827696</v>
      </c>
      <c r="U86">
        <v>1.768144071</v>
      </c>
      <c r="V86">
        <v>1.74444781</v>
      </c>
      <c r="W86">
        <v>1.725465351</v>
      </c>
      <c r="X86">
        <v>1.710296952</v>
      </c>
      <c r="Y86">
        <v>1.6977764909999999</v>
      </c>
      <c r="Z86">
        <v>1.6872158079999999</v>
      </c>
      <c r="AA86">
        <v>1.6832339839999999</v>
      </c>
      <c r="AB86">
        <v>1.684009179</v>
      </c>
      <c r="AC86">
        <v>1.6883817029999999</v>
      </c>
      <c r="AD86">
        <v>1.6955568480000001</v>
      </c>
      <c r="AE86">
        <v>1.704950134</v>
      </c>
      <c r="AF86">
        <v>1.7138269209999999</v>
      </c>
      <c r="AG86">
        <v>1.7225692539999999</v>
      </c>
      <c r="AH86">
        <v>1.730885123</v>
      </c>
      <c r="AI86">
        <v>1.7388323409999999</v>
      </c>
      <c r="AJ86">
        <v>1.746810575</v>
      </c>
      <c r="AK86">
        <v>1.755158649</v>
      </c>
      <c r="AL86">
        <v>1.7640671080000001</v>
      </c>
      <c r="AM86">
        <v>1.7736102330000001</v>
      </c>
      <c r="AN86">
        <v>1.783790304</v>
      </c>
      <c r="AO86">
        <v>1.7945711820000001</v>
      </c>
      <c r="AP86">
        <v>1.8065740729999999</v>
      </c>
      <c r="AQ86">
        <v>1.8194429990000001</v>
      </c>
      <c r="AR86">
        <v>1.8328845460000001</v>
      </c>
      <c r="AS86">
        <v>1.846702252</v>
      </c>
      <c r="AT86">
        <v>1.860755749</v>
      </c>
    </row>
    <row r="87" spans="1:46" hidden="1" x14ac:dyDescent="0.3">
      <c r="A87" t="s">
        <v>444</v>
      </c>
      <c r="B87">
        <v>6.49</v>
      </c>
      <c r="C87">
        <v>6.6617926179999998</v>
      </c>
      <c r="D87">
        <v>6.2462257479999996</v>
      </c>
      <c r="E87">
        <v>5.4815219749999997</v>
      </c>
      <c r="F87">
        <v>5.564364511</v>
      </c>
      <c r="G87">
        <v>5.5233752889999996</v>
      </c>
      <c r="H87">
        <v>5.3201740600000003</v>
      </c>
      <c r="I87">
        <v>5.3058834450000001</v>
      </c>
      <c r="J87">
        <v>5.2259615650000004</v>
      </c>
      <c r="K87">
        <v>5.1849771999999996</v>
      </c>
      <c r="L87">
        <v>5.1024093009999998</v>
      </c>
      <c r="M87">
        <v>5.0355899869999998</v>
      </c>
      <c r="N87">
        <v>4.969848914</v>
      </c>
      <c r="O87">
        <v>4.8899729980000002</v>
      </c>
      <c r="P87">
        <v>4.8084035590000003</v>
      </c>
      <c r="Q87">
        <v>4.7520076089999996</v>
      </c>
      <c r="R87">
        <v>4.7133250740000001</v>
      </c>
      <c r="S87">
        <v>4.6872128609999999</v>
      </c>
      <c r="T87">
        <v>4.6654688660000003</v>
      </c>
      <c r="U87">
        <v>4.6488083490000003</v>
      </c>
      <c r="V87">
        <v>4.6368798509999998</v>
      </c>
      <c r="W87">
        <v>4.6292397249999997</v>
      </c>
      <c r="X87">
        <v>4.625346424</v>
      </c>
      <c r="Y87">
        <v>4.6242919120000003</v>
      </c>
      <c r="Z87">
        <v>4.625262824</v>
      </c>
      <c r="AA87">
        <v>4.6490305970000003</v>
      </c>
      <c r="AB87">
        <v>4.6879427920000003</v>
      </c>
      <c r="AC87">
        <v>4.7371217919999999</v>
      </c>
      <c r="AD87">
        <v>4.7935479409999999</v>
      </c>
      <c r="AE87">
        <v>4.8551435380000001</v>
      </c>
      <c r="AF87">
        <v>4.9111489949999996</v>
      </c>
      <c r="AG87">
        <v>4.9679152960000001</v>
      </c>
      <c r="AH87">
        <v>5.0266438930000001</v>
      </c>
      <c r="AI87">
        <v>5.0941186260000002</v>
      </c>
      <c r="AJ87">
        <v>5.1677135999999999</v>
      </c>
      <c r="AK87">
        <v>5.2412212240000002</v>
      </c>
      <c r="AL87">
        <v>5.3133620979999998</v>
      </c>
      <c r="AM87">
        <v>5.3838112120000003</v>
      </c>
      <c r="AN87">
        <v>5.4523146770000004</v>
      </c>
      <c r="AO87">
        <v>5.5186064420000003</v>
      </c>
      <c r="AP87">
        <v>5.5853041640000001</v>
      </c>
      <c r="AQ87">
        <v>5.6519746389999996</v>
      </c>
      <c r="AR87">
        <v>5.7180241909999996</v>
      </c>
      <c r="AS87">
        <v>5.7830244239999997</v>
      </c>
      <c r="AT87">
        <v>5.8466999660000001</v>
      </c>
    </row>
    <row r="88" spans="1:46" hidden="1" x14ac:dyDescent="0.3">
      <c r="A88" t="s">
        <v>445</v>
      </c>
      <c r="B88">
        <v>34.695692309999998</v>
      </c>
      <c r="C88">
        <v>35.492991930000002</v>
      </c>
      <c r="D88">
        <v>34.657027339999999</v>
      </c>
      <c r="E88">
        <v>32.849132279999999</v>
      </c>
      <c r="F88">
        <v>32.858323249999998</v>
      </c>
      <c r="G88">
        <v>32.530449679999997</v>
      </c>
      <c r="H88">
        <v>31.168143700000002</v>
      </c>
      <c r="I88">
        <v>29.952325810000001</v>
      </c>
      <c r="J88">
        <v>29.37974483</v>
      </c>
      <c r="K88">
        <v>29.878945210000001</v>
      </c>
      <c r="L88">
        <v>30.065648230000001</v>
      </c>
      <c r="M88">
        <v>30.10202666</v>
      </c>
      <c r="N88">
        <v>29.834816029999999</v>
      </c>
      <c r="O88">
        <v>29.17429126</v>
      </c>
      <c r="P88">
        <v>28.303326999999999</v>
      </c>
      <c r="Q88">
        <v>27.528455780000002</v>
      </c>
      <c r="R88">
        <v>26.859834110000001</v>
      </c>
      <c r="S88">
        <v>26.286554110000001</v>
      </c>
      <c r="T88">
        <v>25.8148658</v>
      </c>
      <c r="U88">
        <v>25.429991780000002</v>
      </c>
      <c r="V88">
        <v>25.117023190000001</v>
      </c>
      <c r="W88">
        <v>24.863122600000001</v>
      </c>
      <c r="X88">
        <v>24.65837007</v>
      </c>
      <c r="Y88">
        <v>24.491740100000001</v>
      </c>
      <c r="Z88">
        <v>24.354572260000001</v>
      </c>
      <c r="AA88">
        <v>24.303791749999998</v>
      </c>
      <c r="AB88">
        <v>24.326227450000001</v>
      </c>
      <c r="AC88">
        <v>24.40685453</v>
      </c>
      <c r="AD88">
        <v>24.53315018</v>
      </c>
      <c r="AE88">
        <v>24.693958380000002</v>
      </c>
      <c r="AF88">
        <v>24.768312760000001</v>
      </c>
      <c r="AG88">
        <v>24.832861300000001</v>
      </c>
      <c r="AH88">
        <v>24.895765959999999</v>
      </c>
      <c r="AI88">
        <v>25.029467270000001</v>
      </c>
      <c r="AJ88">
        <v>25.2047971</v>
      </c>
      <c r="AK88">
        <v>25.391294689999999</v>
      </c>
      <c r="AL88">
        <v>25.58020196</v>
      </c>
      <c r="AM88">
        <v>25.769543240000001</v>
      </c>
      <c r="AN88">
        <v>25.958021259999999</v>
      </c>
      <c r="AO88">
        <v>26.144425290000001</v>
      </c>
      <c r="AP88">
        <v>26.33354353</v>
      </c>
      <c r="AQ88">
        <v>26.523342589999999</v>
      </c>
      <c r="AR88">
        <v>26.711705049999999</v>
      </c>
      <c r="AS88">
        <v>26.897068740000002</v>
      </c>
      <c r="AT88">
        <v>27.078306640000001</v>
      </c>
    </row>
    <row r="89" spans="1:46" hidden="1" x14ac:dyDescent="0.3">
      <c r="A89" t="s">
        <v>446</v>
      </c>
      <c r="B89">
        <v>24.197118639999999</v>
      </c>
      <c r="C89">
        <v>24.752395440000001</v>
      </c>
      <c r="D89">
        <v>24.856457899999999</v>
      </c>
      <c r="E89">
        <v>22.764806499999999</v>
      </c>
      <c r="F89">
        <v>23.270681100000001</v>
      </c>
      <c r="G89">
        <v>24.009748890000001</v>
      </c>
      <c r="H89">
        <v>23.952518820000002</v>
      </c>
      <c r="I89">
        <v>23.629484699999999</v>
      </c>
      <c r="J89">
        <v>23.47144445</v>
      </c>
      <c r="K89">
        <v>23.09044931</v>
      </c>
      <c r="L89">
        <v>23.06000152</v>
      </c>
      <c r="M89">
        <v>23.22729343</v>
      </c>
      <c r="N89">
        <v>23.375061559999999</v>
      </c>
      <c r="O89">
        <v>23.38933016</v>
      </c>
      <c r="P89">
        <v>23.300118919999999</v>
      </c>
      <c r="Q89">
        <v>23.104801290000001</v>
      </c>
      <c r="R89">
        <v>22.884257590000001</v>
      </c>
      <c r="S89">
        <v>22.666633359999999</v>
      </c>
      <c r="T89">
        <v>22.45804077</v>
      </c>
      <c r="U89">
        <v>22.265420540000001</v>
      </c>
      <c r="V89">
        <v>22.092786459999999</v>
      </c>
      <c r="W89">
        <v>21.937869670000001</v>
      </c>
      <c r="X89">
        <v>21.798723679999998</v>
      </c>
      <c r="Y89">
        <v>21.669819360000002</v>
      </c>
      <c r="Z89">
        <v>21.545950529999999</v>
      </c>
      <c r="AA89">
        <v>21.464817660000001</v>
      </c>
      <c r="AB89">
        <v>21.438759959999999</v>
      </c>
      <c r="AC89">
        <v>21.461652770000001</v>
      </c>
      <c r="AD89">
        <v>21.52329426</v>
      </c>
      <c r="AE89">
        <v>21.615321489999999</v>
      </c>
      <c r="AF89">
        <v>21.694497510000001</v>
      </c>
      <c r="AG89">
        <v>21.794939249999999</v>
      </c>
      <c r="AH89">
        <v>21.912044860000002</v>
      </c>
      <c r="AI89">
        <v>22.093976090000002</v>
      </c>
      <c r="AJ89">
        <v>22.316320000000001</v>
      </c>
      <c r="AK89">
        <v>22.554737840000001</v>
      </c>
      <c r="AL89">
        <v>22.80119384</v>
      </c>
      <c r="AM89">
        <v>23.052915479999999</v>
      </c>
      <c r="AN89">
        <v>23.307715460000001</v>
      </c>
      <c r="AO89">
        <v>23.56356779</v>
      </c>
      <c r="AP89">
        <v>23.824414740000002</v>
      </c>
      <c r="AQ89">
        <v>24.087930579999998</v>
      </c>
      <c r="AR89">
        <v>24.351890319999999</v>
      </c>
      <c r="AS89">
        <v>24.614822050000001</v>
      </c>
      <c r="AT89">
        <v>24.875852600000002</v>
      </c>
    </row>
    <row r="90" spans="1:46" hidden="1" x14ac:dyDescent="0.3">
      <c r="A90" t="s">
        <v>447</v>
      </c>
      <c r="B90">
        <v>19.492089289999999</v>
      </c>
      <c r="C90">
        <v>19.84352874</v>
      </c>
      <c r="D90">
        <v>19.504601829999999</v>
      </c>
      <c r="E90">
        <v>18.13067392</v>
      </c>
      <c r="F90">
        <v>18.518196769999999</v>
      </c>
      <c r="G90">
        <v>18.821401680000001</v>
      </c>
      <c r="H90">
        <v>18.22364872</v>
      </c>
      <c r="I90">
        <v>17.72071012</v>
      </c>
      <c r="J90">
        <v>17.482497110000001</v>
      </c>
      <c r="K90">
        <v>17.357810260000001</v>
      </c>
      <c r="L90">
        <v>17.306833130000001</v>
      </c>
      <c r="M90">
        <v>17.213183789999999</v>
      </c>
      <c r="N90">
        <v>16.98411252</v>
      </c>
      <c r="O90">
        <v>16.598836370000001</v>
      </c>
      <c r="P90">
        <v>16.118997719999999</v>
      </c>
      <c r="Q90">
        <v>15.695548690000001</v>
      </c>
      <c r="R90">
        <v>15.34008848</v>
      </c>
      <c r="S90">
        <v>15.042911589999999</v>
      </c>
      <c r="T90">
        <v>14.78688809</v>
      </c>
      <c r="U90">
        <v>14.567151470000001</v>
      </c>
      <c r="V90">
        <v>14.378314489999999</v>
      </c>
      <c r="W90">
        <v>14.21914061</v>
      </c>
      <c r="X90">
        <v>14.083888290000001</v>
      </c>
      <c r="Y90">
        <v>13.9672261</v>
      </c>
      <c r="Z90">
        <v>13.865363800000001</v>
      </c>
      <c r="AA90">
        <v>13.82918248</v>
      </c>
      <c r="AB90">
        <v>13.83736051</v>
      </c>
      <c r="AC90">
        <v>13.87698926</v>
      </c>
      <c r="AD90">
        <v>13.939786420000001</v>
      </c>
      <c r="AE90">
        <v>14.019807610000001</v>
      </c>
      <c r="AF90">
        <v>14.07172227</v>
      </c>
      <c r="AG90">
        <v>14.119720750000001</v>
      </c>
      <c r="AH90">
        <v>14.16791121</v>
      </c>
      <c r="AI90">
        <v>14.23739939</v>
      </c>
      <c r="AJ90">
        <v>14.32156515</v>
      </c>
      <c r="AK90">
        <v>14.409425280000001</v>
      </c>
      <c r="AL90">
        <v>14.498072690000001</v>
      </c>
      <c r="AM90">
        <v>14.586623449999999</v>
      </c>
      <c r="AN90">
        <v>14.674352649999999</v>
      </c>
      <c r="AO90">
        <v>14.760548829999999</v>
      </c>
      <c r="AP90">
        <v>14.848992620000001</v>
      </c>
      <c r="AQ90">
        <v>14.938401710000001</v>
      </c>
      <c r="AR90">
        <v>15.02737147</v>
      </c>
      <c r="AS90">
        <v>15.114898609999999</v>
      </c>
      <c r="AT90">
        <v>15.200291249999999</v>
      </c>
    </row>
    <row r="91" spans="1:46" hidden="1" x14ac:dyDescent="0.3">
      <c r="A91" t="s">
        <v>448</v>
      </c>
      <c r="B91">
        <v>0.1200208175</v>
      </c>
      <c r="C91">
        <v>0.1231067901</v>
      </c>
      <c r="D91">
        <v>0.1131898583</v>
      </c>
      <c r="E91">
        <v>9.7940760700000004E-2</v>
      </c>
      <c r="F91">
        <v>0.1002313279</v>
      </c>
      <c r="G91">
        <v>9.7841711100000006E-2</v>
      </c>
      <c r="H91">
        <v>9.2717312100000004E-2</v>
      </c>
      <c r="I91">
        <v>9.2535090700000003E-2</v>
      </c>
      <c r="J91">
        <v>8.9828257800000005E-2</v>
      </c>
      <c r="K91">
        <v>8.6896111200000001E-2</v>
      </c>
      <c r="L91">
        <v>8.2813240499999996E-2</v>
      </c>
      <c r="M91">
        <v>7.8866459700000002E-2</v>
      </c>
      <c r="N91">
        <v>7.5105259199999996E-2</v>
      </c>
      <c r="O91">
        <v>7.1374678299999994E-2</v>
      </c>
      <c r="P91">
        <v>6.7920905599999998E-2</v>
      </c>
      <c r="Q91">
        <v>6.5371104599999896E-2</v>
      </c>
      <c r="R91">
        <v>6.3441318100000005E-2</v>
      </c>
      <c r="S91">
        <v>6.1936420300000003E-2</v>
      </c>
      <c r="T91">
        <v>6.06914546E-2</v>
      </c>
      <c r="U91">
        <v>5.9639239400000002E-2</v>
      </c>
      <c r="V91">
        <v>5.87331008E-2</v>
      </c>
      <c r="W91">
        <v>5.79364869E-2</v>
      </c>
      <c r="X91">
        <v>5.7220317999999999E-2</v>
      </c>
      <c r="Y91">
        <v>5.6558217600000002E-2</v>
      </c>
      <c r="Z91">
        <v>5.5928626299999999E-2</v>
      </c>
      <c r="AA91">
        <v>5.5737162999999999E-2</v>
      </c>
      <c r="AB91">
        <v>5.5861825300000001E-2</v>
      </c>
      <c r="AC91">
        <v>5.6199980699999999E-2</v>
      </c>
      <c r="AD91">
        <v>5.6681295E-2</v>
      </c>
      <c r="AE91">
        <v>5.72547204E-2</v>
      </c>
      <c r="AF91">
        <v>5.7771608100000003E-2</v>
      </c>
      <c r="AG91">
        <v>5.8311610399999998E-2</v>
      </c>
      <c r="AH91">
        <v>5.88801703E-2</v>
      </c>
      <c r="AI91">
        <v>5.9569075700000002E-2</v>
      </c>
      <c r="AJ91">
        <v>6.0328811500000003E-2</v>
      </c>
      <c r="AK91">
        <v>6.0972407800000003E-2</v>
      </c>
      <c r="AL91">
        <v>6.1482809499999999E-2</v>
      </c>
      <c r="AM91">
        <v>6.18654644E-2</v>
      </c>
      <c r="AN91">
        <v>6.2125373900000003E-2</v>
      </c>
      <c r="AO91">
        <v>6.2264950800000003E-2</v>
      </c>
      <c r="AP91">
        <v>6.2390086800000001E-2</v>
      </c>
      <c r="AQ91">
        <v>6.2491095599999998E-2</v>
      </c>
      <c r="AR91">
        <v>6.2550966299999997E-2</v>
      </c>
      <c r="AS91">
        <v>6.2556122899999997E-2</v>
      </c>
      <c r="AT91">
        <v>6.24965086E-2</v>
      </c>
    </row>
    <row r="92" spans="1:46" hidden="1" x14ac:dyDescent="0.3">
      <c r="A92" t="s">
        <v>449</v>
      </c>
      <c r="B92">
        <v>0.1200208175</v>
      </c>
      <c r="C92">
        <v>0.1231067901</v>
      </c>
      <c r="D92">
        <v>0.1131898583</v>
      </c>
      <c r="E92">
        <v>9.7940760700000004E-2</v>
      </c>
      <c r="F92">
        <v>0.1002313279</v>
      </c>
      <c r="G92">
        <v>9.7841711100000006E-2</v>
      </c>
      <c r="H92">
        <v>9.2717312100000004E-2</v>
      </c>
      <c r="I92">
        <v>9.2535090700000003E-2</v>
      </c>
      <c r="J92">
        <v>8.9828257800000005E-2</v>
      </c>
      <c r="K92">
        <v>8.6896111200000001E-2</v>
      </c>
      <c r="L92">
        <v>8.2813240499999996E-2</v>
      </c>
      <c r="M92">
        <v>7.8866459700000002E-2</v>
      </c>
      <c r="N92">
        <v>7.5105259199999996E-2</v>
      </c>
      <c r="O92">
        <v>7.1374678299999994E-2</v>
      </c>
      <c r="P92">
        <v>6.7920905599999998E-2</v>
      </c>
      <c r="Q92">
        <v>6.5371104599999896E-2</v>
      </c>
      <c r="R92">
        <v>6.3441318100000005E-2</v>
      </c>
      <c r="S92">
        <v>6.1936420300000003E-2</v>
      </c>
      <c r="T92">
        <v>6.06914546E-2</v>
      </c>
      <c r="U92">
        <v>5.9639239400000002E-2</v>
      </c>
      <c r="V92">
        <v>5.87331008E-2</v>
      </c>
      <c r="W92">
        <v>5.79364869E-2</v>
      </c>
      <c r="X92">
        <v>5.7220317999999999E-2</v>
      </c>
      <c r="Y92">
        <v>5.6558217600000002E-2</v>
      </c>
      <c r="Z92">
        <v>5.5928626299999999E-2</v>
      </c>
      <c r="AA92">
        <v>5.5737162999999999E-2</v>
      </c>
      <c r="AB92">
        <v>5.5861825300000001E-2</v>
      </c>
      <c r="AC92">
        <v>5.6199980699999999E-2</v>
      </c>
      <c r="AD92">
        <v>5.6681295E-2</v>
      </c>
      <c r="AE92">
        <v>5.72547204E-2</v>
      </c>
      <c r="AF92">
        <v>5.7771608100000003E-2</v>
      </c>
      <c r="AG92">
        <v>5.8311610399999998E-2</v>
      </c>
      <c r="AH92">
        <v>5.88801703E-2</v>
      </c>
      <c r="AI92">
        <v>5.9569075700000002E-2</v>
      </c>
      <c r="AJ92">
        <v>6.0328811500000003E-2</v>
      </c>
      <c r="AK92">
        <v>6.0972407800000003E-2</v>
      </c>
      <c r="AL92">
        <v>6.1482809499999999E-2</v>
      </c>
      <c r="AM92">
        <v>6.18654644E-2</v>
      </c>
      <c r="AN92">
        <v>6.2125373900000003E-2</v>
      </c>
      <c r="AO92">
        <v>6.2264950800000003E-2</v>
      </c>
      <c r="AP92">
        <v>6.2390086800000001E-2</v>
      </c>
      <c r="AQ92">
        <v>6.2491095599999998E-2</v>
      </c>
      <c r="AR92">
        <v>6.2550966299999997E-2</v>
      </c>
      <c r="AS92">
        <v>6.2556122899999997E-2</v>
      </c>
      <c r="AT92">
        <v>6.24965086E-2</v>
      </c>
    </row>
    <row r="93" spans="1:46" hidden="1" x14ac:dyDescent="0.3">
      <c r="A93" t="s">
        <v>450</v>
      </c>
      <c r="B93">
        <v>0.1200208175</v>
      </c>
      <c r="C93">
        <v>0.1231067901</v>
      </c>
      <c r="D93">
        <v>0.1131898583</v>
      </c>
      <c r="E93">
        <v>9.7940760700000004E-2</v>
      </c>
      <c r="F93">
        <v>0.1002313279</v>
      </c>
      <c r="G93">
        <v>9.7841711100000006E-2</v>
      </c>
      <c r="H93">
        <v>9.2717312100000004E-2</v>
      </c>
      <c r="I93">
        <v>9.2535090700000003E-2</v>
      </c>
      <c r="J93">
        <v>8.9828257800000005E-2</v>
      </c>
      <c r="K93">
        <v>8.6896111200000001E-2</v>
      </c>
      <c r="L93">
        <v>8.2813240499999996E-2</v>
      </c>
      <c r="M93">
        <v>7.8866459700000002E-2</v>
      </c>
      <c r="N93">
        <v>7.5105259199999996E-2</v>
      </c>
      <c r="O93">
        <v>7.1374678299999994E-2</v>
      </c>
      <c r="P93">
        <v>6.7920905599999998E-2</v>
      </c>
      <c r="Q93">
        <v>6.5371104599999896E-2</v>
      </c>
      <c r="R93">
        <v>6.3441318100000005E-2</v>
      </c>
      <c r="S93">
        <v>6.1936420300000003E-2</v>
      </c>
      <c r="T93">
        <v>6.06914546E-2</v>
      </c>
      <c r="U93">
        <v>5.9639239400000002E-2</v>
      </c>
      <c r="V93">
        <v>5.87331008E-2</v>
      </c>
      <c r="W93">
        <v>5.79364869E-2</v>
      </c>
      <c r="X93">
        <v>5.7220317999999999E-2</v>
      </c>
      <c r="Y93">
        <v>5.6558217600000002E-2</v>
      </c>
      <c r="Z93">
        <v>5.5928626299999999E-2</v>
      </c>
      <c r="AA93">
        <v>5.5737162999999999E-2</v>
      </c>
      <c r="AB93">
        <v>5.5861825300000001E-2</v>
      </c>
      <c r="AC93">
        <v>5.6199980699999999E-2</v>
      </c>
      <c r="AD93">
        <v>5.6681295E-2</v>
      </c>
      <c r="AE93">
        <v>5.72547204E-2</v>
      </c>
      <c r="AF93">
        <v>5.7771608100000003E-2</v>
      </c>
      <c r="AG93">
        <v>5.8311610399999998E-2</v>
      </c>
      <c r="AH93">
        <v>5.88801703E-2</v>
      </c>
      <c r="AI93">
        <v>5.9569075700000002E-2</v>
      </c>
      <c r="AJ93">
        <v>6.0328811500000003E-2</v>
      </c>
      <c r="AK93">
        <v>6.0972407800000003E-2</v>
      </c>
      <c r="AL93">
        <v>6.1482809499999999E-2</v>
      </c>
      <c r="AM93">
        <v>6.18654644E-2</v>
      </c>
      <c r="AN93">
        <v>6.2125373900000003E-2</v>
      </c>
      <c r="AO93">
        <v>6.2264950800000003E-2</v>
      </c>
      <c r="AP93">
        <v>6.2390086800000001E-2</v>
      </c>
      <c r="AQ93">
        <v>6.2491095599999998E-2</v>
      </c>
      <c r="AR93">
        <v>6.2550966299999997E-2</v>
      </c>
      <c r="AS93">
        <v>6.2556122899999997E-2</v>
      </c>
      <c r="AT93">
        <v>6.24965086E-2</v>
      </c>
    </row>
    <row r="94" spans="1:46" hidden="1" x14ac:dyDescent="0.3">
      <c r="A94" t="s">
        <v>451</v>
      </c>
      <c r="B94">
        <v>13.68403867</v>
      </c>
      <c r="C94">
        <v>13.893807430000001</v>
      </c>
      <c r="D94">
        <v>13.876349250000001</v>
      </c>
      <c r="E94">
        <v>13.1786894</v>
      </c>
      <c r="F94">
        <v>13.61758949</v>
      </c>
      <c r="G94">
        <v>13.857190859999999</v>
      </c>
      <c r="H94">
        <v>13.438602489999999</v>
      </c>
      <c r="I94">
        <v>13.269652410000001</v>
      </c>
      <c r="J94">
        <v>13.47969865</v>
      </c>
      <c r="K94">
        <v>13.832264159999999</v>
      </c>
      <c r="L94">
        <v>14.119237800000001</v>
      </c>
      <c r="M94">
        <v>14.456016679999999</v>
      </c>
      <c r="N94">
        <v>14.639498250000001</v>
      </c>
      <c r="O94">
        <v>14.62147362</v>
      </c>
      <c r="P94">
        <v>14.42561675</v>
      </c>
      <c r="Q94">
        <v>14.21607496</v>
      </c>
      <c r="R94">
        <v>14.014268899999999</v>
      </c>
      <c r="S94">
        <v>13.82510519</v>
      </c>
      <c r="T94">
        <v>13.66372155</v>
      </c>
      <c r="U94">
        <v>13.52827559</v>
      </c>
      <c r="V94">
        <v>13.41503691</v>
      </c>
      <c r="W94">
        <v>13.31793678</v>
      </c>
      <c r="X94">
        <v>13.230018619999999</v>
      </c>
      <c r="Y94">
        <v>13.143990329999999</v>
      </c>
      <c r="Z94">
        <v>13.053363299999999</v>
      </c>
      <c r="AA94">
        <v>13.01139628</v>
      </c>
      <c r="AB94">
        <v>13.016414019999999</v>
      </c>
      <c r="AC94">
        <v>13.06016091</v>
      </c>
      <c r="AD94">
        <v>13.13384276</v>
      </c>
      <c r="AE94">
        <v>13.22933778</v>
      </c>
      <c r="AF94">
        <v>13.338940900000001</v>
      </c>
      <c r="AG94">
        <v>13.45234808</v>
      </c>
      <c r="AH94">
        <v>13.55958998</v>
      </c>
      <c r="AI94">
        <v>13.65382432</v>
      </c>
      <c r="AJ94">
        <v>13.73224957</v>
      </c>
      <c r="AK94">
        <v>13.78201737</v>
      </c>
      <c r="AL94">
        <v>13.80475195</v>
      </c>
      <c r="AM94">
        <v>13.80376216</v>
      </c>
      <c r="AN94">
        <v>13.78233281</v>
      </c>
      <c r="AO94">
        <v>13.743269</v>
      </c>
      <c r="AP94">
        <v>13.69930454</v>
      </c>
      <c r="AQ94">
        <v>13.65017978</v>
      </c>
      <c r="AR94">
        <v>13.59414145</v>
      </c>
      <c r="AS94">
        <v>13.5291274</v>
      </c>
      <c r="AT94">
        <v>13.45283592</v>
      </c>
    </row>
    <row r="95" spans="1:46" hidden="1" x14ac:dyDescent="0.3">
      <c r="A95" t="s">
        <v>452</v>
      </c>
      <c r="B95">
        <v>13.68403867</v>
      </c>
      <c r="C95">
        <v>13.893807430000001</v>
      </c>
      <c r="D95">
        <v>13.876349250000001</v>
      </c>
      <c r="E95">
        <v>13.1786894</v>
      </c>
      <c r="F95">
        <v>13.61758949</v>
      </c>
      <c r="G95">
        <v>13.857190859999999</v>
      </c>
      <c r="H95">
        <v>13.438602489999999</v>
      </c>
      <c r="I95">
        <v>13.269652410000001</v>
      </c>
      <c r="J95">
        <v>13.47969865</v>
      </c>
      <c r="K95">
        <v>13.832264159999999</v>
      </c>
      <c r="L95">
        <v>14.119237800000001</v>
      </c>
      <c r="M95">
        <v>14.456016679999999</v>
      </c>
      <c r="N95">
        <v>14.639498250000001</v>
      </c>
      <c r="O95">
        <v>14.62147362</v>
      </c>
      <c r="P95">
        <v>14.42561675</v>
      </c>
      <c r="Q95">
        <v>14.21607496</v>
      </c>
      <c r="R95">
        <v>14.014268899999999</v>
      </c>
      <c r="S95">
        <v>13.82510519</v>
      </c>
      <c r="T95">
        <v>13.66372155</v>
      </c>
      <c r="U95">
        <v>13.52827559</v>
      </c>
      <c r="V95">
        <v>13.41503691</v>
      </c>
      <c r="W95">
        <v>13.31793678</v>
      </c>
      <c r="X95">
        <v>13.230018619999999</v>
      </c>
      <c r="Y95">
        <v>13.143990329999999</v>
      </c>
      <c r="Z95">
        <v>13.053363299999999</v>
      </c>
      <c r="AA95">
        <v>13.01139628</v>
      </c>
      <c r="AB95">
        <v>13.016414019999999</v>
      </c>
      <c r="AC95">
        <v>13.06016091</v>
      </c>
      <c r="AD95">
        <v>13.13384276</v>
      </c>
      <c r="AE95">
        <v>13.22933778</v>
      </c>
      <c r="AF95">
        <v>13.338940900000001</v>
      </c>
      <c r="AG95">
        <v>13.45234808</v>
      </c>
      <c r="AH95">
        <v>13.55958998</v>
      </c>
      <c r="AI95">
        <v>13.65382432</v>
      </c>
      <c r="AJ95">
        <v>13.73224957</v>
      </c>
      <c r="AK95">
        <v>13.78201737</v>
      </c>
      <c r="AL95">
        <v>13.80475195</v>
      </c>
      <c r="AM95">
        <v>13.80376216</v>
      </c>
      <c r="AN95">
        <v>13.78233281</v>
      </c>
      <c r="AO95">
        <v>13.743269</v>
      </c>
      <c r="AP95">
        <v>13.69930454</v>
      </c>
      <c r="AQ95">
        <v>13.65017978</v>
      </c>
      <c r="AR95">
        <v>13.59414145</v>
      </c>
      <c r="AS95">
        <v>13.5291274</v>
      </c>
      <c r="AT95">
        <v>13.45283592</v>
      </c>
    </row>
    <row r="96" spans="1:46" hidden="1" x14ac:dyDescent="0.3">
      <c r="A96" t="s">
        <v>453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hidden="1" x14ac:dyDescent="0.3">
      <c r="A97" t="s">
        <v>454</v>
      </c>
      <c r="B97">
        <v>1.620533614</v>
      </c>
      <c r="C97">
        <v>1.6457628790000001</v>
      </c>
      <c r="D97">
        <v>1.649528463</v>
      </c>
      <c r="E97">
        <v>1.555597063</v>
      </c>
      <c r="F97">
        <v>1.6173721029999999</v>
      </c>
      <c r="G97">
        <v>1.6643434189999999</v>
      </c>
      <c r="H97">
        <v>1.6247949260000001</v>
      </c>
      <c r="I97">
        <v>1.6068317320000001</v>
      </c>
      <c r="J97">
        <v>1.6277019180000001</v>
      </c>
      <c r="K97">
        <v>1.646775812</v>
      </c>
      <c r="L97">
        <v>1.673892333</v>
      </c>
      <c r="M97">
        <v>1.7097825520000001</v>
      </c>
      <c r="N97">
        <v>1.7287766369999999</v>
      </c>
      <c r="O97">
        <v>1.7246036600000001</v>
      </c>
      <c r="P97">
        <v>1.6997946610000001</v>
      </c>
      <c r="Q97">
        <v>1.6748991040000001</v>
      </c>
      <c r="R97">
        <v>1.651856301</v>
      </c>
      <c r="S97">
        <v>1.630822207</v>
      </c>
      <c r="T97">
        <v>1.611599236</v>
      </c>
      <c r="U97">
        <v>1.5947722259999999</v>
      </c>
      <c r="V97">
        <v>1.58026833</v>
      </c>
      <c r="W97">
        <v>1.567674354</v>
      </c>
      <c r="X97">
        <v>1.5561772009999999</v>
      </c>
      <c r="Y97">
        <v>1.544939904</v>
      </c>
      <c r="Z97">
        <v>1.533219162</v>
      </c>
      <c r="AA97">
        <v>1.5288140750000001</v>
      </c>
      <c r="AB97">
        <v>1.5305288990000001</v>
      </c>
      <c r="AC97">
        <v>1.537020423</v>
      </c>
      <c r="AD97">
        <v>1.547119036</v>
      </c>
      <c r="AE97">
        <v>1.5598232519999999</v>
      </c>
      <c r="AF97">
        <v>1.57412372</v>
      </c>
      <c r="AG97">
        <v>1.5889046849999999</v>
      </c>
      <c r="AH97">
        <v>1.6030223429999999</v>
      </c>
      <c r="AI97">
        <v>1.6156713709999999</v>
      </c>
      <c r="AJ97">
        <v>1.6264952690000001</v>
      </c>
      <c r="AK97">
        <v>1.633938307</v>
      </c>
      <c r="AL97">
        <v>1.6381619839999999</v>
      </c>
      <c r="AM97">
        <v>1.6395378979999999</v>
      </c>
      <c r="AN97">
        <v>1.638442935</v>
      </c>
      <c r="AO97">
        <v>1.63520256</v>
      </c>
      <c r="AP97">
        <v>1.6313349239999999</v>
      </c>
      <c r="AQ97">
        <v>1.6268106250000001</v>
      </c>
      <c r="AR97">
        <v>1.6214220479999999</v>
      </c>
      <c r="AS97">
        <v>1.614924928</v>
      </c>
      <c r="AT97">
        <v>1.607046175</v>
      </c>
    </row>
    <row r="98" spans="1:46" hidden="1" x14ac:dyDescent="0.3">
      <c r="A98" t="s">
        <v>455</v>
      </c>
      <c r="B98">
        <v>1.620533614</v>
      </c>
      <c r="C98">
        <v>1.6457628790000001</v>
      </c>
      <c r="D98">
        <v>1.649528463</v>
      </c>
      <c r="E98">
        <v>1.555597063</v>
      </c>
      <c r="F98">
        <v>1.6173721029999999</v>
      </c>
      <c r="G98">
        <v>1.6643434189999999</v>
      </c>
      <c r="H98">
        <v>1.6247949260000001</v>
      </c>
      <c r="I98">
        <v>1.6068317320000001</v>
      </c>
      <c r="J98">
        <v>1.6277019180000001</v>
      </c>
      <c r="K98">
        <v>1.646775812</v>
      </c>
      <c r="L98">
        <v>1.673892333</v>
      </c>
      <c r="M98">
        <v>1.7097825520000001</v>
      </c>
      <c r="N98">
        <v>1.7287766369999999</v>
      </c>
      <c r="O98">
        <v>1.7246036600000001</v>
      </c>
      <c r="P98">
        <v>1.6997946610000001</v>
      </c>
      <c r="Q98">
        <v>1.6748991040000001</v>
      </c>
      <c r="R98">
        <v>1.651856301</v>
      </c>
      <c r="S98">
        <v>1.630822207</v>
      </c>
      <c r="T98">
        <v>1.611599236</v>
      </c>
      <c r="U98">
        <v>1.5947722259999999</v>
      </c>
      <c r="V98">
        <v>1.58026833</v>
      </c>
      <c r="W98">
        <v>1.567674354</v>
      </c>
      <c r="X98">
        <v>1.5561772009999999</v>
      </c>
      <c r="Y98">
        <v>1.544939904</v>
      </c>
      <c r="Z98">
        <v>1.533219162</v>
      </c>
      <c r="AA98">
        <v>1.5288140750000001</v>
      </c>
      <c r="AB98">
        <v>1.5305288990000001</v>
      </c>
      <c r="AC98">
        <v>1.537020423</v>
      </c>
      <c r="AD98">
        <v>1.547119036</v>
      </c>
      <c r="AE98">
        <v>1.5598232519999999</v>
      </c>
      <c r="AF98">
        <v>1.57412372</v>
      </c>
      <c r="AG98">
        <v>1.5889046849999999</v>
      </c>
      <c r="AH98">
        <v>1.6030223429999999</v>
      </c>
      <c r="AI98">
        <v>1.6156713709999999</v>
      </c>
      <c r="AJ98">
        <v>1.6264952690000001</v>
      </c>
      <c r="AK98">
        <v>1.633938307</v>
      </c>
      <c r="AL98">
        <v>1.6381619839999999</v>
      </c>
      <c r="AM98">
        <v>1.6395378979999999</v>
      </c>
      <c r="AN98">
        <v>1.638442935</v>
      </c>
      <c r="AO98">
        <v>1.63520256</v>
      </c>
      <c r="AP98">
        <v>1.6313349239999999</v>
      </c>
      <c r="AQ98">
        <v>1.6268106250000001</v>
      </c>
      <c r="AR98">
        <v>1.6214220479999999</v>
      </c>
      <c r="AS98">
        <v>1.614924928</v>
      </c>
      <c r="AT98">
        <v>1.607046175</v>
      </c>
    </row>
    <row r="100" spans="1:46" x14ac:dyDescent="0.3">
      <c r="A100" t="s">
        <v>456</v>
      </c>
    </row>
    <row r="101" spans="1:46" x14ac:dyDescent="0.3">
      <c r="J101" t="s">
        <v>489</v>
      </c>
      <c r="L101" t="s">
        <v>490</v>
      </c>
    </row>
    <row r="102" spans="1:46" x14ac:dyDescent="0.3">
      <c r="A102" t="s">
        <v>361</v>
      </c>
      <c r="B102" s="193">
        <f t="shared" ref="B102:I102" si="0">SUM(B116:B118)</f>
        <v>5.2758426532406748</v>
      </c>
      <c r="C102" s="193">
        <f t="shared" si="0"/>
        <v>5.4962557013986659</v>
      </c>
      <c r="D102" s="193">
        <f t="shared" si="0"/>
        <v>4.8978131592963035</v>
      </c>
      <c r="E102" s="193">
        <f t="shared" si="0"/>
        <v>4.8759692315640617</v>
      </c>
      <c r="F102" s="193">
        <f t="shared" si="0"/>
        <v>5.0276396021564107</v>
      </c>
      <c r="G102" s="193">
        <f t="shared" si="0"/>
        <v>4.8302395200511192</v>
      </c>
      <c r="H102" s="193">
        <f t="shared" si="0"/>
        <v>4.727406764116667</v>
      </c>
      <c r="I102" s="193">
        <f t="shared" si="0"/>
        <v>4.0675333777097604</v>
      </c>
      <c r="J102" s="193">
        <f>SUM(J116:J118)</f>
        <v>3.9789667070969896</v>
      </c>
      <c r="K102" s="194">
        <f>J102-$J4</f>
        <v>-0.1071169689030107</v>
      </c>
      <c r="L102" s="88">
        <f>2.74+0.85+0.6</f>
        <v>4.1900000000000004</v>
      </c>
      <c r="M102" s="194">
        <f>L102-$J4</f>
        <v>0.10391632400000006</v>
      </c>
      <c r="N102">
        <f t="shared" ref="N102:N104" si="1">J102/B102-1</f>
        <v>-0.24581399245238711</v>
      </c>
      <c r="O102">
        <f t="shared" ref="O102:O104" si="2">J4/B4-1</f>
        <v>-0.16022560509944161</v>
      </c>
      <c r="P102" s="194">
        <v>-0.59067215999999956</v>
      </c>
    </row>
    <row r="103" spans="1:46" x14ac:dyDescent="0.3">
      <c r="A103" t="s">
        <v>362</v>
      </c>
      <c r="B103" s="193">
        <f t="shared" ref="B103:I103" si="3">B137</f>
        <v>1.048184556724197</v>
      </c>
      <c r="C103" s="193">
        <f t="shared" si="3"/>
        <v>1.0242431572489239</v>
      </c>
      <c r="D103" s="193">
        <f t="shared" si="3"/>
        <v>0.95310128284646645</v>
      </c>
      <c r="E103" s="193">
        <f t="shared" si="3"/>
        <v>0.85982381329885516</v>
      </c>
      <c r="F103" s="193">
        <f t="shared" si="3"/>
        <v>0.91344103344970462</v>
      </c>
      <c r="G103" s="193">
        <f t="shared" si="3"/>
        <v>0.81001310934269555</v>
      </c>
      <c r="H103" s="193">
        <f t="shared" si="3"/>
        <v>0.78461227373508258</v>
      </c>
      <c r="I103" s="193">
        <f t="shared" si="3"/>
        <v>0.74911494332057194</v>
      </c>
      <c r="J103" s="193">
        <f>J137</f>
        <v>0.6837581895474325</v>
      </c>
      <c r="K103" s="194">
        <f>J103-$J5</f>
        <v>-0.13978347235256749</v>
      </c>
      <c r="L103" s="88">
        <f>0.34</f>
        <v>0.34</v>
      </c>
      <c r="M103" s="194">
        <f>L103-$J5</f>
        <v>-0.48354166189999997</v>
      </c>
      <c r="N103">
        <f t="shared" si="1"/>
        <v>-0.34767385651595129</v>
      </c>
      <c r="O103">
        <f t="shared" si="2"/>
        <v>-0.32563749881737658</v>
      </c>
      <c r="P103" s="194">
        <v>-0.74187021099999995</v>
      </c>
    </row>
    <row r="104" spans="1:46" x14ac:dyDescent="0.3">
      <c r="A104" t="s">
        <v>363</v>
      </c>
      <c r="B104" s="193">
        <f t="shared" ref="B104:I104" si="4">B125</f>
        <v>1.3696928215456006</v>
      </c>
      <c r="C104" s="193">
        <f t="shared" si="4"/>
        <v>1.4192786030750104</v>
      </c>
      <c r="D104" s="193">
        <f t="shared" si="4"/>
        <v>1.3265497807707975</v>
      </c>
      <c r="E104" s="193">
        <f t="shared" si="4"/>
        <v>1.2720644706422271</v>
      </c>
      <c r="F104" s="193">
        <f t="shared" si="4"/>
        <v>1.2406767363556115</v>
      </c>
      <c r="G104" s="193">
        <f t="shared" si="4"/>
        <v>1.2830300077696106</v>
      </c>
      <c r="H104" s="193">
        <f t="shared" si="4"/>
        <v>1.1997499904180979</v>
      </c>
      <c r="I104" s="193">
        <f t="shared" si="4"/>
        <v>1.1600718217250354</v>
      </c>
      <c r="J104" s="193">
        <f>J125</f>
        <v>1.1198036225181163</v>
      </c>
      <c r="K104" s="194">
        <f>J104-$J6</f>
        <v>0.50373375121811625</v>
      </c>
      <c r="L104" s="88">
        <v>0.93</v>
      </c>
      <c r="M104" s="194">
        <f>L104-$J6</f>
        <v>0.31393012870000003</v>
      </c>
      <c r="N104">
        <f t="shared" si="1"/>
        <v>-0.18244178190661919</v>
      </c>
      <c r="O104">
        <f t="shared" si="2"/>
        <v>-0.22062812925771835</v>
      </c>
      <c r="P104" s="194">
        <v>0.31390304420000004</v>
      </c>
    </row>
    <row r="105" spans="1:46" x14ac:dyDescent="0.3">
      <c r="A105" t="s">
        <v>364</v>
      </c>
      <c r="B105" s="193">
        <f t="shared" ref="B105:I105" si="5">SUM(B122:B124)</f>
        <v>3.9267672011572272</v>
      </c>
      <c r="C105" s="193">
        <f t="shared" si="5"/>
        <v>3.9860301845566379</v>
      </c>
      <c r="D105" s="193">
        <f t="shared" si="5"/>
        <v>3.6727238350579725</v>
      </c>
      <c r="E105" s="193">
        <f t="shared" si="5"/>
        <v>3.3092840106912305</v>
      </c>
      <c r="F105" s="193">
        <f t="shared" si="5"/>
        <v>3.184096054627978</v>
      </c>
      <c r="G105" s="193">
        <f t="shared" si="5"/>
        <v>3.1876624164346259</v>
      </c>
      <c r="H105" s="193">
        <f t="shared" si="5"/>
        <v>3.0563322070767689</v>
      </c>
      <c r="I105" s="193">
        <f t="shared" si="5"/>
        <v>2.5838063154559818</v>
      </c>
      <c r="J105" s="193">
        <f>SUM(J122:J124)</f>
        <v>2.5989243206225798</v>
      </c>
      <c r="K105" s="194">
        <f>J105-$J7</f>
        <v>1.4638604526225798</v>
      </c>
      <c r="L105" s="88">
        <f>1.61+0.72</f>
        <v>2.33</v>
      </c>
      <c r="M105" s="194">
        <f>L105-$J7</f>
        <v>1.194936132</v>
      </c>
      <c r="N105">
        <f>J105/B105-1</f>
        <v>-0.33815166841144262</v>
      </c>
      <c r="O105">
        <f>J7/B7-1</f>
        <v>-0.2034783712785504</v>
      </c>
      <c r="P105" s="194">
        <v>1.1957233120000001</v>
      </c>
    </row>
    <row r="106" spans="1:46" x14ac:dyDescent="0.3">
      <c r="A106" t="s">
        <v>365</v>
      </c>
      <c r="B106" s="193">
        <f t="shared" ref="B106:I106" si="6">B141</f>
        <v>3.2805632850533946</v>
      </c>
      <c r="C106" s="193">
        <f t="shared" si="6"/>
        <v>3.3815658969317113</v>
      </c>
      <c r="D106" s="193">
        <f t="shared" si="6"/>
        <v>3.1309427989158438</v>
      </c>
      <c r="E106" s="193">
        <f t="shared" si="6"/>
        <v>2.8814761103179953</v>
      </c>
      <c r="F106" s="193">
        <f t="shared" si="6"/>
        <v>2.8600385471987564</v>
      </c>
      <c r="G106" s="193">
        <f t="shared" si="6"/>
        <v>2.8304663737250171</v>
      </c>
      <c r="H106" s="193">
        <f t="shared" si="6"/>
        <v>2.6689012740859051</v>
      </c>
      <c r="I106" s="193">
        <f t="shared" si="6"/>
        <v>2.7310457023114374</v>
      </c>
      <c r="J106" s="193">
        <f>J141</f>
        <v>2.6844152414286468</v>
      </c>
      <c r="K106" s="194">
        <f>J106-$J8</f>
        <v>0.9811192104286468</v>
      </c>
      <c r="L106" s="88">
        <f>1.97</f>
        <v>1.97</v>
      </c>
      <c r="M106" s="194">
        <f>L106-$J8</f>
        <v>0.26670396899999993</v>
      </c>
      <c r="N106">
        <f t="shared" ref="N106:N110" si="7">J106/B106-1</f>
        <v>-0.18172124474503004</v>
      </c>
      <c r="O106">
        <f t="shared" ref="O106:O110" si="8">J8/B8-1</f>
        <v>-0.21587332101757917</v>
      </c>
      <c r="P106" s="194">
        <v>0.12688955000000002</v>
      </c>
    </row>
    <row r="107" spans="1:46" x14ac:dyDescent="0.3">
      <c r="A107" t="s">
        <v>366</v>
      </c>
      <c r="B107" s="193">
        <f t="shared" ref="B107:I107" si="9">SUM(B127:B132)</f>
        <v>6.2736321437680198</v>
      </c>
      <c r="C107" s="193">
        <f t="shared" si="9"/>
        <v>6.0635587544120702</v>
      </c>
      <c r="D107" s="193">
        <f t="shared" si="9"/>
        <v>6.466875563245293</v>
      </c>
      <c r="E107" s="193">
        <f t="shared" si="9"/>
        <v>5.5110478671781129</v>
      </c>
      <c r="F107" s="193">
        <f t="shared" si="9"/>
        <v>5.5758785351560363</v>
      </c>
      <c r="G107" s="193">
        <f t="shared" si="9"/>
        <v>5.8180558208694926</v>
      </c>
      <c r="H107" s="193">
        <f t="shared" si="9"/>
        <v>5.7817765728706929</v>
      </c>
      <c r="I107" s="193">
        <f t="shared" si="9"/>
        <v>6.0502053140763108</v>
      </c>
      <c r="J107" s="193">
        <f>SUM(J127:J132)</f>
        <v>6.0952998034827557</v>
      </c>
      <c r="K107" s="194">
        <f>J107-$J9-$J10</f>
        <v>-0.85045726951724365</v>
      </c>
      <c r="L107" s="88">
        <f>0.88+1.29+6.6+0.23</f>
        <v>9</v>
      </c>
      <c r="M107" s="194">
        <f>L107-$J9-$J10</f>
        <v>2.0542429269999998</v>
      </c>
      <c r="N107">
        <f t="shared" si="7"/>
        <v>-2.8425692836072991E-2</v>
      </c>
      <c r="O107">
        <f t="shared" si="8"/>
        <v>1.2747243953281195E-2</v>
      </c>
      <c r="P107" s="194">
        <v>2.0546396600000003</v>
      </c>
    </row>
    <row r="108" spans="1:46" x14ac:dyDescent="0.3">
      <c r="A108" t="s">
        <v>367</v>
      </c>
      <c r="K108" s="194"/>
      <c r="L108" s="88"/>
      <c r="M108" s="194"/>
      <c r="P108" s="194"/>
    </row>
    <row r="109" spans="1:46" x14ac:dyDescent="0.3">
      <c r="A109" t="s">
        <v>368</v>
      </c>
      <c r="B109" s="193">
        <f t="shared" ref="B109:I109" si="10">B143</f>
        <v>0.81663117265770846</v>
      </c>
      <c r="C109" s="193">
        <f t="shared" si="10"/>
        <v>0.82910185579074025</v>
      </c>
      <c r="D109" s="193">
        <f t="shared" si="10"/>
        <v>0.78642870499092388</v>
      </c>
      <c r="E109" s="193">
        <f t="shared" si="10"/>
        <v>0.70801117889798471</v>
      </c>
      <c r="F109" s="193">
        <f t="shared" si="10"/>
        <v>0.68646594490005963</v>
      </c>
      <c r="G109" s="193">
        <f t="shared" si="10"/>
        <v>0.67804787445033399</v>
      </c>
      <c r="H109" s="193">
        <f t="shared" si="10"/>
        <v>0.64577545010386983</v>
      </c>
      <c r="I109" s="193">
        <f t="shared" si="10"/>
        <v>0.60730820708737787</v>
      </c>
      <c r="J109" s="193">
        <f>J143</f>
        <v>0.61940487082496265</v>
      </c>
      <c r="K109" s="194">
        <f>J109-$J11</f>
        <v>-1.9178982375037346E-2</v>
      </c>
      <c r="L109" s="88">
        <f>0.28+0.18</f>
        <v>0.46</v>
      </c>
      <c r="M109" s="194">
        <f>L109-$J11</f>
        <v>-0.17858385319999998</v>
      </c>
      <c r="N109">
        <f t="shared" si="7"/>
        <v>-0.24151209069190571</v>
      </c>
      <c r="O109">
        <f t="shared" si="8"/>
        <v>-0.22856148434257251</v>
      </c>
      <c r="P109" s="194">
        <v>-0.23106703059999995</v>
      </c>
    </row>
    <row r="110" spans="1:46" x14ac:dyDescent="0.3">
      <c r="A110" t="s">
        <v>369</v>
      </c>
      <c r="B110" s="193">
        <f t="shared" ref="B110:I110" si="11">B120</f>
        <v>6.195542154</v>
      </c>
      <c r="C110" s="193">
        <f t="shared" si="11"/>
        <v>6.0344914110000003</v>
      </c>
      <c r="D110" s="193">
        <f t="shared" si="11"/>
        <v>5.7447824570000003</v>
      </c>
      <c r="E110" s="193">
        <f t="shared" si="11"/>
        <v>4.149310271</v>
      </c>
      <c r="F110" s="193">
        <f t="shared" si="11"/>
        <v>5.0483919530000003</v>
      </c>
      <c r="G110" s="193">
        <f t="shared" si="11"/>
        <v>4.9882338260000001</v>
      </c>
      <c r="H110" s="193">
        <f t="shared" si="11"/>
        <v>4.8062991410000002</v>
      </c>
      <c r="I110" s="193">
        <f t="shared" si="11"/>
        <v>4.9491060679999999</v>
      </c>
      <c r="J110" s="193">
        <f>J120</f>
        <v>5.1442892059999998</v>
      </c>
      <c r="K110" s="194">
        <f>J110-$J12</f>
        <v>1.8387591739999998</v>
      </c>
      <c r="L110" s="88">
        <v>5.41</v>
      </c>
      <c r="M110" s="194">
        <f>L110-$J12</f>
        <v>2.1044699680000001</v>
      </c>
      <c r="N110">
        <f t="shared" si="7"/>
        <v>-0.16967892750455815</v>
      </c>
      <c r="O110">
        <f t="shared" si="8"/>
        <v>-0.23929766977301103</v>
      </c>
      <c r="P110" s="194">
        <v>2.1040122010000002</v>
      </c>
    </row>
    <row r="111" spans="1:46" x14ac:dyDescent="0.3">
      <c r="A111" t="s">
        <v>370</v>
      </c>
      <c r="B111" s="193">
        <f t="shared" ref="B111:I111" si="12">B121</f>
        <v>1.1858376180545211</v>
      </c>
      <c r="C111" s="193">
        <f t="shared" si="12"/>
        <v>1.1667722844284838</v>
      </c>
      <c r="D111" s="193">
        <f t="shared" si="12"/>
        <v>1.1021110279921145</v>
      </c>
      <c r="E111" s="193">
        <f t="shared" si="12"/>
        <v>0.96658737647121973</v>
      </c>
      <c r="F111" s="193">
        <f t="shared" si="12"/>
        <v>0.93981593885657611</v>
      </c>
      <c r="G111" s="193">
        <f t="shared" si="12"/>
        <v>1.0095158168581164</v>
      </c>
      <c r="H111" s="193">
        <f t="shared" si="12"/>
        <v>1.0221884110710195</v>
      </c>
      <c r="I111" s="193">
        <f t="shared" si="12"/>
        <v>0.89803848487162941</v>
      </c>
      <c r="J111" s="193">
        <f>J121</f>
        <v>0.78587576648343427</v>
      </c>
      <c r="K111" s="194">
        <f>J111-$J13</f>
        <v>0.25869904768343421</v>
      </c>
      <c r="L111" s="88">
        <f>0.39+0.835</f>
        <v>1.2250000000000001</v>
      </c>
      <c r="M111" s="194">
        <f>L111-$J13</f>
        <v>0.69782328120000003</v>
      </c>
      <c r="N111">
        <f t="shared" ref="N111:N112" si="13">J111/B111-1</f>
        <v>-0.33728214173814297</v>
      </c>
      <c r="O111">
        <f t="shared" ref="O111:O112" si="14">J13/B13-1</f>
        <v>-0.15165086122611882</v>
      </c>
      <c r="P111" s="194">
        <v>0.69821692200000007</v>
      </c>
    </row>
    <row r="112" spans="1:46" x14ac:dyDescent="0.3">
      <c r="A112" t="s">
        <v>371</v>
      </c>
      <c r="B112" s="193">
        <f t="shared" ref="B112:I112" si="15">B134+B135+B136+B138+B140+B142+B144</f>
        <v>4.9984428642326879</v>
      </c>
      <c r="C112" s="193">
        <f t="shared" si="15"/>
        <v>5.0165950219902307</v>
      </c>
      <c r="D112" s="193">
        <f t="shared" si="15"/>
        <v>5.2268103858759325</v>
      </c>
      <c r="E112" s="193">
        <f t="shared" si="15"/>
        <v>4.5655661859661612</v>
      </c>
      <c r="F112" s="193">
        <f t="shared" si="15"/>
        <v>4.6220811632822576</v>
      </c>
      <c r="G112" s="193">
        <f t="shared" si="15"/>
        <v>4.2913158027366087</v>
      </c>
      <c r="H112" s="193">
        <f t="shared" si="15"/>
        <v>4.1124155815444503</v>
      </c>
      <c r="I112" s="193">
        <f t="shared" si="15"/>
        <v>4.1591292083730602</v>
      </c>
      <c r="J112" s="193">
        <f>J134+J135+J136+J138+J140+J142+J144</f>
        <v>3.9842405526596054</v>
      </c>
      <c r="K112" s="194">
        <f>J112-$J14</f>
        <v>-3.0360011093403947</v>
      </c>
      <c r="L112" s="88">
        <f>26.8-SUM(L102:L111)</f>
        <v>0.94500000000000028</v>
      </c>
      <c r="M112" s="194">
        <f>L112-$J14</f>
        <v>-6.0752416619999998</v>
      </c>
      <c r="N112">
        <f t="shared" si="13"/>
        <v>-0.2029036520213926</v>
      </c>
      <c r="O112">
        <f t="shared" si="14"/>
        <v>-0.40648074640826493</v>
      </c>
      <c r="P112" s="194">
        <v>-9.3999164400000002</v>
      </c>
    </row>
    <row r="114" spans="1:10" x14ac:dyDescent="0.3">
      <c r="A114" t="s">
        <v>457</v>
      </c>
    </row>
    <row r="115" spans="1:10" x14ac:dyDescent="0.3">
      <c r="A115" s="178" t="s">
        <v>458</v>
      </c>
      <c r="B115">
        <v>2014</v>
      </c>
      <c r="C115">
        <v>2014</v>
      </c>
      <c r="D115">
        <v>2014</v>
      </c>
      <c r="E115">
        <v>2014</v>
      </c>
      <c r="F115">
        <v>2014</v>
      </c>
      <c r="G115">
        <v>2014</v>
      </c>
      <c r="H115">
        <v>2014</v>
      </c>
      <c r="I115">
        <v>2014</v>
      </c>
      <c r="J115">
        <v>2014</v>
      </c>
    </row>
    <row r="116" spans="1:10" x14ac:dyDescent="0.3">
      <c r="A116" s="179" t="s">
        <v>459</v>
      </c>
      <c r="B116" s="193">
        <f>[8]Feuil1!F3/1000000</f>
        <v>0.9494722077346277</v>
      </c>
      <c r="C116" s="193">
        <f>[8]Feuil1!G3/1000000</f>
        <v>0.99037098033936855</v>
      </c>
      <c r="D116" s="193">
        <f>[8]Feuil1!H3/1000000</f>
        <v>0.91107227273148905</v>
      </c>
      <c r="E116" s="193">
        <f>[8]Feuil1!I3/1000000</f>
        <v>0.82316498540293015</v>
      </c>
      <c r="F116" s="193">
        <f>[8]Feuil1!J3/1000000</f>
        <v>0.87794864471372247</v>
      </c>
      <c r="G116" s="193">
        <f>[8]Feuil1!K3/1000000</f>
        <v>0.87966989064048107</v>
      </c>
      <c r="H116" s="193">
        <f>[8]Feuil1!L3/1000000</f>
        <v>0.86129701849733209</v>
      </c>
      <c r="I116" s="193">
        <f>[8]Feuil1!M3/1000000</f>
        <v>0.78930549936172634</v>
      </c>
      <c r="J116" s="193">
        <f>[8]Feuil1!N3/1000000</f>
        <v>0.7534763328594104</v>
      </c>
    </row>
    <row r="117" spans="1:10" x14ac:dyDescent="0.3">
      <c r="A117" s="179" t="s">
        <v>460</v>
      </c>
      <c r="B117" s="193">
        <f>[8]Feuil1!F4/1000000</f>
        <v>0.72685722337150127</v>
      </c>
      <c r="C117" s="193">
        <f>[8]Feuil1!G4/1000000</f>
        <v>0.82699795573272616</v>
      </c>
      <c r="D117" s="193">
        <f>[8]Feuil1!H4/1000000</f>
        <v>0.70683247105207114</v>
      </c>
      <c r="E117" s="193">
        <f>[8]Feuil1!I4/1000000</f>
        <v>0.75247970433996925</v>
      </c>
      <c r="F117" s="193">
        <f>[8]Feuil1!J4/1000000</f>
        <v>0.76399654894051161</v>
      </c>
      <c r="G117" s="193">
        <f>[8]Feuil1!K4/1000000</f>
        <v>0.80684904405879265</v>
      </c>
      <c r="H117" s="193">
        <f>[8]Feuil1!L4/1000000</f>
        <v>0.74627417552597874</v>
      </c>
      <c r="I117" s="193">
        <f>[8]Feuil1!M4/1000000</f>
        <v>0.67479206827867533</v>
      </c>
      <c r="J117" s="193">
        <f>[8]Feuil1!N4/1000000</f>
        <v>0.4923024289212079</v>
      </c>
    </row>
    <row r="118" spans="1:10" x14ac:dyDescent="0.3">
      <c r="A118" s="179" t="s">
        <v>461</v>
      </c>
      <c r="B118" s="193">
        <f>[8]Feuil1!F5/1000000</f>
        <v>3.5995132221345458</v>
      </c>
      <c r="C118" s="193">
        <f>[8]Feuil1!G5/1000000</f>
        <v>3.6788867653265713</v>
      </c>
      <c r="D118" s="193">
        <f>[8]Feuil1!H5/1000000</f>
        <v>3.2799084155127431</v>
      </c>
      <c r="E118" s="193">
        <f>[8]Feuil1!I5/1000000</f>
        <v>3.3003245418211624</v>
      </c>
      <c r="F118" s="193">
        <f>[8]Feuil1!J5/1000000</f>
        <v>3.3856944085021765</v>
      </c>
      <c r="G118" s="193">
        <f>[8]Feuil1!K5/1000000</f>
        <v>3.1437205853518457</v>
      </c>
      <c r="H118" s="193">
        <f>[8]Feuil1!L5/1000000</f>
        <v>3.1198355700933558</v>
      </c>
      <c r="I118" s="193">
        <f>[8]Feuil1!M5/1000000</f>
        <v>2.6034358100693589</v>
      </c>
      <c r="J118" s="193">
        <f>[8]Feuil1!N5/1000000</f>
        <v>2.7331879453163714</v>
      </c>
    </row>
    <row r="119" spans="1:10" x14ac:dyDescent="0.3">
      <c r="A119" s="180" t="s">
        <v>462</v>
      </c>
      <c r="B119" s="193">
        <f>[8]Feuil1!F6/1000000</f>
        <v>5.2758426532406751E-6</v>
      </c>
      <c r="C119" s="193">
        <f>[8]Feuil1!G6/1000000</f>
        <v>5.4962557013986657E-6</v>
      </c>
      <c r="D119" s="193">
        <f>[8]Feuil1!H6/1000000</f>
        <v>4.897813159296303E-6</v>
      </c>
      <c r="E119" s="193">
        <f>[8]Feuil1!I6/1000000</f>
        <v>4.8759692315640615E-6</v>
      </c>
      <c r="F119" s="193">
        <f>[8]Feuil1!J6/1000000</f>
        <v>5.02763960215641E-6</v>
      </c>
      <c r="G119" s="193">
        <f>[8]Feuil1!K6/1000000</f>
        <v>4.8302395200511203E-6</v>
      </c>
      <c r="H119" s="193">
        <f>[8]Feuil1!L6/1000000</f>
        <v>4.7274067641166663E-6</v>
      </c>
      <c r="I119" s="193">
        <f>[8]Feuil1!M6/1000000</f>
        <v>4.0675333777097601E-6</v>
      </c>
      <c r="J119" s="193">
        <f>[8]Feuil1!N6/1000000</f>
        <v>3.9789667070969895E-6</v>
      </c>
    </row>
    <row r="120" spans="1:10" x14ac:dyDescent="0.3">
      <c r="A120" s="181" t="s">
        <v>463</v>
      </c>
      <c r="B120" s="193">
        <f>[8]Feuil1!F7/1000000</f>
        <v>6.195542154</v>
      </c>
      <c r="C120" s="193">
        <f>[8]Feuil1!G7/1000000</f>
        <v>6.0344914110000003</v>
      </c>
      <c r="D120" s="193">
        <f>[8]Feuil1!H7/1000000</f>
        <v>5.7447824570000003</v>
      </c>
      <c r="E120" s="193">
        <f>[8]Feuil1!I7/1000000</f>
        <v>4.149310271</v>
      </c>
      <c r="F120" s="193">
        <f>[8]Feuil1!J7/1000000</f>
        <v>5.0483919530000003</v>
      </c>
      <c r="G120" s="193">
        <f>[8]Feuil1!K7/1000000</f>
        <v>4.9882338260000001</v>
      </c>
      <c r="H120" s="193">
        <f>[8]Feuil1!L7/1000000</f>
        <v>4.8062991410000002</v>
      </c>
      <c r="I120" s="193">
        <f>[8]Feuil1!M7/1000000</f>
        <v>4.9491060679999999</v>
      </c>
      <c r="J120" s="193">
        <f>[8]Feuil1!N7/1000000</f>
        <v>5.1442892059999998</v>
      </c>
    </row>
    <row r="121" spans="1:10" x14ac:dyDescent="0.3">
      <c r="A121" s="182" t="s">
        <v>464</v>
      </c>
      <c r="B121" s="193">
        <f>[8]Feuil1!F8/1000000</f>
        <v>1.1858376180545211</v>
      </c>
      <c r="C121" s="193">
        <f>[8]Feuil1!G8/1000000</f>
        <v>1.1667722844284838</v>
      </c>
      <c r="D121" s="193">
        <f>[8]Feuil1!H8/1000000</f>
        <v>1.1021110279921145</v>
      </c>
      <c r="E121" s="193">
        <f>[8]Feuil1!I8/1000000</f>
        <v>0.96658737647121973</v>
      </c>
      <c r="F121" s="193">
        <f>[8]Feuil1!J8/1000000</f>
        <v>0.93981593885657611</v>
      </c>
      <c r="G121" s="193">
        <f>[8]Feuil1!K8/1000000</f>
        <v>1.0095158168581164</v>
      </c>
      <c r="H121" s="193">
        <f>[8]Feuil1!L8/1000000</f>
        <v>1.0221884110710195</v>
      </c>
      <c r="I121" s="193">
        <f>[8]Feuil1!M8/1000000</f>
        <v>0.89803848487162941</v>
      </c>
      <c r="J121" s="193">
        <f>[8]Feuil1!N8/1000000</f>
        <v>0.78587576648343427</v>
      </c>
    </row>
    <row r="122" spans="1:10" x14ac:dyDescent="0.3">
      <c r="A122" s="183" t="s">
        <v>465</v>
      </c>
      <c r="B122" s="193">
        <f>[8]Feuil1!F9/1000000</f>
        <v>0.13122741744591646</v>
      </c>
      <c r="C122" s="193">
        <f>[8]Feuil1!G9/1000000</f>
        <v>0.12193418207061743</v>
      </c>
      <c r="D122" s="193">
        <f>[8]Feuil1!H9/1000000</f>
        <v>0.10183828820287891</v>
      </c>
      <c r="E122" s="193">
        <f>[8]Feuil1!I9/1000000</f>
        <v>9.9556642989338931E-2</v>
      </c>
      <c r="F122" s="193">
        <f>[8]Feuil1!J9/1000000</f>
        <v>8.5791744481783588E-2</v>
      </c>
      <c r="G122" s="193">
        <f>[8]Feuil1!K9/1000000</f>
        <v>8.5916866179895732E-2</v>
      </c>
      <c r="H122" s="193">
        <f>[8]Feuil1!L9/1000000</f>
        <v>8.4877423560194884E-2</v>
      </c>
      <c r="I122" s="193">
        <f>[8]Feuil1!M9/1000000</f>
        <v>6.4556212204428642E-2</v>
      </c>
      <c r="J122" s="193">
        <f>[8]Feuil1!N9/1000000</f>
        <v>5.1119724401496494E-2</v>
      </c>
    </row>
    <row r="123" spans="1:10" x14ac:dyDescent="0.3">
      <c r="A123" s="183" t="s">
        <v>466</v>
      </c>
      <c r="B123" s="193">
        <f>[8]Feuil1!F10/1000000</f>
        <v>2.4542026322187001</v>
      </c>
      <c r="C123" s="193">
        <f>[8]Feuil1!G10/1000000</f>
        <v>2.5163149203548101</v>
      </c>
      <c r="D123" s="193">
        <f>[8]Feuil1!H10/1000000</f>
        <v>2.3435926862541536</v>
      </c>
      <c r="E123" s="193">
        <f>[8]Feuil1!I10/1000000</f>
        <v>2.155059887201594</v>
      </c>
      <c r="F123" s="193">
        <f>[8]Feuil1!J10/1000000</f>
        <v>2.0679981080578997</v>
      </c>
      <c r="G123" s="193">
        <f>[8]Feuil1!K10/1000000</f>
        <v>2.03173580663575</v>
      </c>
      <c r="H123" s="193">
        <f>[8]Feuil1!L10/1000000</f>
        <v>1.9670776410651387</v>
      </c>
      <c r="I123" s="193">
        <f>[8]Feuil1!M10/1000000</f>
        <v>1.7582865789090059</v>
      </c>
      <c r="J123" s="193">
        <f>[8]Feuil1!N10/1000000</f>
        <v>1.7840539041940953</v>
      </c>
    </row>
    <row r="124" spans="1:10" x14ac:dyDescent="0.3">
      <c r="A124" s="183" t="s">
        <v>467</v>
      </c>
      <c r="B124" s="193">
        <f>[8]Feuil1!F11/1000000</f>
        <v>1.3413371514926107</v>
      </c>
      <c r="C124" s="193">
        <f>[8]Feuil1!G11/1000000</f>
        <v>1.3477810821312104</v>
      </c>
      <c r="D124" s="193">
        <f>[8]Feuil1!H11/1000000</f>
        <v>1.2272928606009399</v>
      </c>
      <c r="E124" s="193">
        <f>[8]Feuil1!I11/1000000</f>
        <v>1.0546674805002976</v>
      </c>
      <c r="F124" s="193">
        <f>[8]Feuil1!J11/1000000</f>
        <v>1.0303062020882945</v>
      </c>
      <c r="G124" s="193">
        <f>[8]Feuil1!K11/1000000</f>
        <v>1.0700097436189802</v>
      </c>
      <c r="H124" s="193">
        <f>[8]Feuil1!L11/1000000</f>
        <v>1.0043771424514354</v>
      </c>
      <c r="I124" s="193">
        <f>[8]Feuil1!M11/1000000</f>
        <v>0.76096352434254744</v>
      </c>
      <c r="J124" s="193">
        <f>[8]Feuil1!N11/1000000</f>
        <v>0.76375069202698798</v>
      </c>
    </row>
    <row r="125" spans="1:10" x14ac:dyDescent="0.3">
      <c r="A125" s="183" t="s">
        <v>468</v>
      </c>
      <c r="B125" s="193">
        <f>[8]Feuil1!F12/1000000</f>
        <v>1.3696928215456006</v>
      </c>
      <c r="C125" s="193">
        <f>[8]Feuil1!G12/1000000</f>
        <v>1.4192786030750104</v>
      </c>
      <c r="D125" s="193">
        <f>[8]Feuil1!H12/1000000</f>
        <v>1.3265497807707975</v>
      </c>
      <c r="E125" s="193">
        <f>[8]Feuil1!I12/1000000</f>
        <v>1.2720644706422271</v>
      </c>
      <c r="F125" s="193">
        <f>[8]Feuil1!J12/1000000</f>
        <v>1.2406767363556115</v>
      </c>
      <c r="G125" s="193">
        <f>[8]Feuil1!K12/1000000</f>
        <v>1.2830300077696106</v>
      </c>
      <c r="H125" s="193">
        <f>[8]Feuil1!L12/1000000</f>
        <v>1.1997499904180979</v>
      </c>
      <c r="I125" s="193">
        <f>[8]Feuil1!M12/1000000</f>
        <v>1.1600718217250354</v>
      </c>
      <c r="J125" s="193">
        <f>[8]Feuil1!N12/1000000</f>
        <v>1.1198036225181163</v>
      </c>
    </row>
    <row r="126" spans="1:10" x14ac:dyDescent="0.3">
      <c r="A126" s="184" t="s">
        <v>469</v>
      </c>
      <c r="B126" s="193">
        <f>[8]Feuil1!F13/1000000</f>
        <v>5.2964600227028282E-6</v>
      </c>
      <c r="C126" s="193">
        <f>[8]Feuil1!G13/1000000</f>
        <v>5.4053087876316489E-6</v>
      </c>
      <c r="D126" s="193">
        <f>[8]Feuil1!H13/1000000</f>
        <v>4.9992736158287695E-6</v>
      </c>
      <c r="E126" s="193">
        <f>[8]Feuil1!I13/1000000</f>
        <v>4.5813484813334579E-6</v>
      </c>
      <c r="F126" s="193">
        <f>[8]Feuil1!J13/1000000</f>
        <v>4.4247727909835901E-6</v>
      </c>
      <c r="G126" s="193">
        <f>[8]Feuil1!K13/1000000</f>
        <v>4.4706924242042356E-6</v>
      </c>
      <c r="H126" s="193">
        <f>[8]Feuil1!L13/1000000</f>
        <v>4.2560821974948658E-6</v>
      </c>
      <c r="I126" s="193">
        <f>[8]Feuil1!M13/1000000</f>
        <v>3.7438781371810178E-6</v>
      </c>
      <c r="J126" s="193">
        <f>[8]Feuil1!N13/1000000</f>
        <v>3.7187279431406955E-6</v>
      </c>
    </row>
    <row r="127" spans="1:10" x14ac:dyDescent="0.3">
      <c r="A127" s="185" t="s">
        <v>470</v>
      </c>
      <c r="B127" s="193">
        <f>[8]Feuil1!F14/1000000</f>
        <v>0.26793804546114319</v>
      </c>
      <c r="C127" s="193">
        <f>[8]Feuil1!G14/1000000</f>
        <v>0.39742136371836573</v>
      </c>
      <c r="D127" s="193">
        <f>[8]Feuil1!H14/1000000</f>
        <v>0.38020748262135984</v>
      </c>
      <c r="E127" s="193">
        <f>[8]Feuil1!I14/1000000</f>
        <v>0.42466762441066713</v>
      </c>
      <c r="F127" s="193">
        <f>[8]Feuil1!J14/1000000</f>
        <v>0.42496755953339432</v>
      </c>
      <c r="G127" s="193">
        <f>[8]Feuil1!K14/1000000</f>
        <v>0.35022882927936605</v>
      </c>
      <c r="H127" s="193">
        <f>[8]Feuil1!L14/1000000</f>
        <v>0.40854381813644541</v>
      </c>
      <c r="I127" s="193">
        <f>[8]Feuil1!M14/1000000</f>
        <v>0.46822948539489961</v>
      </c>
      <c r="J127" s="193">
        <f>[8]Feuil1!N14/1000000</f>
        <v>0.41044005062725075</v>
      </c>
    </row>
    <row r="128" spans="1:10" x14ac:dyDescent="0.3">
      <c r="A128" s="185" t="s">
        <v>471</v>
      </c>
      <c r="B128" s="193">
        <f>[8]Feuil1!F15/1000000</f>
        <v>1.7662602193257297</v>
      </c>
      <c r="C128" s="193">
        <f>[8]Feuil1!G15/1000000</f>
        <v>1.5217337164323821</v>
      </c>
      <c r="D128" s="193">
        <f>[8]Feuil1!H15/1000000</f>
        <v>1.4881756244914233</v>
      </c>
      <c r="E128" s="193">
        <f>[8]Feuil1!I15/1000000</f>
        <v>0.89100342307468872</v>
      </c>
      <c r="F128" s="193">
        <f>[8]Feuil1!J15/1000000</f>
        <v>0.95140599156048966</v>
      </c>
      <c r="G128" s="193">
        <f>[8]Feuil1!K15/1000000</f>
        <v>1.0290831083007499</v>
      </c>
      <c r="H128" s="193">
        <f>[8]Feuil1!L15/1000000</f>
        <v>1.1345196608094545</v>
      </c>
      <c r="I128" s="193">
        <f>[8]Feuil1!M15/1000000</f>
        <v>1.3767463925088199</v>
      </c>
      <c r="J128" s="193">
        <f>[8]Feuil1!N15/1000000</f>
        <v>1.8921296328328818</v>
      </c>
    </row>
    <row r="129" spans="1:10" x14ac:dyDescent="0.3">
      <c r="A129" s="185" t="s">
        <v>472</v>
      </c>
      <c r="B129" s="193">
        <f>[8]Feuil1!F16/1000000</f>
        <v>0.62957878895450903</v>
      </c>
      <c r="C129" s="193">
        <f>[8]Feuil1!G16/1000000</f>
        <v>0.63914497083032673</v>
      </c>
      <c r="D129" s="193">
        <f>[8]Feuil1!H16/1000000</f>
        <v>1.1112942536256798</v>
      </c>
      <c r="E129" s="193">
        <f>[8]Feuil1!I16/1000000</f>
        <v>0.73936227368370588</v>
      </c>
      <c r="F129" s="193">
        <f>[8]Feuil1!J16/1000000</f>
        <v>0.72055734901498159</v>
      </c>
      <c r="G129" s="193">
        <f>[8]Feuil1!K16/1000000</f>
        <v>0.82867633730194945</v>
      </c>
      <c r="H129" s="193">
        <f>[8]Feuil1!L16/1000000</f>
        <v>0.68214307125809848</v>
      </c>
      <c r="I129" s="193">
        <f>[8]Feuil1!M16/1000000</f>
        <v>1.0589673749568627</v>
      </c>
      <c r="J129" s="193">
        <f>[8]Feuil1!N16/1000000</f>
        <v>1.1075809153203089</v>
      </c>
    </row>
    <row r="130" spans="1:10" x14ac:dyDescent="0.3">
      <c r="A130" s="185" t="s">
        <v>473</v>
      </c>
      <c r="B130" s="193">
        <f>[8]Feuil1!F17/1000000</f>
        <v>3.0742357696203277</v>
      </c>
      <c r="C130" s="193">
        <f>[8]Feuil1!G17/1000000</f>
        <v>2.9896773922095936</v>
      </c>
      <c r="D130" s="193">
        <f>[8]Feuil1!H17/1000000</f>
        <v>3.0006085447846029</v>
      </c>
      <c r="E130" s="193">
        <f>[8]Feuil1!I17/1000000</f>
        <v>2.9713568008876092</v>
      </c>
      <c r="F130" s="193">
        <f>[8]Feuil1!J17/1000000</f>
        <v>3.0106098391310709</v>
      </c>
      <c r="G130" s="193">
        <f>[8]Feuil1!K17/1000000</f>
        <v>3.1669256749578385</v>
      </c>
      <c r="H130" s="193">
        <f>[8]Feuil1!L17/1000000</f>
        <v>3.0969590762153087</v>
      </c>
      <c r="I130" s="193">
        <f>[8]Feuil1!M17/1000000</f>
        <v>2.7039552897135422</v>
      </c>
      <c r="J130" s="193">
        <f>[8]Feuil1!N17/1000000</f>
        <v>2.2740948339184746</v>
      </c>
    </row>
    <row r="131" spans="1:10" x14ac:dyDescent="0.3">
      <c r="A131" s="185" t="s">
        <v>474</v>
      </c>
      <c r="B131" s="193">
        <f>[8]Feuil1!F18/1000000</f>
        <v>0.53561421197227665</v>
      </c>
      <c r="C131" s="193">
        <f>[8]Feuil1!G18/1000000</f>
        <v>0.51557640238893043</v>
      </c>
      <c r="D131" s="193">
        <f>[8]Feuil1!H18/1000000</f>
        <v>0.48658478873057576</v>
      </c>
      <c r="E131" s="193">
        <f>[8]Feuil1!I18/1000000</f>
        <v>0.48465345809359278</v>
      </c>
      <c r="F131" s="193">
        <f>[8]Feuil1!J18/1000000</f>
        <v>0.46833340893270914</v>
      </c>
      <c r="G131" s="193">
        <f>[8]Feuil1!K18/1000000</f>
        <v>0.44313732479197665</v>
      </c>
      <c r="H131" s="193">
        <f>[8]Feuil1!L18/1000000</f>
        <v>0.45960630642882999</v>
      </c>
      <c r="I131" s="193">
        <f>[8]Feuil1!M18/1000000</f>
        <v>0.44230222257101787</v>
      </c>
      <c r="J131" s="193">
        <f>[8]Feuil1!N18/1000000</f>
        <v>0.41104979411932269</v>
      </c>
    </row>
    <row r="132" spans="1:10" x14ac:dyDescent="0.3">
      <c r="A132" s="186" t="s">
        <v>475</v>
      </c>
      <c r="B132" s="193">
        <f>[8]Feuil1!F19/1000000</f>
        <v>5.1084340344072006E-6</v>
      </c>
      <c r="C132" s="193">
        <f>[8]Feuil1!G19/1000000</f>
        <v>4.9088324723603418E-6</v>
      </c>
      <c r="D132" s="193">
        <f>[8]Feuil1!H19/1000000</f>
        <v>4.8689916518973863E-6</v>
      </c>
      <c r="E132" s="193">
        <f>[8]Feuil1!I19/1000000</f>
        <v>4.2870278483729647E-6</v>
      </c>
      <c r="F132" s="193">
        <f>[8]Feuil1!J19/1000000</f>
        <v>4.3869833902249556E-6</v>
      </c>
      <c r="G132" s="193">
        <f>[8]Feuil1!K19/1000000</f>
        <v>4.5462376125379543E-6</v>
      </c>
      <c r="H132" s="193">
        <f>[8]Feuil1!L19/1000000</f>
        <v>4.6400225551612084E-6</v>
      </c>
      <c r="I132" s="193">
        <f>[8]Feuil1!M19/1000000</f>
        <v>4.5489311676172607E-6</v>
      </c>
      <c r="J132" s="193">
        <f>[8]Feuil1!N19/1000000</f>
        <v>4.5766645173786073E-6</v>
      </c>
    </row>
    <row r="133" spans="1:10" x14ac:dyDescent="0.3">
      <c r="A133" s="186" t="s">
        <v>476</v>
      </c>
      <c r="B133" s="193">
        <f>[8]Feuil1!F20/1000000</f>
        <v>6.2736270353339871E-6</v>
      </c>
      <c r="C133" s="193">
        <f>[8]Feuil1!G20/1000000</f>
        <v>6.0635538455795984E-6</v>
      </c>
      <c r="D133" s="193">
        <f>[8]Feuil1!H20/1000000</f>
        <v>6.4668706942536411E-6</v>
      </c>
      <c r="E133" s="193">
        <f>[8]Feuil1!I20/1000000</f>
        <v>5.511043580150264E-6</v>
      </c>
      <c r="F133" s="193">
        <f>[8]Feuil1!J20/1000000</f>
        <v>5.5758741481726457E-6</v>
      </c>
      <c r="G133" s="193">
        <f>[8]Feuil1!K20/1000000</f>
        <v>5.8180512746318801E-6</v>
      </c>
      <c r="H133" s="193">
        <f>[8]Feuil1!L20/1000000</f>
        <v>5.7817719328481372E-6</v>
      </c>
      <c r="I133" s="193">
        <f>[8]Feuil1!M20/1000000</f>
        <v>6.0502007651451419E-6</v>
      </c>
      <c r="J133" s="193">
        <f>[8]Feuil1!N20/1000000</f>
        <v>6.0952952268182391E-6</v>
      </c>
    </row>
    <row r="134" spans="1:10" x14ac:dyDescent="0.3">
      <c r="A134" s="187" t="s">
        <v>477</v>
      </c>
      <c r="B134" s="193">
        <f>[8]Feuil1!F21/1000000</f>
        <v>1.4036129209991721</v>
      </c>
      <c r="C134" s="193">
        <f>[8]Feuil1!G21/1000000</f>
        <v>1.4499630517251041</v>
      </c>
      <c r="D134" s="193">
        <f>[8]Feuil1!H21/1000000</f>
        <v>1.7084436324239036</v>
      </c>
      <c r="E134" s="193">
        <f>[8]Feuil1!I21/1000000</f>
        <v>1.399545501473644</v>
      </c>
      <c r="F134" s="193">
        <f>[8]Feuil1!J21/1000000</f>
        <v>1.5782184149984764</v>
      </c>
      <c r="G134" s="193">
        <f>[8]Feuil1!K21/1000000</f>
        <v>1.5456758331897926</v>
      </c>
      <c r="H134" s="193">
        <f>[8]Feuil1!L21/1000000</f>
        <v>1.433044159993399</v>
      </c>
      <c r="I134" s="193">
        <f>[8]Feuil1!M21/1000000</f>
        <v>1.3281104051444073</v>
      </c>
      <c r="J134" s="193">
        <f>[8]Feuil1!N21/1000000</f>
        <v>1.449038970298471</v>
      </c>
    </row>
    <row r="135" spans="1:10" x14ac:dyDescent="0.3">
      <c r="A135" s="187" t="s">
        <v>478</v>
      </c>
      <c r="B135" s="193">
        <f>[8]Feuil1!F22/1000000</f>
        <v>0.61487104376798163</v>
      </c>
      <c r="C135" s="193">
        <f>[8]Feuil1!G22/1000000</f>
        <v>0.59117179368985173</v>
      </c>
      <c r="D135" s="193">
        <f>[8]Feuil1!H22/1000000</f>
        <v>0.54876673568391343</v>
      </c>
      <c r="E135" s="193">
        <f>[8]Feuil1!I22/1000000</f>
        <v>0.43466623413472233</v>
      </c>
      <c r="F135" s="193">
        <f>[8]Feuil1!J22/1000000</f>
        <v>0.43687000363817985</v>
      </c>
      <c r="G135" s="193">
        <f>[8]Feuil1!K22/1000000</f>
        <v>0.39773571274308483</v>
      </c>
      <c r="H135" s="193">
        <f>[8]Feuil1!L22/1000000</f>
        <v>0.407796256524117</v>
      </c>
      <c r="I135" s="193">
        <f>[8]Feuil1!M22/1000000</f>
        <v>0.55005479304601679</v>
      </c>
      <c r="J135" s="193">
        <f>[8]Feuil1!N22/1000000</f>
        <v>0.37340818463680103</v>
      </c>
    </row>
    <row r="136" spans="1:10" x14ac:dyDescent="0.3">
      <c r="A136" s="187" t="s">
        <v>479</v>
      </c>
      <c r="B136" s="193">
        <f>[8]Feuil1!F23/1000000</f>
        <v>0.70245654096874688</v>
      </c>
      <c r="C136" s="193">
        <f>[8]Feuil1!G23/1000000</f>
        <v>0.63870504273688833</v>
      </c>
      <c r="D136" s="193">
        <f>[8]Feuil1!H23/1000000</f>
        <v>0.70999127383912919</v>
      </c>
      <c r="E136" s="193">
        <f>[8]Feuil1!I23/1000000</f>
        <v>0.62207762215838336</v>
      </c>
      <c r="F136" s="193">
        <f>[8]Feuil1!J23/1000000</f>
        <v>0.63367579103185945</v>
      </c>
      <c r="G136" s="193">
        <f>[8]Feuil1!K23/1000000</f>
        <v>0.59994220676656718</v>
      </c>
      <c r="H136" s="193">
        <f>[8]Feuil1!L23/1000000</f>
        <v>0.56354794457736346</v>
      </c>
      <c r="I136" s="193">
        <f>[8]Feuil1!M23/1000000</f>
        <v>0.53958320786886427</v>
      </c>
      <c r="J136" s="193">
        <f>[8]Feuil1!N23/1000000</f>
        <v>0.5244320036132315</v>
      </c>
    </row>
    <row r="137" spans="1:10" x14ac:dyDescent="0.3">
      <c r="A137" s="188" t="s">
        <v>480</v>
      </c>
      <c r="B137" s="193">
        <f>[8]Feuil1!F24/1000000</f>
        <v>1.048184556724197</v>
      </c>
      <c r="C137" s="193">
        <f>[8]Feuil1!G24/1000000</f>
        <v>1.0242431572489239</v>
      </c>
      <c r="D137" s="193">
        <f>[8]Feuil1!H24/1000000</f>
        <v>0.95310128284646645</v>
      </c>
      <c r="E137" s="193">
        <f>[8]Feuil1!I24/1000000</f>
        <v>0.85982381329885516</v>
      </c>
      <c r="F137" s="193">
        <f>[8]Feuil1!J24/1000000</f>
        <v>0.91344103344970462</v>
      </c>
      <c r="G137" s="193">
        <f>[8]Feuil1!K24/1000000</f>
        <v>0.81001310934269555</v>
      </c>
      <c r="H137" s="193">
        <f>[8]Feuil1!L24/1000000</f>
        <v>0.78461227373508258</v>
      </c>
      <c r="I137" s="193">
        <f>[8]Feuil1!M24/1000000</f>
        <v>0.74911494332057194</v>
      </c>
      <c r="J137" s="193">
        <f>[8]Feuil1!N24/1000000</f>
        <v>0.6837581895474325</v>
      </c>
    </row>
    <row r="138" spans="1:10" x14ac:dyDescent="0.3">
      <c r="A138" s="188" t="s">
        <v>481</v>
      </c>
      <c r="B138" s="193">
        <f>[8]Feuil1!F25/1000000</f>
        <v>0.34617743349173929</v>
      </c>
      <c r="C138" s="193">
        <f>[8]Feuil1!G25/1000000</f>
        <v>0.33291463913525793</v>
      </c>
      <c r="D138" s="193">
        <f>[8]Feuil1!H25/1000000</f>
        <v>0.32717713147405003</v>
      </c>
      <c r="E138" s="193">
        <f>[8]Feuil1!I25/1000000</f>
        <v>0.30858641999031672</v>
      </c>
      <c r="F138" s="193">
        <f>[8]Feuil1!J25/1000000</f>
        <v>0.31601712543859911</v>
      </c>
      <c r="G138" s="193">
        <f>[8]Feuil1!K25/1000000</f>
        <v>0.28231263701213805</v>
      </c>
      <c r="H138" s="193">
        <f>[8]Feuil1!L25/1000000</f>
        <v>0.2892179155223234</v>
      </c>
      <c r="I138" s="193">
        <f>[8]Feuil1!M25/1000000</f>
        <v>0.28473962369111316</v>
      </c>
      <c r="J138" s="193">
        <f>[8]Feuil1!N25/1000000</f>
        <v>0.28687000657705081</v>
      </c>
    </row>
    <row r="139" spans="1:10" x14ac:dyDescent="0.3">
      <c r="A139" s="189" t="s">
        <v>482</v>
      </c>
      <c r="B139" s="193">
        <f>[8]Feuil1!F26/1000000</f>
        <v>2.7116895749526646E-6</v>
      </c>
      <c r="C139" s="193">
        <f>[8]Feuil1!G26/1000000</f>
        <v>2.587034632810922E-6</v>
      </c>
      <c r="D139" s="193">
        <f>[8]Feuil1!H26/1000000</f>
        <v>2.5390364238435591E-6</v>
      </c>
      <c r="E139" s="193">
        <f>[8]Feuil1!I26/1000000</f>
        <v>2.2251540895822777E-6</v>
      </c>
      <c r="F139" s="193">
        <f>[8]Feuil1!J26/1000000</f>
        <v>2.3000039535583432E-6</v>
      </c>
      <c r="G139" s="193">
        <f>[8]Feuil1!K26/1000000</f>
        <v>2.0900036658644856E-6</v>
      </c>
      <c r="H139" s="193">
        <f>[8]Feuil1!L26/1000000</f>
        <v>2.045174390358887E-6</v>
      </c>
      <c r="I139" s="193">
        <f>[8]Feuil1!M26/1000000</f>
        <v>2.1234925679265659E-6</v>
      </c>
      <c r="J139" s="193">
        <f>[8]Feuil1!N26/1000000</f>
        <v>1.8684683843745155E-6</v>
      </c>
    </row>
    <row r="140" spans="1:10" x14ac:dyDescent="0.3">
      <c r="A140" s="190" t="s">
        <v>483</v>
      </c>
      <c r="B140" s="193">
        <f>[8]Feuil1!F27/1000000</f>
        <v>0.44664710132335878</v>
      </c>
      <c r="C140" s="193">
        <f>[8]Feuil1!G27/1000000</f>
        <v>0.45417173926041726</v>
      </c>
      <c r="D140" s="193">
        <f>[8]Feuil1!H27/1000000</f>
        <v>0.41187646753956353</v>
      </c>
      <c r="E140" s="193">
        <f>[8]Feuil1!I27/1000000</f>
        <v>0.35340860831799581</v>
      </c>
      <c r="F140" s="193">
        <f>[8]Feuil1!J27/1000000</f>
        <v>0.31798660119755345</v>
      </c>
      <c r="G140" s="193">
        <f>[8]Feuil1!K27/1000000</f>
        <v>0.29297324866224128</v>
      </c>
      <c r="H140" s="193">
        <f>[8]Feuil1!L27/1000000</f>
        <v>0.25630436774371357</v>
      </c>
      <c r="I140" s="193">
        <f>[8]Feuil1!M27/1000000</f>
        <v>0.25987872434216019</v>
      </c>
      <c r="J140" s="193">
        <f>[8]Feuil1!N27/1000000</f>
        <v>0.23557458794921682</v>
      </c>
    </row>
    <row r="141" spans="1:10" x14ac:dyDescent="0.3">
      <c r="A141" s="191" t="s">
        <v>484</v>
      </c>
      <c r="B141" s="193">
        <f>[8]Feuil1!F28/1000000</f>
        <v>3.2805632850533946</v>
      </c>
      <c r="C141" s="193">
        <f>[8]Feuil1!G28/1000000</f>
        <v>3.3815658969317113</v>
      </c>
      <c r="D141" s="193">
        <f>[8]Feuil1!H28/1000000</f>
        <v>3.1309427989158438</v>
      </c>
      <c r="E141" s="193">
        <f>[8]Feuil1!I28/1000000</f>
        <v>2.8814761103179953</v>
      </c>
      <c r="F141" s="193">
        <f>[8]Feuil1!J28/1000000</f>
        <v>2.8600385471987564</v>
      </c>
      <c r="G141" s="193">
        <f>[8]Feuil1!K28/1000000</f>
        <v>2.8304663737250171</v>
      </c>
      <c r="H141" s="193">
        <f>[8]Feuil1!L28/1000000</f>
        <v>2.6689012740859051</v>
      </c>
      <c r="I141" s="193">
        <f>[8]Feuil1!M28/1000000</f>
        <v>2.7310457023114374</v>
      </c>
      <c r="J141" s="193">
        <f>[8]Feuil1!N28/1000000</f>
        <v>2.6844152414286468</v>
      </c>
    </row>
    <row r="142" spans="1:10" x14ac:dyDescent="0.3">
      <c r="A142" s="185" t="s">
        <v>485</v>
      </c>
      <c r="B142" s="193">
        <f>[8]Feuil1!F29/1000000</f>
        <v>0.38067190065386985</v>
      </c>
      <c r="C142" s="193">
        <f>[8]Feuil1!G29/1000000</f>
        <v>0.39318650636611702</v>
      </c>
      <c r="D142" s="193">
        <f>[8]Feuil1!H29/1000000</f>
        <v>0.35892868661834976</v>
      </c>
      <c r="E142" s="193">
        <f>[8]Feuil1!I29/1000000</f>
        <v>0.29527086006626063</v>
      </c>
      <c r="F142" s="193">
        <f>[8]Feuil1!J29/1000000</f>
        <v>0.30724655910532261</v>
      </c>
      <c r="G142" s="193">
        <f>[8]Feuil1!K29/1000000</f>
        <v>0.29550559953116101</v>
      </c>
      <c r="H142" s="193">
        <f>[8]Feuil1!L29/1000000</f>
        <v>0.27370763919527979</v>
      </c>
      <c r="I142" s="193">
        <f>[8]Feuil1!M29/1000000</f>
        <v>0.24363185205107721</v>
      </c>
      <c r="J142" s="193">
        <f>[8]Feuil1!N29/1000000</f>
        <v>0.22752630523041295</v>
      </c>
    </row>
    <row r="143" spans="1:10" x14ac:dyDescent="0.3">
      <c r="A143" s="185" t="s">
        <v>486</v>
      </c>
      <c r="B143" s="193">
        <f>[8]Feuil1!F30/1000000</f>
        <v>0.81663117265770846</v>
      </c>
      <c r="C143" s="193">
        <f>[8]Feuil1!G30/1000000</f>
        <v>0.82910185579074025</v>
      </c>
      <c r="D143" s="193">
        <f>[8]Feuil1!H30/1000000</f>
        <v>0.78642870499092388</v>
      </c>
      <c r="E143" s="193">
        <f>[8]Feuil1!I30/1000000</f>
        <v>0.70801117889798471</v>
      </c>
      <c r="F143" s="193">
        <f>[8]Feuil1!J30/1000000</f>
        <v>0.68646594490005963</v>
      </c>
      <c r="G143" s="193">
        <f>[8]Feuil1!K30/1000000</f>
        <v>0.67804787445033399</v>
      </c>
      <c r="H143" s="193">
        <f>[8]Feuil1!L30/1000000</f>
        <v>0.64577545010386983</v>
      </c>
      <c r="I143" s="193">
        <f>[8]Feuil1!M30/1000000</f>
        <v>0.60730820708737787</v>
      </c>
      <c r="J143" s="193">
        <f>[8]Feuil1!N30/1000000</f>
        <v>0.61940487082496265</v>
      </c>
    </row>
    <row r="144" spans="1:10" x14ac:dyDescent="0.3">
      <c r="A144" s="192" t="s">
        <v>487</v>
      </c>
      <c r="B144" s="193">
        <f>[8]Feuil1!F31/1000000</f>
        <v>1.1040059230278196</v>
      </c>
      <c r="C144" s="193">
        <f>[8]Feuil1!G31/1000000</f>
        <v>1.156482249076594</v>
      </c>
      <c r="D144" s="193">
        <f>[8]Feuil1!H31/1000000</f>
        <v>1.1616264582970239</v>
      </c>
      <c r="E144" s="193">
        <f>[8]Feuil1!I31/1000000</f>
        <v>1.1520109398248384</v>
      </c>
      <c r="F144" s="193">
        <f>[8]Feuil1!J31/1000000</f>
        <v>1.0320666678722665</v>
      </c>
      <c r="G144" s="193">
        <f>[8]Feuil1!K31/1000000</f>
        <v>0.87717056483162326</v>
      </c>
      <c r="H144" s="193">
        <f>[8]Feuil1!L31/1000000</f>
        <v>0.88879729798825435</v>
      </c>
      <c r="I144" s="193">
        <f>[8]Feuil1!M31/1000000</f>
        <v>0.95313060222942148</v>
      </c>
      <c r="J144" s="193">
        <f>[8]Feuil1!N31/1000000</f>
        <v>0.8873904943544213</v>
      </c>
    </row>
    <row r="145" spans="1:10" x14ac:dyDescent="0.3">
      <c r="A145" s="192"/>
      <c r="B145" s="193">
        <f>[8]Feuil1!F32/1000000</f>
        <v>0</v>
      </c>
      <c r="C145" s="193">
        <f>[8]Feuil1!G32/1000000</f>
        <v>0</v>
      </c>
      <c r="D145" s="193">
        <f>[8]Feuil1!H32/1000000</f>
        <v>0</v>
      </c>
      <c r="E145" s="193">
        <f>[8]Feuil1!I32/1000000</f>
        <v>0</v>
      </c>
      <c r="F145" s="193">
        <f>[8]Feuil1!J32/1000000</f>
        <v>0</v>
      </c>
      <c r="G145" s="193">
        <f>[8]Feuil1!K32/1000000</f>
        <v>0</v>
      </c>
      <c r="H145" s="193">
        <f>[8]Feuil1!L32/1000000</f>
        <v>0</v>
      </c>
      <c r="I145" s="193">
        <f>[8]Feuil1!M32/1000000</f>
        <v>0</v>
      </c>
      <c r="J145" s="193">
        <f>[8]Feuil1!N32/1000000</f>
        <v>0</v>
      </c>
    </row>
    <row r="146" spans="1:10" x14ac:dyDescent="0.3">
      <c r="A146" s="192" t="s">
        <v>2</v>
      </c>
      <c r="B146" s="193">
        <f>[8]Feuil1!F33/1000000</f>
        <v>34.371131362000007</v>
      </c>
      <c r="C146" s="193">
        <f>[8]Feuil1!G33/1000000</f>
        <v>34.417887961999995</v>
      </c>
      <c r="D146" s="193">
        <f>[8]Feuil1!H33/1000000</f>
        <v>33.308134127000002</v>
      </c>
      <c r="E146" s="193">
        <f>[8]Feuil1!I33/1000000</f>
        <v>29.099136228999996</v>
      </c>
      <c r="F146" s="193">
        <f>[8]Feuil1!J33/1000000</f>
        <v>30.098521121999998</v>
      </c>
      <c r="G146" s="193">
        <f>[8]Feuil1!K33/1000000</f>
        <v>29.726576022000007</v>
      </c>
      <c r="H146" s="193">
        <f>[8]Feuil1!L33/1000000</f>
        <v>28.805453025999991</v>
      </c>
      <c r="I146" s="193">
        <f>[8]Feuil1!M33/1000000</f>
        <v>27.955354893999992</v>
      </c>
      <c r="J146" s="193">
        <f>[8]Feuil1!N33/1000000</f>
        <v>27.694973703999995</v>
      </c>
    </row>
    <row r="149" spans="1:10" x14ac:dyDescent="0.3">
      <c r="A149" t="s">
        <v>488</v>
      </c>
      <c r="B149">
        <f>SUM(B4:B14)</f>
        <v>35.017576805799997</v>
      </c>
      <c r="C149">
        <f t="shared" ref="C149:J149" si="16">SUM(C4:C14)</f>
        <v>35.096453622800006</v>
      </c>
      <c r="D149">
        <f t="shared" si="16"/>
        <v>33.542867641199997</v>
      </c>
      <c r="E149">
        <f t="shared" si="16"/>
        <v>29.633095342299999</v>
      </c>
      <c r="F149">
        <f t="shared" si="16"/>
        <v>29.740009894700002</v>
      </c>
      <c r="G149">
        <f t="shared" si="16"/>
        <v>29.808942459099988</v>
      </c>
      <c r="H149">
        <f t="shared" si="16"/>
        <v>28.444694654199999</v>
      </c>
      <c r="I149">
        <f t="shared" si="16"/>
        <v>27.433556314499999</v>
      </c>
      <c r="J149">
        <f t="shared" si="16"/>
        <v>26.801344447200002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T final</vt:lpstr>
      <vt:lpstr>ouput SNBC AMS2</vt:lpstr>
      <vt:lpstr>primary energy</vt:lpstr>
      <vt:lpstr>total energy by uses AMS2 </vt:lpstr>
      <vt:lpstr>final energy by uses AMS2</vt:lpstr>
      <vt:lpstr>Agregats du PIB</vt:lpstr>
      <vt:lpstr>CO2 by uses AMS2</vt:lpstr>
      <vt:lpstr>result</vt:lpstr>
      <vt:lpstr>Feuil2</vt:lpstr>
      <vt:lpstr>Feuil1</vt:lpstr>
      <vt:lpstr>'ouput SNBC AMS2'!Zone_d_impression</vt:lpstr>
      <vt:lpstr>'T final'!Zone_d_impression</vt:lpstr>
      <vt:lpstr>'total energy by uses AMS2 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GOUEDARD Hervé</cp:lastModifiedBy>
  <cp:lastPrinted>2018-08-07T14:18:55Z</cp:lastPrinted>
  <dcterms:created xsi:type="dcterms:W3CDTF">2016-06-15T08:53:28Z</dcterms:created>
  <dcterms:modified xsi:type="dcterms:W3CDTF">2019-02-06T15:08:18Z</dcterms:modified>
</cp:coreProperties>
</file>