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esktop\"/>
    </mc:Choice>
  </mc:AlternateContent>
  <bookViews>
    <workbookView xWindow="-15" yWindow="-15" windowWidth="6360" windowHeight="6000" firstSheet="2" activeTab="5"/>
  </bookViews>
  <sheets>
    <sheet name="AMS1" sheetId="9" r:id="rId1"/>
    <sheet name="AME AMS1" sheetId="1" r:id="rId2"/>
    <sheet name="INV_ter_0" sheetId="18" r:id="rId3"/>
    <sheet name="INV_ter AMS1" sheetId="19" r:id="rId4"/>
    <sheet name="INV_ter_2 AMS1" sheetId="17" r:id="rId5"/>
    <sheet name="AMS2" sheetId="6" r:id="rId6"/>
    <sheet name="INV_ter AMS2" sheetId="10" r:id="rId7"/>
    <sheet name="INV_ter_2 AMS2" sheetId="15" r:id="rId8"/>
  </sheets>
  <externalReferences>
    <externalReference r:id="rId9"/>
    <externalReference r:id="rId10"/>
  </externalReferences>
  <definedNames>
    <definedName name="solver_adj" localSheetId="3" hidden="1">'INV_ter AMS1'!$U$2</definedName>
    <definedName name="solver_adj" localSheetId="6" hidden="1">'INV_ter AMS2'!$U$2</definedName>
    <definedName name="solver_adj" localSheetId="2" hidden="1">INV_ter_0!$AB$2</definedName>
    <definedName name="solver_adj" localSheetId="4" hidden="1">'INV_ter_2 AMS1'!$AB$2</definedName>
    <definedName name="solver_adj" localSheetId="7" hidden="1">'INV_ter_2 AMS2'!$AB$2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"""""""""""""""""""""""""""""""""""""""""""""""""""""""""""""""0,0001"""""""""""""""""""""""""""""""""""""""""""""""""""""""""""""""</definedName>
    <definedName name="solver_cvg" localSheetId="7" hidden="1">"""""""""""""""""""""""""""""""""""""""""""""""""""""""""""""""0,0001"""""""""""""""""""""""""""""""""""""""""""""""""""""""""""""""</definedName>
    <definedName name="solver_drv" localSheetId="3" hidden="1">1</definedName>
    <definedName name="solver_drv" localSheetId="6" hidden="1">1</definedName>
    <definedName name="solver_drv" localSheetId="2" hidden="1">2</definedName>
    <definedName name="solver_drv" localSheetId="4" hidden="1">2</definedName>
    <definedName name="solver_drv" localSheetId="7" hidden="1">2</definedName>
    <definedName name="solver_eng" localSheetId="3" hidden="1">1</definedName>
    <definedName name="solver_eng" localSheetId="6" hidden="1">1</definedName>
    <definedName name="solver_eng" localSheetId="2" hidden="1">1</definedName>
    <definedName name="solver_eng" localSheetId="4" hidden="1">1</definedName>
    <definedName name="solver_eng" localSheetId="7" hidden="1">1</definedName>
    <definedName name="solver_est" localSheetId="3" hidden="1">1</definedName>
    <definedName name="solver_est" localSheetId="6" hidden="1">1</definedName>
    <definedName name="solver_est" localSheetId="2" hidden="1">1</definedName>
    <definedName name="solver_est" localSheetId="4" hidden="1">1</definedName>
    <definedName name="solver_est" localSheetId="7" hidden="1">1</definedName>
    <definedName name="solver_itr" localSheetId="3" hidden="1">2147483647</definedName>
    <definedName name="solver_itr" localSheetId="6" hidden="1">2147483647</definedName>
    <definedName name="solver_itr" localSheetId="2" hidden="1">2147483647</definedName>
    <definedName name="solver_itr" localSheetId="4" hidden="1">2147483647</definedName>
    <definedName name="solver_itr" localSheetId="7" hidden="1">2147483647</definedName>
    <definedName name="solver_mip" localSheetId="3" hidden="1">2147483647</definedName>
    <definedName name="solver_mip" localSheetId="6" hidden="1">2147483647</definedName>
    <definedName name="solver_mip" localSheetId="2" hidden="1">2147483647</definedName>
    <definedName name="solver_mip" localSheetId="4" hidden="1">2147483647</definedName>
    <definedName name="solver_mip" localSheetId="7" hidden="1">2147483647</definedName>
    <definedName name="solver_mni" localSheetId="3" hidden="1">30</definedName>
    <definedName name="solver_mni" localSheetId="6" hidden="1">30</definedName>
    <definedName name="solver_mni" localSheetId="2" hidden="1">30</definedName>
    <definedName name="solver_mni" localSheetId="4" hidden="1">30</definedName>
    <definedName name="solver_mni" localSheetId="7" hidden="1">30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"""""""""""""""""""""""""""""""""""""""""""""""""""""""""""""""0,075"""""""""""""""""""""""""""""""""""""""""""""""""""""""""""""""</definedName>
    <definedName name="solver_mrt" localSheetId="7" hidden="1">"""""""""""""""""""""""""""""""""""""""""""""""""""""""""""""""0,075"""""""""""""""""""""""""""""""""""""""""""""""""""""""""""""""</definedName>
    <definedName name="solver_msl" localSheetId="3" hidden="1">2</definedName>
    <definedName name="solver_msl" localSheetId="6" hidden="1">2</definedName>
    <definedName name="solver_msl" localSheetId="2" hidden="1">2</definedName>
    <definedName name="solver_msl" localSheetId="4" hidden="1">2</definedName>
    <definedName name="solver_msl" localSheetId="7" hidden="1">2</definedName>
    <definedName name="solver_neg" localSheetId="3" hidden="1">1</definedName>
    <definedName name="solver_neg" localSheetId="6" hidden="1">1</definedName>
    <definedName name="solver_neg" localSheetId="2" hidden="1">1</definedName>
    <definedName name="solver_neg" localSheetId="4" hidden="1">1</definedName>
    <definedName name="solver_neg" localSheetId="7" hidden="1">1</definedName>
    <definedName name="solver_nod" localSheetId="3" hidden="1">2147483647</definedName>
    <definedName name="solver_nod" localSheetId="6" hidden="1">2147483647</definedName>
    <definedName name="solver_nod" localSheetId="2" hidden="1">2147483647</definedName>
    <definedName name="solver_nod" localSheetId="4" hidden="1">2147483647</definedName>
    <definedName name="solver_nod" localSheetId="7" hidden="1">2147483647</definedName>
    <definedName name="solver_num" localSheetId="3" hidden="1">0</definedName>
    <definedName name="solver_num" localSheetId="6" hidden="1">0</definedName>
    <definedName name="solver_num" localSheetId="2" hidden="1">0</definedName>
    <definedName name="solver_num" localSheetId="4" hidden="1">0</definedName>
    <definedName name="solver_num" localSheetId="7" hidden="1">0</definedName>
    <definedName name="solver_nwt" localSheetId="3" hidden="1">1</definedName>
    <definedName name="solver_nwt" localSheetId="6" hidden="1">1</definedName>
    <definedName name="solver_nwt" localSheetId="2" hidden="1">1</definedName>
    <definedName name="solver_nwt" localSheetId="4" hidden="1">1</definedName>
    <definedName name="solver_nwt" localSheetId="7" hidden="1">1</definedName>
    <definedName name="solver_opt" localSheetId="3" hidden="1">'INV_ter AMS1'!$T$32</definedName>
    <definedName name="solver_opt" localSheetId="6" hidden="1">'INV_ter AMS2'!$T$32</definedName>
    <definedName name="solver_opt" localSheetId="2" hidden="1">INV_ter_0!$AA$52</definedName>
    <definedName name="solver_opt" localSheetId="4" hidden="1">'INV_ter_2 AMS1'!$AA$51</definedName>
    <definedName name="solver_opt" localSheetId="7" hidden="1">'INV_ter_2 AMS2'!$AA$51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"""""""""""""""""""""""""""""""""""""""""""""""""""""""""""""""0,000001"""""""""""""""""""""""""""""""""""""""""""""""""""""""""""""""</definedName>
    <definedName name="solver_pre" localSheetId="7" hidden="1">"""""""""""""""""""""""""""""""""""""""""""""""""""""""""""""""0,000001"""""""""""""""""""""""""""""""""""""""""""""""""""""""""""""""</definedName>
    <definedName name="solver_rbv" localSheetId="3" hidden="1">1</definedName>
    <definedName name="solver_rbv" localSheetId="6" hidden="1">1</definedName>
    <definedName name="solver_rbv" localSheetId="2" hidden="1">2</definedName>
    <definedName name="solver_rbv" localSheetId="4" hidden="1">2</definedName>
    <definedName name="solver_rbv" localSheetId="7" hidden="1">2</definedName>
    <definedName name="solver_rlx" localSheetId="3" hidden="1">2</definedName>
    <definedName name="solver_rlx" localSheetId="6" hidden="1">2</definedName>
    <definedName name="solver_rlx" localSheetId="2" hidden="1">2</definedName>
    <definedName name="solver_rlx" localSheetId="4" hidden="1">2</definedName>
    <definedName name="solver_rlx" localSheetId="7" hidden="1">2</definedName>
    <definedName name="solver_rsd" localSheetId="3" hidden="1">0</definedName>
    <definedName name="solver_rsd" localSheetId="6" hidden="1">0</definedName>
    <definedName name="solver_rsd" localSheetId="2" hidden="1">0</definedName>
    <definedName name="solver_rsd" localSheetId="4" hidden="1">0</definedName>
    <definedName name="solver_rsd" localSheetId="7" hidden="1">0</definedName>
    <definedName name="solver_scl" localSheetId="3" hidden="1">1</definedName>
    <definedName name="solver_scl" localSheetId="6" hidden="1">1</definedName>
    <definedName name="solver_scl" localSheetId="2" hidden="1">2</definedName>
    <definedName name="solver_scl" localSheetId="4" hidden="1">2</definedName>
    <definedName name="solver_scl" localSheetId="7" hidden="1">2</definedName>
    <definedName name="solver_sho" localSheetId="3" hidden="1">2</definedName>
    <definedName name="solver_sho" localSheetId="6" hidden="1">2</definedName>
    <definedName name="solver_sho" localSheetId="2" hidden="1">2</definedName>
    <definedName name="solver_sho" localSheetId="4" hidden="1">2</definedName>
    <definedName name="solver_sho" localSheetId="7" hidden="1">2</definedName>
    <definedName name="solver_ssz" localSheetId="3" hidden="1">100</definedName>
    <definedName name="solver_ssz" localSheetId="6" hidden="1">100</definedName>
    <definedName name="solver_ssz" localSheetId="2" hidden="1">100</definedName>
    <definedName name="solver_ssz" localSheetId="4" hidden="1">100</definedName>
    <definedName name="solver_ssz" localSheetId="7" hidden="1">100</definedName>
    <definedName name="solver_tim" localSheetId="3" hidden="1">2147483647</definedName>
    <definedName name="solver_tim" localSheetId="6" hidden="1">2147483647</definedName>
    <definedName name="solver_tim" localSheetId="2" hidden="1">2147483647</definedName>
    <definedName name="solver_tim" localSheetId="4" hidden="1">2147483647</definedName>
    <definedName name="solver_tim" localSheetId="7" hidden="1">2147483647</definedName>
    <definedName name="solver_tol" localSheetId="3" hidden="1">0.01</definedName>
    <definedName name="solver_tol" localSheetId="6" hidden="1">0.01</definedName>
    <definedName name="solver_tol" localSheetId="2" hidden="1">0.01</definedName>
    <definedName name="solver_tol" localSheetId="4" hidden="1">0.01</definedName>
    <definedName name="solver_tol" localSheetId="7" hidden="1">0.01</definedName>
    <definedName name="solver_typ" localSheetId="3" hidden="1">3</definedName>
    <definedName name="solver_typ" localSheetId="6" hidden="1">3</definedName>
    <definedName name="solver_typ" localSheetId="2" hidden="1">3</definedName>
    <definedName name="solver_typ" localSheetId="4" hidden="1">3</definedName>
    <definedName name="solver_typ" localSheetId="7" hidden="1">3</definedName>
    <definedName name="solver_val" localSheetId="3" hidden="1">0</definedName>
    <definedName name="solver_val" localSheetId="6" hidden="1">0</definedName>
    <definedName name="solver_val" localSheetId="2" hidden="1">0</definedName>
    <definedName name="solver_val" localSheetId="4" hidden="1">0</definedName>
    <definedName name="solver_val" localSheetId="7" hidden="1">0</definedName>
    <definedName name="solver_ver" localSheetId="3" hidden="1">3</definedName>
    <definedName name="solver_ver" localSheetId="6" hidden="1">3</definedName>
    <definedName name="solver_ver" localSheetId="2" hidden="1">3</definedName>
    <definedName name="solver_ver" localSheetId="4" hidden="1">3</definedName>
    <definedName name="solver_ver" localSheetId="7" hidden="1">3</definedName>
  </definedNames>
  <calcPr calcId="162913"/>
</workbook>
</file>

<file path=xl/calcChain.xml><?xml version="1.0" encoding="utf-8"?>
<calcChain xmlns="http://schemas.openxmlformats.org/spreadsheetml/2006/main">
  <c r="L12" i="1" l="1"/>
  <c r="D5" i="10" l="1"/>
  <c r="C7" i="1"/>
  <c r="D7" i="1"/>
  <c r="E7" i="1"/>
  <c r="F7" i="1"/>
  <c r="G7" i="1"/>
  <c r="H7" i="1"/>
  <c r="I7" i="1"/>
  <c r="AA50" i="17" s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B8" i="1"/>
  <c r="B7" i="1"/>
  <c r="C3" i="1"/>
  <c r="D3" i="1"/>
  <c r="E3" i="1"/>
  <c r="AA51" i="18" s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B4" i="1"/>
  <c r="B3" i="1"/>
  <c r="AA50" i="15"/>
  <c r="V29" i="15"/>
  <c r="Y29" i="15"/>
  <c r="V30" i="15"/>
  <c r="Y30" i="15"/>
  <c r="V31" i="15"/>
  <c r="Y31" i="15"/>
  <c r="Z31" i="15" s="1"/>
  <c r="V32" i="15"/>
  <c r="Y32" i="15"/>
  <c r="Z32" i="15" s="1"/>
  <c r="V33" i="15"/>
  <c r="Y33" i="15"/>
  <c r="W50" i="15"/>
  <c r="AA56" i="15"/>
  <c r="Z56" i="15"/>
  <c r="Y56" i="15"/>
  <c r="X56" i="15"/>
  <c r="W56" i="15"/>
  <c r="A4" i="10"/>
  <c r="AA56" i="17"/>
  <c r="Z56" i="17"/>
  <c r="Y56" i="17"/>
  <c r="X56" i="17"/>
  <c r="W56" i="17"/>
  <c r="V29" i="17"/>
  <c r="V30" i="17"/>
  <c r="V31" i="17"/>
  <c r="V32" i="17"/>
  <c r="V33" i="17"/>
  <c r="AA57" i="18"/>
  <c r="Z57" i="18"/>
  <c r="Y57" i="18"/>
  <c r="X57" i="18"/>
  <c r="W57" i="18"/>
  <c r="Z33" i="15" l="1"/>
  <c r="Z30" i="15"/>
  <c r="W12" i="1" l="1"/>
  <c r="X12" i="1"/>
  <c r="Y12" i="1"/>
  <c r="Z12" i="1"/>
  <c r="AA12" i="1"/>
  <c r="V29" i="18"/>
  <c r="Y29" i="18"/>
  <c r="AB29" i="18"/>
  <c r="V30" i="18"/>
  <c r="Y30" i="18"/>
  <c r="Z30" i="18" s="1"/>
  <c r="AB30" i="18"/>
  <c r="V31" i="18"/>
  <c r="Y31" i="18"/>
  <c r="AB31" i="18"/>
  <c r="V32" i="18"/>
  <c r="Y32" i="18"/>
  <c r="Z32" i="18"/>
  <c r="AB32" i="18"/>
  <c r="V33" i="18"/>
  <c r="Y33" i="18"/>
  <c r="Z33" i="18" s="1"/>
  <c r="AB33" i="18"/>
  <c r="Z31" i="18" l="1"/>
  <c r="F4" i="19" l="1"/>
  <c r="AD2" i="15"/>
  <c r="AB2" i="15"/>
  <c r="AD2" i="17"/>
  <c r="AB2" i="17"/>
  <c r="AB30" i="17" l="1"/>
  <c r="AB32" i="17"/>
  <c r="AB31" i="17"/>
  <c r="AB33" i="17"/>
  <c r="AB29" i="17"/>
  <c r="AB30" i="15"/>
  <c r="AB32" i="15"/>
  <c r="AB33" i="15"/>
  <c r="AB31" i="15"/>
  <c r="AB29" i="15"/>
  <c r="U48" i="18" l="1"/>
  <c r="T48" i="18"/>
  <c r="U47" i="18"/>
  <c r="T47" i="18"/>
  <c r="U46" i="18"/>
  <c r="T46" i="18"/>
  <c r="U45" i="18"/>
  <c r="T45" i="18"/>
  <c r="U44" i="18"/>
  <c r="T44" i="18"/>
  <c r="U43" i="18"/>
  <c r="T43" i="18"/>
  <c r="U42" i="18"/>
  <c r="T42" i="18"/>
  <c r="U41" i="18"/>
  <c r="T41" i="18"/>
  <c r="U40" i="18"/>
  <c r="T40" i="18"/>
  <c r="U39" i="18"/>
  <c r="T39" i="18"/>
  <c r="U38" i="18"/>
  <c r="T38" i="18"/>
  <c r="U37" i="18"/>
  <c r="T37" i="18"/>
  <c r="U36" i="18"/>
  <c r="T36" i="18"/>
  <c r="U35" i="18"/>
  <c r="T35" i="18"/>
  <c r="U34" i="18"/>
  <c r="T34" i="18"/>
  <c r="U33" i="18"/>
  <c r="T33" i="18"/>
  <c r="U32" i="18"/>
  <c r="T32" i="18"/>
  <c r="U31" i="18"/>
  <c r="T31" i="18"/>
  <c r="U30" i="18"/>
  <c r="U29" i="18"/>
  <c r="T29" i="18"/>
  <c r="AB28" i="18"/>
  <c r="Y28" i="18"/>
  <c r="Z29" i="18" s="1"/>
  <c r="V28" i="18"/>
  <c r="T28" i="18" s="1"/>
  <c r="U28" i="18"/>
  <c r="AB27" i="18"/>
  <c r="Y27" i="18"/>
  <c r="V27" i="18"/>
  <c r="U27" i="18"/>
  <c r="AB26" i="18"/>
  <c r="Y26" i="18"/>
  <c r="V26" i="18"/>
  <c r="T26" i="18" s="1"/>
  <c r="U26" i="18"/>
  <c r="AB25" i="18"/>
  <c r="Y25" i="18"/>
  <c r="V25" i="18"/>
  <c r="T25" i="18" s="1"/>
  <c r="U25" i="18"/>
  <c r="AB24" i="18"/>
  <c r="Y24" i="18"/>
  <c r="V24" i="18"/>
  <c r="U24" i="18"/>
  <c r="AB23" i="18"/>
  <c r="Y23" i="18"/>
  <c r="V23" i="18"/>
  <c r="U23" i="18"/>
  <c r="AB22" i="18"/>
  <c r="Y22" i="18"/>
  <c r="V22" i="18"/>
  <c r="U22" i="18"/>
  <c r="AB21" i="18"/>
  <c r="Y21" i="18"/>
  <c r="V21" i="18"/>
  <c r="T21" i="18" s="1"/>
  <c r="U21" i="18"/>
  <c r="AB20" i="18"/>
  <c r="Y20" i="18"/>
  <c r="V20" i="18"/>
  <c r="U20" i="18"/>
  <c r="AB19" i="18"/>
  <c r="Y19" i="18"/>
  <c r="V19" i="18"/>
  <c r="U19" i="18"/>
  <c r="AB18" i="18"/>
  <c r="Y18" i="18"/>
  <c r="V18" i="18"/>
  <c r="U18" i="18"/>
  <c r="AB17" i="18"/>
  <c r="Y17" i="18"/>
  <c r="V17" i="18"/>
  <c r="T17" i="18" s="1"/>
  <c r="U17" i="18"/>
  <c r="AB16" i="18"/>
  <c r="Y16" i="18"/>
  <c r="V16" i="18"/>
  <c r="T16" i="18" s="1"/>
  <c r="U16" i="18"/>
  <c r="AB15" i="18"/>
  <c r="Y15" i="18"/>
  <c r="V15" i="18"/>
  <c r="U15" i="18"/>
  <c r="AB14" i="18"/>
  <c r="Y14" i="18"/>
  <c r="V14" i="18"/>
  <c r="T14" i="18" s="1"/>
  <c r="U14" i="18"/>
  <c r="AB13" i="18"/>
  <c r="Y13" i="18"/>
  <c r="V13" i="18"/>
  <c r="T13" i="18" s="1"/>
  <c r="U13" i="18"/>
  <c r="AB12" i="18"/>
  <c r="Y12" i="18"/>
  <c r="V12" i="18"/>
  <c r="T12" i="18" s="1"/>
  <c r="U12" i="18"/>
  <c r="AB11" i="18"/>
  <c r="Y11" i="18"/>
  <c r="V11" i="18"/>
  <c r="U11" i="18"/>
  <c r="AB10" i="18"/>
  <c r="Y10" i="18"/>
  <c r="V10" i="18"/>
  <c r="T10" i="18" s="1"/>
  <c r="U10" i="18"/>
  <c r="AB9" i="18"/>
  <c r="Y9" i="18"/>
  <c r="V9" i="18"/>
  <c r="T9" i="18" s="1"/>
  <c r="U9" i="18"/>
  <c r="AB8" i="18"/>
  <c r="Y8" i="18"/>
  <c r="Y50" i="18" s="1"/>
  <c r="V8" i="18"/>
  <c r="U8" i="18"/>
  <c r="AB7" i="18"/>
  <c r="Y7" i="18"/>
  <c r="V7" i="18"/>
  <c r="U7" i="18"/>
  <c r="AB6" i="18"/>
  <c r="Y6" i="18"/>
  <c r="V6" i="18"/>
  <c r="U6" i="18"/>
  <c r="AB5" i="18"/>
  <c r="Y5" i="18"/>
  <c r="V5" i="18"/>
  <c r="T5" i="18" s="1"/>
  <c r="U5" i="18"/>
  <c r="AB4" i="18"/>
  <c r="Y4" i="18"/>
  <c r="V4" i="18"/>
  <c r="U4" i="18"/>
  <c r="AE3" i="18"/>
  <c r="AE4" i="18" s="1"/>
  <c r="AE5" i="18" s="1"/>
  <c r="AD3" i="18"/>
  <c r="AD4" i="18" s="1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B3" i="18"/>
  <c r="Y3" i="18"/>
  <c r="V3" i="18"/>
  <c r="T3" i="18" s="1"/>
  <c r="AH2" i="18"/>
  <c r="AH3" i="18" s="1"/>
  <c r="AC2" i="18"/>
  <c r="U48" i="17"/>
  <c r="T48" i="17"/>
  <c r="U47" i="17"/>
  <c r="T47" i="17"/>
  <c r="U46" i="17"/>
  <c r="T46" i="17"/>
  <c r="U45" i="17"/>
  <c r="T45" i="17"/>
  <c r="U44" i="17"/>
  <c r="T44" i="17"/>
  <c r="U43" i="17"/>
  <c r="T43" i="17"/>
  <c r="U42" i="17"/>
  <c r="T42" i="17"/>
  <c r="U41" i="17"/>
  <c r="T41" i="17"/>
  <c r="U40" i="17"/>
  <c r="T40" i="17"/>
  <c r="U39" i="17"/>
  <c r="T39" i="17"/>
  <c r="U38" i="17"/>
  <c r="T38" i="17"/>
  <c r="U37" i="17"/>
  <c r="T37" i="17"/>
  <c r="U36" i="17"/>
  <c r="T36" i="17"/>
  <c r="U35" i="17"/>
  <c r="T35" i="17"/>
  <c r="U34" i="17"/>
  <c r="T34" i="17"/>
  <c r="U33" i="17"/>
  <c r="T33" i="17"/>
  <c r="U32" i="17"/>
  <c r="T32" i="17"/>
  <c r="U31" i="17"/>
  <c r="T31" i="17"/>
  <c r="U30" i="17"/>
  <c r="U29" i="17"/>
  <c r="T29" i="17"/>
  <c r="AB28" i="17"/>
  <c r="V28" i="17"/>
  <c r="U28" i="17"/>
  <c r="AB27" i="17"/>
  <c r="V27" i="17"/>
  <c r="U27" i="17"/>
  <c r="AB26" i="17"/>
  <c r="V26" i="17"/>
  <c r="U26" i="17"/>
  <c r="AB25" i="17"/>
  <c r="V25" i="17"/>
  <c r="T25" i="17" s="1"/>
  <c r="U25" i="17"/>
  <c r="AB24" i="17"/>
  <c r="V24" i="17"/>
  <c r="U24" i="17"/>
  <c r="AB23" i="17"/>
  <c r="V23" i="17"/>
  <c r="U23" i="17"/>
  <c r="AB22" i="17"/>
  <c r="V22" i="17"/>
  <c r="U22" i="17"/>
  <c r="AB21" i="17"/>
  <c r="V21" i="17"/>
  <c r="T21" i="17" s="1"/>
  <c r="U21" i="17"/>
  <c r="AB20" i="17"/>
  <c r="V20" i="17"/>
  <c r="T20" i="17" s="1"/>
  <c r="U20" i="17"/>
  <c r="AB19" i="17"/>
  <c r="V19" i="17"/>
  <c r="U19" i="17"/>
  <c r="AB18" i="17"/>
  <c r="V18" i="17"/>
  <c r="T18" i="17" s="1"/>
  <c r="U18" i="17"/>
  <c r="AB17" i="17"/>
  <c r="V17" i="17"/>
  <c r="T17" i="17" s="1"/>
  <c r="U17" i="17"/>
  <c r="AB16" i="17"/>
  <c r="V16" i="17"/>
  <c r="T16" i="17" s="1"/>
  <c r="U16" i="17"/>
  <c r="AB15" i="17"/>
  <c r="V15" i="17"/>
  <c r="U15" i="17"/>
  <c r="AB14" i="17"/>
  <c r="V14" i="17"/>
  <c r="T14" i="17" s="1"/>
  <c r="U14" i="17"/>
  <c r="AB13" i="17"/>
  <c r="V13" i="17"/>
  <c r="T13" i="17" s="1"/>
  <c r="U13" i="17"/>
  <c r="AB12" i="17"/>
  <c r="V12" i="17"/>
  <c r="U12" i="17"/>
  <c r="AB11" i="17"/>
  <c r="V11" i="17"/>
  <c r="U11" i="17"/>
  <c r="AB10" i="17"/>
  <c r="V10" i="17"/>
  <c r="U10" i="17"/>
  <c r="AB9" i="17"/>
  <c r="V9" i="17"/>
  <c r="T9" i="17" s="1"/>
  <c r="U9" i="17"/>
  <c r="AB8" i="17"/>
  <c r="V8" i="17"/>
  <c r="U8" i="17"/>
  <c r="AB7" i="17"/>
  <c r="V7" i="17"/>
  <c r="U7" i="17"/>
  <c r="AB6" i="17"/>
  <c r="V6" i="17"/>
  <c r="U6" i="17"/>
  <c r="AB5" i="17"/>
  <c r="V5" i="17"/>
  <c r="T5" i="17" s="1"/>
  <c r="U5" i="17"/>
  <c r="AB4" i="17"/>
  <c r="V4" i="17"/>
  <c r="T4" i="17" s="1"/>
  <c r="U4" i="17"/>
  <c r="AE3" i="17"/>
  <c r="AE4" i="17" s="1"/>
  <c r="AD3" i="17"/>
  <c r="AD4" i="17" s="1"/>
  <c r="AD5" i="17" s="1"/>
  <c r="AD6" i="17" s="1"/>
  <c r="AD7" i="17" s="1"/>
  <c r="AD8" i="17" s="1"/>
  <c r="AD9" i="17" s="1"/>
  <c r="AD10" i="17" s="1"/>
  <c r="AD11" i="17" s="1"/>
  <c r="AD12" i="17" s="1"/>
  <c r="AD13" i="17" s="1"/>
  <c r="AD14" i="17" s="1"/>
  <c r="AD15" i="17" s="1"/>
  <c r="AD16" i="17" s="1"/>
  <c r="AD17" i="17" s="1"/>
  <c r="AD18" i="17" s="1"/>
  <c r="AD19" i="17" s="1"/>
  <c r="AD20" i="17" s="1"/>
  <c r="AD21" i="17" s="1"/>
  <c r="AD22" i="17" s="1"/>
  <c r="AD23" i="17" s="1"/>
  <c r="AD24" i="17" s="1"/>
  <c r="AD25" i="17" s="1"/>
  <c r="AD26" i="17" s="1"/>
  <c r="AD27" i="17" s="1"/>
  <c r="AD28" i="17" s="1"/>
  <c r="AD29" i="17" s="1"/>
  <c r="AD30" i="17" s="1"/>
  <c r="AD31" i="17" s="1"/>
  <c r="AD32" i="17" s="1"/>
  <c r="AD33" i="17" s="1"/>
  <c r="AB3" i="17"/>
  <c r="Y3" i="17"/>
  <c r="V3" i="17"/>
  <c r="AH2" i="17"/>
  <c r="AH3" i="17" s="1"/>
  <c r="AC2" i="17"/>
  <c r="Z4" i="18" l="1"/>
  <c r="AE5" i="17"/>
  <c r="AF4" i="17"/>
  <c r="AG4" i="17" s="1"/>
  <c r="AF4" i="18"/>
  <c r="AG4" i="18" s="1"/>
  <c r="Z18" i="18"/>
  <c r="Z19" i="18"/>
  <c r="Z6" i="18"/>
  <c r="Z5" i="18"/>
  <c r="Z8" i="18"/>
  <c r="Z20" i="18"/>
  <c r="Z22" i="18"/>
  <c r="Z11" i="18"/>
  <c r="Z15" i="18"/>
  <c r="T3" i="17"/>
  <c r="AC3" i="17"/>
  <c r="AC4" i="17" s="1"/>
  <c r="AC5" i="17" s="1"/>
  <c r="F4" i="10"/>
  <c r="B4" i="10" s="1"/>
  <c r="H4" i="10" s="1"/>
  <c r="Z12" i="18"/>
  <c r="Z16" i="18"/>
  <c r="Z27" i="18"/>
  <c r="Z21" i="18"/>
  <c r="Z28" i="18"/>
  <c r="AC3" i="18"/>
  <c r="AC4" i="18" s="1"/>
  <c r="AA4" i="18" s="1"/>
  <c r="AF5" i="18"/>
  <c r="AG5" i="18" s="1"/>
  <c r="AE6" i="18"/>
  <c r="T11" i="18"/>
  <c r="T15" i="18"/>
  <c r="Z25" i="18"/>
  <c r="Z26" i="18"/>
  <c r="Z9" i="18"/>
  <c r="Z10" i="18"/>
  <c r="AI3" i="18"/>
  <c r="AH4" i="18"/>
  <c r="T22" i="18"/>
  <c r="Z23" i="18"/>
  <c r="Z24" i="18"/>
  <c r="T4" i="18"/>
  <c r="T8" i="18"/>
  <c r="T24" i="18"/>
  <c r="T6" i="18"/>
  <c r="Z7" i="18"/>
  <c r="T27" i="18"/>
  <c r="Z13" i="18"/>
  <c r="T18" i="18"/>
  <c r="T19" i="18"/>
  <c r="T20" i="18"/>
  <c r="T7" i="18"/>
  <c r="Z14" i="18"/>
  <c r="Z17" i="18"/>
  <c r="T23" i="18"/>
  <c r="T6" i="17"/>
  <c r="AI3" i="17"/>
  <c r="AH4" i="17"/>
  <c r="T19" i="17"/>
  <c r="T15" i="17"/>
  <c r="T10" i="17"/>
  <c r="T11" i="17"/>
  <c r="T12" i="17"/>
  <c r="T26" i="17"/>
  <c r="T27" i="17"/>
  <c r="T28" i="17"/>
  <c r="T7" i="17"/>
  <c r="T8" i="17"/>
  <c r="T22" i="17"/>
  <c r="T23" i="17"/>
  <c r="T24" i="17"/>
  <c r="AF5" i="17" l="1"/>
  <c r="AG5" i="17" s="1"/>
  <c r="AE6" i="17"/>
  <c r="Z50" i="18"/>
  <c r="X5" i="17"/>
  <c r="X3" i="17"/>
  <c r="V49" i="17"/>
  <c r="T30" i="17" s="1"/>
  <c r="W3" i="17"/>
  <c r="AJ4" i="17"/>
  <c r="W4" i="17"/>
  <c r="AA4" i="17"/>
  <c r="X4" i="17"/>
  <c r="Y4" i="17" s="1"/>
  <c r="AC6" i="17"/>
  <c r="X6" i="17" s="1"/>
  <c r="AJ5" i="17"/>
  <c r="C4" i="10"/>
  <c r="D4" i="10" s="1"/>
  <c r="W3" i="18"/>
  <c r="W4" i="18"/>
  <c r="V50" i="18"/>
  <c r="T30" i="18" s="1"/>
  <c r="X3" i="18"/>
  <c r="AJ4" i="18"/>
  <c r="AC5" i="18"/>
  <c r="AE7" i="18"/>
  <c r="AF6" i="18"/>
  <c r="AG6" i="18" s="1"/>
  <c r="X4" i="18"/>
  <c r="AH5" i="18"/>
  <c r="AI4" i="18"/>
  <c r="AH5" i="17"/>
  <c r="AI4" i="17"/>
  <c r="AF6" i="17" l="1"/>
  <c r="AG6" i="17" s="1"/>
  <c r="AE7" i="17"/>
  <c r="D6" i="10"/>
  <c r="Y5" i="17"/>
  <c r="AA6" i="17" s="1"/>
  <c r="Z4" i="17"/>
  <c r="AA5" i="17"/>
  <c r="AC7" i="17"/>
  <c r="X7" i="17" s="1"/>
  <c r="AJ6" i="17"/>
  <c r="AH6" i="18"/>
  <c r="W5" i="18"/>
  <c r="AI5" i="18"/>
  <c r="AC6" i="18"/>
  <c r="AA5" i="18"/>
  <c r="X5" i="18"/>
  <c r="AJ5" i="18"/>
  <c r="AE8" i="18"/>
  <c r="AF7" i="18"/>
  <c r="AG7" i="18" s="1"/>
  <c r="AH6" i="17"/>
  <c r="W5" i="17"/>
  <c r="AI5" i="17"/>
  <c r="AF7" i="17" l="1"/>
  <c r="AG7" i="17" s="1"/>
  <c r="AE8" i="17"/>
  <c r="AJ7" i="17"/>
  <c r="Y6" i="17"/>
  <c r="AA7" i="17" s="1"/>
  <c r="Z5" i="17"/>
  <c r="AC8" i="17"/>
  <c r="AC9" i="17" s="1"/>
  <c r="AI6" i="18"/>
  <c r="AH7" i="18"/>
  <c r="W6" i="18"/>
  <c r="AF8" i="18"/>
  <c r="AG8" i="18" s="1"/>
  <c r="AE9" i="18"/>
  <c r="AJ6" i="18"/>
  <c r="AA6" i="18"/>
  <c r="AC7" i="18"/>
  <c r="X6" i="18"/>
  <c r="AI6" i="17"/>
  <c r="AH7" i="17"/>
  <c r="W6" i="17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" i="15"/>
  <c r="T29" i="15"/>
  <c r="T31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AH2" i="15"/>
  <c r="AH3" i="15" s="1"/>
  <c r="AI3" i="15" s="1"/>
  <c r="AF8" i="17" l="1"/>
  <c r="AG8" i="17" s="1"/>
  <c r="AE9" i="17"/>
  <c r="AJ8" i="17"/>
  <c r="Y7" i="17"/>
  <c r="AA8" i="17" s="1"/>
  <c r="Z6" i="17"/>
  <c r="X8" i="17"/>
  <c r="W7" i="18"/>
  <c r="AH8" i="18"/>
  <c r="AI7" i="18"/>
  <c r="AE10" i="18"/>
  <c r="AF9" i="18"/>
  <c r="AG9" i="18" s="1"/>
  <c r="AJ7" i="18"/>
  <c r="AA7" i="18"/>
  <c r="AC8" i="18"/>
  <c r="X7" i="18"/>
  <c r="AH8" i="17"/>
  <c r="AI7" i="17"/>
  <c r="W7" i="17"/>
  <c r="AC10" i="17"/>
  <c r="AJ9" i="17"/>
  <c r="X9" i="17"/>
  <c r="AF9" i="17" l="1"/>
  <c r="AG9" i="17" s="1"/>
  <c r="AE10" i="17"/>
  <c r="Y8" i="17"/>
  <c r="Z7" i="17"/>
  <c r="AH9" i="18"/>
  <c r="AI8" i="18"/>
  <c r="W8" i="18"/>
  <c r="AA8" i="18"/>
  <c r="AJ8" i="18"/>
  <c r="AC9" i="18"/>
  <c r="X8" i="18"/>
  <c r="AE11" i="18"/>
  <c r="AF10" i="18"/>
  <c r="AG10" i="18" s="1"/>
  <c r="AH9" i="17"/>
  <c r="AI8" i="17"/>
  <c r="W8" i="17"/>
  <c r="AC11" i="17"/>
  <c r="AJ10" i="17"/>
  <c r="X10" i="17"/>
  <c r="AF10" i="17" l="1"/>
  <c r="AG10" i="17" s="1"/>
  <c r="AE11" i="17"/>
  <c r="Y9" i="17"/>
  <c r="Z8" i="17"/>
  <c r="AA9" i="17"/>
  <c r="AC10" i="18"/>
  <c r="X9" i="18"/>
  <c r="AJ9" i="18"/>
  <c r="AA9" i="18"/>
  <c r="W9" i="18"/>
  <c r="AI9" i="18"/>
  <c r="AH10" i="18"/>
  <c r="AE12" i="18"/>
  <c r="AF11" i="18"/>
  <c r="AG11" i="18" s="1"/>
  <c r="AJ11" i="17"/>
  <c r="AC12" i="17"/>
  <c r="X11" i="17"/>
  <c r="W9" i="17"/>
  <c r="AI9" i="17"/>
  <c r="Y28" i="15"/>
  <c r="Z29" i="15" s="1"/>
  <c r="V28" i="15"/>
  <c r="T28" i="15" s="1"/>
  <c r="Y27" i="15"/>
  <c r="V27" i="15"/>
  <c r="T27" i="15" s="1"/>
  <c r="Y26" i="15"/>
  <c r="V26" i="15"/>
  <c r="T26" i="15" s="1"/>
  <c r="Y25" i="15"/>
  <c r="V25" i="15"/>
  <c r="T25" i="15" s="1"/>
  <c r="Y24" i="15"/>
  <c r="V24" i="15"/>
  <c r="T24" i="15" s="1"/>
  <c r="Y23" i="15"/>
  <c r="V23" i="15"/>
  <c r="T23" i="15" s="1"/>
  <c r="Y22" i="15"/>
  <c r="V22" i="15"/>
  <c r="T22" i="15" s="1"/>
  <c r="Y21" i="15"/>
  <c r="V21" i="15"/>
  <c r="T21" i="15" s="1"/>
  <c r="Y20" i="15"/>
  <c r="V20" i="15"/>
  <c r="T20" i="15" s="1"/>
  <c r="Y19" i="15"/>
  <c r="V19" i="15"/>
  <c r="T19" i="15" s="1"/>
  <c r="Y18" i="15"/>
  <c r="V18" i="15"/>
  <c r="T18" i="15" s="1"/>
  <c r="Y17" i="15"/>
  <c r="V17" i="15"/>
  <c r="T17" i="15" s="1"/>
  <c r="Y16" i="15"/>
  <c r="V16" i="15"/>
  <c r="T16" i="15" s="1"/>
  <c r="Y15" i="15"/>
  <c r="V15" i="15"/>
  <c r="T15" i="15" s="1"/>
  <c r="Y14" i="15"/>
  <c r="V14" i="15"/>
  <c r="T14" i="15" s="1"/>
  <c r="Y13" i="15"/>
  <c r="V13" i="15"/>
  <c r="T13" i="15" s="1"/>
  <c r="Y12" i="15"/>
  <c r="V12" i="15"/>
  <c r="T12" i="15" s="1"/>
  <c r="Y11" i="15"/>
  <c r="V11" i="15"/>
  <c r="T11" i="15" s="1"/>
  <c r="Y10" i="15"/>
  <c r="V10" i="15"/>
  <c r="T10" i="15" s="1"/>
  <c r="Y9" i="15"/>
  <c r="V9" i="15"/>
  <c r="T9" i="15" s="1"/>
  <c r="Y8" i="15"/>
  <c r="Y49" i="15" s="1"/>
  <c r="V8" i="15"/>
  <c r="T8" i="15" s="1"/>
  <c r="Y7" i="15"/>
  <c r="V7" i="15"/>
  <c r="T7" i="15" s="1"/>
  <c r="Y6" i="15"/>
  <c r="V6" i="15"/>
  <c r="T6" i="15" s="1"/>
  <c r="Y5" i="15"/>
  <c r="V5" i="15"/>
  <c r="T5" i="15" s="1"/>
  <c r="Y4" i="15"/>
  <c r="V4" i="15"/>
  <c r="T4" i="15" s="1"/>
  <c r="AE3" i="15"/>
  <c r="AE4" i="15" s="1"/>
  <c r="AD3" i="15"/>
  <c r="AD4" i="15" s="1"/>
  <c r="AD5" i="15" s="1"/>
  <c r="AD6" i="15" s="1"/>
  <c r="AD7" i="15" s="1"/>
  <c r="AD8" i="15" s="1"/>
  <c r="AD9" i="15" s="1"/>
  <c r="AD10" i="15" s="1"/>
  <c r="AD11" i="15" s="1"/>
  <c r="AD12" i="15" s="1"/>
  <c r="AD13" i="15" s="1"/>
  <c r="AD14" i="15" s="1"/>
  <c r="AD15" i="15" s="1"/>
  <c r="AD16" i="15" s="1"/>
  <c r="AD17" i="15" s="1"/>
  <c r="AD18" i="15" s="1"/>
  <c r="AD19" i="15" s="1"/>
  <c r="AD20" i="15" s="1"/>
  <c r="AD21" i="15" s="1"/>
  <c r="AD22" i="15" s="1"/>
  <c r="AD23" i="15" s="1"/>
  <c r="AD24" i="15" s="1"/>
  <c r="AD25" i="15" s="1"/>
  <c r="AD26" i="15" s="1"/>
  <c r="AD27" i="15" s="1"/>
  <c r="AD28" i="15" s="1"/>
  <c r="AD29" i="15" s="1"/>
  <c r="AD30" i="15" s="1"/>
  <c r="AD31" i="15" s="1"/>
  <c r="AD32" i="15" s="1"/>
  <c r="AD33" i="15" s="1"/>
  <c r="AB3" i="15"/>
  <c r="Y3" i="15"/>
  <c r="V3" i="15"/>
  <c r="T3" i="15" s="1"/>
  <c r="AC2" i="15"/>
  <c r="AH10" i="17" l="1"/>
  <c r="AE5" i="15"/>
  <c r="AF5" i="15" s="1"/>
  <c r="AF4" i="15"/>
  <c r="AF11" i="17"/>
  <c r="AG11" i="17" s="1"/>
  <c r="AE12" i="17"/>
  <c r="Y10" i="17"/>
  <c r="Z9" i="17"/>
  <c r="AA10" i="17"/>
  <c r="T30" i="15"/>
  <c r="AC11" i="18"/>
  <c r="AJ10" i="18"/>
  <c r="X10" i="18"/>
  <c r="AA10" i="18"/>
  <c r="AF12" i="18"/>
  <c r="AG12" i="18" s="1"/>
  <c r="AE13" i="18"/>
  <c r="AI10" i="18"/>
  <c r="AH11" i="18"/>
  <c r="W10" i="18"/>
  <c r="AI10" i="17"/>
  <c r="W10" i="17"/>
  <c r="AC13" i="17"/>
  <c r="AJ12" i="17"/>
  <c r="X12" i="17"/>
  <c r="Z8" i="15"/>
  <c r="Z12" i="15"/>
  <c r="Z16" i="15"/>
  <c r="Z20" i="15"/>
  <c r="Z22" i="15"/>
  <c r="Z24" i="15"/>
  <c r="Z26" i="15"/>
  <c r="Z28" i="15"/>
  <c r="AC3" i="15"/>
  <c r="AG4" i="15"/>
  <c r="AH4" i="15" s="1"/>
  <c r="Z5" i="15"/>
  <c r="Z7" i="15"/>
  <c r="Z9" i="15"/>
  <c r="Z11" i="15"/>
  <c r="Z13" i="15"/>
  <c r="Z15" i="15"/>
  <c r="Z17" i="15"/>
  <c r="Z19" i="15"/>
  <c r="Z23" i="15"/>
  <c r="Z25" i="15"/>
  <c r="Z27" i="15"/>
  <c r="Z4" i="15"/>
  <c r="AE6" i="15"/>
  <c r="AF6" i="15" s="1"/>
  <c r="Z21" i="15"/>
  <c r="Z6" i="15"/>
  <c r="Z10" i="15"/>
  <c r="Z14" i="15"/>
  <c r="Z18" i="15"/>
  <c r="AG12" i="17" l="1"/>
  <c r="AH11" i="17"/>
  <c r="AF12" i="17"/>
  <c r="AE13" i="17"/>
  <c r="Z49" i="15"/>
  <c r="Y11" i="17"/>
  <c r="Z10" i="17"/>
  <c r="AA11" i="17"/>
  <c r="AI4" i="15"/>
  <c r="AE14" i="18"/>
  <c r="AF13" i="18"/>
  <c r="AG13" i="18" s="1"/>
  <c r="AJ11" i="18"/>
  <c r="AC12" i="18"/>
  <c r="AA11" i="18"/>
  <c r="X11" i="18"/>
  <c r="AH12" i="18"/>
  <c r="AI11" i="18"/>
  <c r="W11" i="18"/>
  <c r="AH12" i="17"/>
  <c r="AI11" i="17"/>
  <c r="W11" i="17"/>
  <c r="AC14" i="17"/>
  <c r="X13" i="17"/>
  <c r="AJ13" i="17"/>
  <c r="AC4" i="15"/>
  <c r="AJ4" i="15" s="1"/>
  <c r="W3" i="15"/>
  <c r="X3" i="15"/>
  <c r="AG5" i="15"/>
  <c r="AH5" i="15" s="1"/>
  <c r="AE7" i="15"/>
  <c r="AF7" i="15" s="1"/>
  <c r="B9" i="1"/>
  <c r="B5" i="1"/>
  <c r="W51" i="18" s="1"/>
  <c r="W50" i="17" l="1"/>
  <c r="A4" i="19"/>
  <c r="AF13" i="17"/>
  <c r="AG13" i="17" s="1"/>
  <c r="AE14" i="17"/>
  <c r="B4" i="19"/>
  <c r="H4" i="19" s="1"/>
  <c r="Y12" i="17"/>
  <c r="Z11" i="17"/>
  <c r="AA12" i="17"/>
  <c r="AA12" i="18"/>
  <c r="AC13" i="18"/>
  <c r="AA13" i="18" s="1"/>
  <c r="AJ12" i="18"/>
  <c r="X12" i="18"/>
  <c r="AF14" i="18"/>
  <c r="AG14" i="18" s="1"/>
  <c r="AE15" i="18"/>
  <c r="AH13" i="18"/>
  <c r="AI12" i="18"/>
  <c r="W12" i="18"/>
  <c r="AI12" i="17"/>
  <c r="W12" i="17"/>
  <c r="AC15" i="17"/>
  <c r="AJ14" i="17"/>
  <c r="X14" i="17"/>
  <c r="AA4" i="15"/>
  <c r="AC5" i="15"/>
  <c r="AJ5" i="15" s="1"/>
  <c r="X4" i="15"/>
  <c r="W4" i="15"/>
  <c r="AG6" i="15"/>
  <c r="AH6" i="15" s="1"/>
  <c r="AI5" i="15"/>
  <c r="AE8" i="15"/>
  <c r="AF8" i="15" s="1"/>
  <c r="AH13" i="17" l="1"/>
  <c r="W13" i="17" s="1"/>
  <c r="AF14" i="17"/>
  <c r="AG14" i="17" s="1"/>
  <c r="AE15" i="17"/>
  <c r="C4" i="19"/>
  <c r="D4" i="19" s="1"/>
  <c r="Y13" i="17"/>
  <c r="Z12" i="17"/>
  <c r="AA13" i="17"/>
  <c r="AE16" i="18"/>
  <c r="AF15" i="18"/>
  <c r="AG15" i="18" s="1"/>
  <c r="AC14" i="18"/>
  <c r="AA14" i="18" s="1"/>
  <c r="X13" i="18"/>
  <c r="AJ13" i="18"/>
  <c r="AI13" i="18"/>
  <c r="AH14" i="18"/>
  <c r="W13" i="18"/>
  <c r="AI13" i="17"/>
  <c r="AJ15" i="17"/>
  <c r="AC16" i="17"/>
  <c r="X15" i="17"/>
  <c r="X5" i="15"/>
  <c r="AC6" i="15"/>
  <c r="AC7" i="15" s="1"/>
  <c r="AJ7" i="15" s="1"/>
  <c r="AA5" i="15"/>
  <c r="W5" i="15"/>
  <c r="AG7" i="15"/>
  <c r="AH7" i="15" s="1"/>
  <c r="AI6" i="15"/>
  <c r="AE9" i="15"/>
  <c r="AF9" i="15" s="1"/>
  <c r="AH14" i="17" l="1"/>
  <c r="AI14" i="17" s="1"/>
  <c r="AF15" i="17"/>
  <c r="AG15" i="17" s="1"/>
  <c r="AE16" i="17"/>
  <c r="X6" i="15"/>
  <c r="Y14" i="17"/>
  <c r="Z13" i="17"/>
  <c r="AA14" i="17"/>
  <c r="AC15" i="18"/>
  <c r="AJ14" i="18"/>
  <c r="X14" i="18"/>
  <c r="AE17" i="18"/>
  <c r="AF16" i="18"/>
  <c r="AG16" i="18" s="1"/>
  <c r="AH15" i="18"/>
  <c r="AI14" i="18"/>
  <c r="W14" i="18"/>
  <c r="AC17" i="17"/>
  <c r="AJ16" i="17"/>
  <c r="X16" i="17"/>
  <c r="W14" i="17"/>
  <c r="AJ6" i="15"/>
  <c r="AA6" i="15"/>
  <c r="AA7" i="15"/>
  <c r="X7" i="15"/>
  <c r="AC8" i="15"/>
  <c r="AJ8" i="15" s="1"/>
  <c r="AG8" i="15"/>
  <c r="AH8" i="15" s="1"/>
  <c r="AI7" i="15"/>
  <c r="W6" i="15"/>
  <c r="AE10" i="15"/>
  <c r="AF10" i="15" s="1"/>
  <c r="AH15" i="17" l="1"/>
  <c r="AI15" i="17" s="1"/>
  <c r="AF16" i="17"/>
  <c r="AG16" i="17" s="1"/>
  <c r="AE17" i="17"/>
  <c r="AG9" i="15"/>
  <c r="Y15" i="17"/>
  <c r="Z14" i="17"/>
  <c r="AA15" i="17"/>
  <c r="AH9" i="15"/>
  <c r="AF17" i="18"/>
  <c r="AG17" i="18" s="1"/>
  <c r="AE18" i="18"/>
  <c r="AH16" i="18"/>
  <c r="AI15" i="18"/>
  <c r="W15" i="18"/>
  <c r="AJ15" i="18"/>
  <c r="AC16" i="18"/>
  <c r="AA15" i="18"/>
  <c r="X15" i="18"/>
  <c r="AC18" i="17"/>
  <c r="AJ17" i="17"/>
  <c r="X17" i="17"/>
  <c r="X8" i="15"/>
  <c r="AA8" i="15"/>
  <c r="AC9" i="15"/>
  <c r="AJ9" i="15" s="1"/>
  <c r="AI8" i="15"/>
  <c r="W7" i="15"/>
  <c r="AE11" i="15"/>
  <c r="AF11" i="15" s="1"/>
  <c r="AG10" i="15"/>
  <c r="AH10" i="15" s="1"/>
  <c r="AH16" i="17" l="1"/>
  <c r="AI16" i="17" s="1"/>
  <c r="AF17" i="17"/>
  <c r="AG17" i="17" s="1"/>
  <c r="AE18" i="17"/>
  <c r="W15" i="17"/>
  <c r="Y16" i="17"/>
  <c r="Z15" i="17"/>
  <c r="AA16" i="17"/>
  <c r="AA16" i="18"/>
  <c r="AC17" i="18"/>
  <c r="X16" i="18"/>
  <c r="AJ16" i="18"/>
  <c r="AH17" i="18"/>
  <c r="AI16" i="18"/>
  <c r="W16" i="18"/>
  <c r="AF18" i="18"/>
  <c r="AG18" i="18" s="1"/>
  <c r="AE19" i="18"/>
  <c r="W16" i="17"/>
  <c r="AC19" i="17"/>
  <c r="AJ18" i="17"/>
  <c r="X18" i="17"/>
  <c r="X9" i="15"/>
  <c r="AA9" i="15"/>
  <c r="AC10" i="15"/>
  <c r="AJ10" i="15" s="1"/>
  <c r="AI9" i="15"/>
  <c r="W8" i="15"/>
  <c r="AE12" i="15"/>
  <c r="AF12" i="15" s="1"/>
  <c r="AG11" i="15"/>
  <c r="AH11" i="15" s="1"/>
  <c r="AH17" i="17" l="1"/>
  <c r="AF18" i="17"/>
  <c r="AG18" i="17" s="1"/>
  <c r="AE19" i="17"/>
  <c r="Y17" i="17"/>
  <c r="Z16" i="17"/>
  <c r="AA17" i="17"/>
  <c r="AC18" i="18"/>
  <c r="AJ17" i="18"/>
  <c r="AA17" i="18"/>
  <c r="X17" i="18"/>
  <c r="AE20" i="18"/>
  <c r="AF19" i="18"/>
  <c r="AG19" i="18" s="1"/>
  <c r="AH18" i="18"/>
  <c r="AI17" i="18"/>
  <c r="W17" i="18"/>
  <c r="AJ19" i="17"/>
  <c r="AC20" i="17"/>
  <c r="X19" i="17"/>
  <c r="AI17" i="17"/>
  <c r="W17" i="17"/>
  <c r="AC11" i="15"/>
  <c r="AJ11" i="15" s="1"/>
  <c r="X10" i="15"/>
  <c r="AA10" i="15"/>
  <c r="AI10" i="15"/>
  <c r="W9" i="15"/>
  <c r="AE13" i="15"/>
  <c r="AF13" i="15" s="1"/>
  <c r="AG12" i="15"/>
  <c r="AH12" i="15" s="1"/>
  <c r="AH18" i="17" l="1"/>
  <c r="AF19" i="17"/>
  <c r="AG19" i="17" s="1"/>
  <c r="AE20" i="17"/>
  <c r="Y18" i="17"/>
  <c r="Z17" i="17"/>
  <c r="AA18" i="17"/>
  <c r="AH19" i="18"/>
  <c r="AI18" i="18"/>
  <c r="W18" i="18"/>
  <c r="AE21" i="18"/>
  <c r="AF20" i="18"/>
  <c r="AG20" i="18" s="1"/>
  <c r="AA18" i="18"/>
  <c r="AC19" i="18"/>
  <c r="AJ18" i="18"/>
  <c r="X18" i="18"/>
  <c r="AI18" i="17"/>
  <c r="W18" i="17"/>
  <c r="AJ20" i="17"/>
  <c r="AC21" i="17"/>
  <c r="X20" i="17"/>
  <c r="X11" i="15"/>
  <c r="AC12" i="15"/>
  <c r="AJ12" i="15" s="1"/>
  <c r="AA11" i="15"/>
  <c r="AI11" i="15"/>
  <c r="W10" i="15"/>
  <c r="AE14" i="15"/>
  <c r="AF14" i="15" s="1"/>
  <c r="AG13" i="15"/>
  <c r="AH13" i="15" s="1"/>
  <c r="AH19" i="17" l="1"/>
  <c r="AF20" i="17"/>
  <c r="AG20" i="17" s="1"/>
  <c r="AE21" i="17"/>
  <c r="AC13" i="15"/>
  <c r="AA13" i="15" s="1"/>
  <c r="Y19" i="17"/>
  <c r="Z18" i="17"/>
  <c r="AA19" i="17"/>
  <c r="AF21" i="18"/>
  <c r="AG21" i="18" s="1"/>
  <c r="AE22" i="18"/>
  <c r="AJ19" i="18"/>
  <c r="AC20" i="18"/>
  <c r="AA19" i="18"/>
  <c r="X19" i="18"/>
  <c r="AH20" i="18"/>
  <c r="AI19" i="18"/>
  <c r="W19" i="18"/>
  <c r="AC22" i="17"/>
  <c r="AJ21" i="17"/>
  <c r="X21" i="17"/>
  <c r="AI19" i="17"/>
  <c r="W19" i="17"/>
  <c r="AA12" i="15"/>
  <c r="X12" i="15"/>
  <c r="AI12" i="15"/>
  <c r="W11" i="15"/>
  <c r="AE15" i="15"/>
  <c r="AF15" i="15" s="1"/>
  <c r="AG14" i="15"/>
  <c r="AH14" i="15" s="1"/>
  <c r="AH20" i="17" l="1"/>
  <c r="AF21" i="17"/>
  <c r="AG21" i="17" s="1"/>
  <c r="AE22" i="17"/>
  <c r="AJ13" i="15"/>
  <c r="AC14" i="15"/>
  <c r="AJ14" i="15" s="1"/>
  <c r="X13" i="15"/>
  <c r="Y20" i="17"/>
  <c r="Z19" i="17"/>
  <c r="AA20" i="17"/>
  <c r="AE23" i="18"/>
  <c r="AF22" i="18"/>
  <c r="AG22" i="18" s="1"/>
  <c r="AH21" i="18"/>
  <c r="AI20" i="18"/>
  <c r="W20" i="18"/>
  <c r="AA20" i="18"/>
  <c r="AJ20" i="18"/>
  <c r="AC21" i="18"/>
  <c r="X20" i="18"/>
  <c r="AC23" i="17"/>
  <c r="AJ22" i="17"/>
  <c r="X22" i="17"/>
  <c r="AI20" i="17"/>
  <c r="W20" i="17"/>
  <c r="AI13" i="15"/>
  <c r="W12" i="15"/>
  <c r="AE16" i="15"/>
  <c r="AF16" i="15" s="1"/>
  <c r="AG15" i="15"/>
  <c r="AH15" i="15" s="1"/>
  <c r="AH21" i="17" l="1"/>
  <c r="AF22" i="17"/>
  <c r="AG22" i="17" s="1"/>
  <c r="AE23" i="17"/>
  <c r="AC15" i="15"/>
  <c r="AJ15" i="15" s="1"/>
  <c r="X14" i="15"/>
  <c r="AA14" i="15"/>
  <c r="Y21" i="17"/>
  <c r="Z20" i="17"/>
  <c r="AA21" i="17"/>
  <c r="AH22" i="18"/>
  <c r="W21" i="18"/>
  <c r="AI21" i="18"/>
  <c r="AE24" i="18"/>
  <c r="AF23" i="18"/>
  <c r="AG23" i="18" s="1"/>
  <c r="AC22" i="18"/>
  <c r="AA21" i="18"/>
  <c r="AJ21" i="18"/>
  <c r="X21" i="18"/>
  <c r="AJ23" i="17"/>
  <c r="AC24" i="17"/>
  <c r="X23" i="17"/>
  <c r="AI21" i="17"/>
  <c r="W21" i="17"/>
  <c r="AI14" i="15"/>
  <c r="W13" i="15"/>
  <c r="AE17" i="15"/>
  <c r="AF17" i="15" s="1"/>
  <c r="AG16" i="15"/>
  <c r="AH16" i="15" s="1"/>
  <c r="AH22" i="17" l="1"/>
  <c r="AF23" i="17"/>
  <c r="AG23" i="17" s="1"/>
  <c r="AE24" i="17"/>
  <c r="AC16" i="15"/>
  <c r="AJ16" i="15" s="1"/>
  <c r="X15" i="15"/>
  <c r="AA15" i="15"/>
  <c r="Y22" i="17"/>
  <c r="Z21" i="17"/>
  <c r="AA22" i="17"/>
  <c r="AA22" i="18"/>
  <c r="AC23" i="18"/>
  <c r="AJ22" i="18"/>
  <c r="X22" i="18"/>
  <c r="AI22" i="18"/>
  <c r="AH23" i="18"/>
  <c r="W22" i="18"/>
  <c r="AF24" i="18"/>
  <c r="AG24" i="18" s="1"/>
  <c r="AE25" i="18"/>
  <c r="AJ24" i="17"/>
  <c r="AC25" i="17"/>
  <c r="X24" i="17"/>
  <c r="AI22" i="17"/>
  <c r="W22" i="17"/>
  <c r="AI15" i="15"/>
  <c r="W14" i="15"/>
  <c r="AE18" i="15"/>
  <c r="AF18" i="15" s="1"/>
  <c r="AG17" i="15"/>
  <c r="AH17" i="15" s="1"/>
  <c r="AH23" i="17" l="1"/>
  <c r="AF24" i="17"/>
  <c r="AG24" i="17" s="1"/>
  <c r="AE25" i="17"/>
  <c r="AC17" i="15"/>
  <c r="AJ17" i="15" s="1"/>
  <c r="AA16" i="15"/>
  <c r="X16" i="15"/>
  <c r="Y23" i="17"/>
  <c r="Z22" i="17"/>
  <c r="AA23" i="17"/>
  <c r="AI23" i="18"/>
  <c r="W23" i="18"/>
  <c r="AH24" i="18"/>
  <c r="AJ23" i="18"/>
  <c r="AA23" i="18"/>
  <c r="AC24" i="18"/>
  <c r="X23" i="18"/>
  <c r="AF25" i="18"/>
  <c r="AG25" i="18" s="1"/>
  <c r="AE26" i="18"/>
  <c r="AC26" i="17"/>
  <c r="X25" i="17"/>
  <c r="AJ25" i="17"/>
  <c r="AI23" i="17"/>
  <c r="W23" i="17"/>
  <c r="AI16" i="15"/>
  <c r="W15" i="15"/>
  <c r="AE19" i="15"/>
  <c r="AF19" i="15" s="1"/>
  <c r="AG18" i="15"/>
  <c r="AH18" i="15" s="1"/>
  <c r="AH24" i="17" l="1"/>
  <c r="AF25" i="17"/>
  <c r="AG25" i="17" s="1"/>
  <c r="AE26" i="17"/>
  <c r="AC18" i="15"/>
  <c r="AJ18" i="15" s="1"/>
  <c r="X17" i="15"/>
  <c r="AA17" i="15"/>
  <c r="Y24" i="17"/>
  <c r="Z23" i="17"/>
  <c r="AA24" i="17"/>
  <c r="AA24" i="18"/>
  <c r="AJ24" i="18"/>
  <c r="AC25" i="18"/>
  <c r="X24" i="18"/>
  <c r="AH25" i="18"/>
  <c r="AI24" i="18"/>
  <c r="W24" i="18"/>
  <c r="AE27" i="18"/>
  <c r="AF26" i="18"/>
  <c r="AG26" i="18" s="1"/>
  <c r="AI24" i="17"/>
  <c r="W24" i="17"/>
  <c r="AC27" i="17"/>
  <c r="AJ26" i="17"/>
  <c r="X26" i="17"/>
  <c r="AI17" i="15"/>
  <c r="W16" i="15"/>
  <c r="AE20" i="15"/>
  <c r="AF20" i="15" s="1"/>
  <c r="AG19" i="15"/>
  <c r="AH19" i="15" s="1"/>
  <c r="AH25" i="17" l="1"/>
  <c r="AF26" i="17"/>
  <c r="AG26" i="17" s="1"/>
  <c r="AE27" i="17"/>
  <c r="X18" i="15"/>
  <c r="AC19" i="15"/>
  <c r="AJ19" i="15" s="1"/>
  <c r="AA18" i="15"/>
  <c r="Y25" i="17"/>
  <c r="Z24" i="17"/>
  <c r="AA25" i="17"/>
  <c r="AC26" i="18"/>
  <c r="AA25" i="18"/>
  <c r="X25" i="18"/>
  <c r="AJ25" i="18"/>
  <c r="W25" i="18"/>
  <c r="AI25" i="18"/>
  <c r="AH26" i="18"/>
  <c r="AE28" i="18"/>
  <c r="AF27" i="18"/>
  <c r="AG27" i="18" s="1"/>
  <c r="W25" i="17"/>
  <c r="AI25" i="17"/>
  <c r="AJ27" i="17"/>
  <c r="AC28" i="17"/>
  <c r="AC29" i="17" s="1"/>
  <c r="X27" i="17"/>
  <c r="AI18" i="15"/>
  <c r="W17" i="15"/>
  <c r="AE21" i="15"/>
  <c r="AF21" i="15" s="1"/>
  <c r="AG20" i="15"/>
  <c r="AH20" i="15" s="1"/>
  <c r="AH26" i="17" l="1"/>
  <c r="AF27" i="17"/>
  <c r="AG27" i="17" s="1"/>
  <c r="AE28" i="17"/>
  <c r="AF28" i="18"/>
  <c r="AE29" i="18"/>
  <c r="AJ29" i="17"/>
  <c r="AC30" i="17"/>
  <c r="X29" i="17"/>
  <c r="X19" i="15"/>
  <c r="AC20" i="15"/>
  <c r="AJ20" i="15" s="1"/>
  <c r="AA19" i="15"/>
  <c r="AG28" i="18"/>
  <c r="Y26" i="17"/>
  <c r="Z25" i="17"/>
  <c r="AA26" i="17"/>
  <c r="AI26" i="18"/>
  <c r="AH27" i="18"/>
  <c r="W26" i="18"/>
  <c r="AC27" i="18"/>
  <c r="AJ26" i="18"/>
  <c r="X26" i="18"/>
  <c r="AA26" i="18"/>
  <c r="AJ28" i="17"/>
  <c r="X28" i="17"/>
  <c r="AI26" i="17"/>
  <c r="W26" i="17"/>
  <c r="AI19" i="15"/>
  <c r="W18" i="15"/>
  <c r="AA20" i="15"/>
  <c r="AE22" i="15"/>
  <c r="AF22" i="15" s="1"/>
  <c r="AG21" i="15"/>
  <c r="AH21" i="15" s="1"/>
  <c r="AG28" i="17" l="1"/>
  <c r="AH27" i="17"/>
  <c r="AE29" i="17"/>
  <c r="AF28" i="17"/>
  <c r="AF29" i="18"/>
  <c r="AE30" i="18"/>
  <c r="AG29" i="18"/>
  <c r="AJ30" i="17"/>
  <c r="AC31" i="17"/>
  <c r="X30" i="17"/>
  <c r="X20" i="15"/>
  <c r="AC21" i="15"/>
  <c r="AJ21" i="15" s="1"/>
  <c r="Y27" i="17"/>
  <c r="Z26" i="17"/>
  <c r="AA27" i="17"/>
  <c r="AJ27" i="18"/>
  <c r="AA27" i="18"/>
  <c r="AC28" i="18"/>
  <c r="AC29" i="18" s="1"/>
  <c r="X27" i="18"/>
  <c r="AH28" i="18"/>
  <c r="AH29" i="18" s="1"/>
  <c r="AI27" i="18"/>
  <c r="W27" i="18"/>
  <c r="AH28" i="17"/>
  <c r="AI27" i="17"/>
  <c r="W27" i="17"/>
  <c r="AI20" i="15"/>
  <c r="W19" i="15"/>
  <c r="AA21" i="15"/>
  <c r="AE23" i="15"/>
  <c r="AF23" i="15" s="1"/>
  <c r="AG22" i="15"/>
  <c r="AH22" i="15" s="1"/>
  <c r="F12" i="1"/>
  <c r="C12" i="1"/>
  <c r="D12" i="1"/>
  <c r="E12" i="1"/>
  <c r="C1" i="1"/>
  <c r="D1" i="1" s="1"/>
  <c r="E1" i="1" s="1"/>
  <c r="F1" i="1" s="1"/>
  <c r="G1" i="1" s="1"/>
  <c r="AE30" i="17" l="1"/>
  <c r="AF29" i="17"/>
  <c r="AG29" i="17" s="1"/>
  <c r="AF30" i="18"/>
  <c r="AG30" i="18" s="1"/>
  <c r="AE31" i="18"/>
  <c r="AI29" i="18"/>
  <c r="AJ31" i="17"/>
  <c r="AC32" i="17"/>
  <c r="X31" i="17"/>
  <c r="D5" i="19"/>
  <c r="D6" i="19" s="1"/>
  <c r="B12" i="1"/>
  <c r="X29" i="18"/>
  <c r="AC30" i="18"/>
  <c r="AA29" i="18"/>
  <c r="AJ29" i="18"/>
  <c r="W29" i="18"/>
  <c r="X21" i="15"/>
  <c r="AC22" i="15"/>
  <c r="AJ22" i="15" s="1"/>
  <c r="Y28" i="17"/>
  <c r="Z27" i="17"/>
  <c r="AA28" i="17"/>
  <c r="AA28" i="18"/>
  <c r="AJ28" i="18"/>
  <c r="X28" i="18"/>
  <c r="AI28" i="18"/>
  <c r="W28" i="18"/>
  <c r="AI28" i="17"/>
  <c r="W28" i="17"/>
  <c r="AI21" i="15"/>
  <c r="W20" i="15"/>
  <c r="AE24" i="15"/>
  <c r="AF24" i="15" s="1"/>
  <c r="AG23" i="15"/>
  <c r="AH23" i="15" s="1"/>
  <c r="AH30" i="18" l="1"/>
  <c r="AI30" i="18" s="1"/>
  <c r="AH29" i="17"/>
  <c r="AE31" i="17"/>
  <c r="AF30" i="17"/>
  <c r="AG30" i="17" s="1"/>
  <c r="AF31" i="18"/>
  <c r="AG31" i="18" s="1"/>
  <c r="AE32" i="18"/>
  <c r="AA29" i="17"/>
  <c r="Y29" i="17"/>
  <c r="AJ32" i="17"/>
  <c r="AC33" i="17"/>
  <c r="X32" i="17"/>
  <c r="AA30" i="18"/>
  <c r="AJ30" i="18"/>
  <c r="AC31" i="18"/>
  <c r="X30" i="18"/>
  <c r="W30" i="18"/>
  <c r="X22" i="15"/>
  <c r="AC23" i="15"/>
  <c r="AJ23" i="15" s="1"/>
  <c r="AA22" i="15"/>
  <c r="Z28" i="17"/>
  <c r="AI22" i="15"/>
  <c r="W21" i="15"/>
  <c r="AE25" i="15"/>
  <c r="AF25" i="15" s="1"/>
  <c r="AG24" i="15"/>
  <c r="AH24" i="15" s="1"/>
  <c r="AH31" i="18" l="1"/>
  <c r="AI29" i="17"/>
  <c r="AH30" i="17"/>
  <c r="W29" i="17"/>
  <c r="AE33" i="18"/>
  <c r="AF33" i="18" s="1"/>
  <c r="AF32" i="18"/>
  <c r="AG32" i="18" s="1"/>
  <c r="AE32" i="17"/>
  <c r="AF31" i="17"/>
  <c r="AG31" i="17" s="1"/>
  <c r="AI31" i="18"/>
  <c r="Z29" i="17"/>
  <c r="AA30" i="17"/>
  <c r="Y30" i="17"/>
  <c r="X33" i="17"/>
  <c r="AJ33" i="17"/>
  <c r="AJ31" i="18"/>
  <c r="AC32" i="18"/>
  <c r="AA31" i="18"/>
  <c r="X31" i="18"/>
  <c r="W31" i="18"/>
  <c r="AA23" i="15"/>
  <c r="X23" i="15"/>
  <c r="AC24" i="15"/>
  <c r="AJ24" i="15" s="1"/>
  <c r="AI23" i="15"/>
  <c r="W22" i="15"/>
  <c r="AE26" i="15"/>
  <c r="AF26" i="15" s="1"/>
  <c r="AG25" i="15"/>
  <c r="AH25" i="15" s="1"/>
  <c r="AG33" i="18" l="1"/>
  <c r="AH32" i="18"/>
  <c r="AI32" i="18" s="1"/>
  <c r="AE33" i="17"/>
  <c r="AF33" i="17" s="1"/>
  <c r="AF32" i="17"/>
  <c r="AG32" i="17" s="1"/>
  <c r="AG33" i="17" s="1"/>
  <c r="W30" i="17"/>
  <c r="AI30" i="17"/>
  <c r="AH31" i="17"/>
  <c r="Z30" i="17"/>
  <c r="AA31" i="17"/>
  <c r="Y31" i="17"/>
  <c r="X49" i="17"/>
  <c r="AC25" i="15"/>
  <c r="AJ25" i="15" s="1"/>
  <c r="X32" i="18"/>
  <c r="AC33" i="18"/>
  <c r="AA32" i="18"/>
  <c r="AJ32" i="18"/>
  <c r="W32" i="18"/>
  <c r="AA24" i="15"/>
  <c r="X24" i="15"/>
  <c r="AI24" i="15"/>
  <c r="W23" i="15"/>
  <c r="AE27" i="15"/>
  <c r="AF27" i="15" s="1"/>
  <c r="AG26" i="15"/>
  <c r="AH26" i="15" s="1"/>
  <c r="AH32" i="17" l="1"/>
  <c r="AI31" i="17"/>
  <c r="W31" i="17"/>
  <c r="AH33" i="18"/>
  <c r="AI33" i="18" s="1"/>
  <c r="Z31" i="17"/>
  <c r="AA32" i="17"/>
  <c r="Y32" i="17"/>
  <c r="X25" i="15"/>
  <c r="AC26" i="15"/>
  <c r="AJ26" i="15" s="1"/>
  <c r="AA25" i="15"/>
  <c r="AA33" i="18"/>
  <c r="X33" i="18"/>
  <c r="X50" i="18" s="1"/>
  <c r="AJ33" i="18"/>
  <c r="W33" i="18"/>
  <c r="W50" i="18" s="1"/>
  <c r="W52" i="18" s="1"/>
  <c r="AI25" i="15"/>
  <c r="W24" i="15"/>
  <c r="AE28" i="15"/>
  <c r="AG27" i="15"/>
  <c r="AH27" i="15" s="1"/>
  <c r="W32" i="17" l="1"/>
  <c r="AH33" i="17"/>
  <c r="AI32" i="17"/>
  <c r="AE29" i="15"/>
  <c r="AF28" i="15"/>
  <c r="X26" i="15"/>
  <c r="AA50" i="18"/>
  <c r="AA52" i="18" s="1"/>
  <c r="Z32" i="17"/>
  <c r="AA33" i="17"/>
  <c r="AA49" i="17" s="1"/>
  <c r="AA51" i="17" s="1"/>
  <c r="Y33" i="17"/>
  <c r="AC27" i="15"/>
  <c r="AJ27" i="15" s="1"/>
  <c r="AA26" i="15"/>
  <c r="AG28" i="15"/>
  <c r="AI26" i="15"/>
  <c r="W25" i="15"/>
  <c r="AE30" i="15" l="1"/>
  <c r="AF29" i="15"/>
  <c r="W33" i="17"/>
  <c r="W49" i="17" s="1"/>
  <c r="W51" i="17" s="1"/>
  <c r="AI33" i="17"/>
  <c r="AH28" i="15"/>
  <c r="AG29" i="15"/>
  <c r="Z33" i="17"/>
  <c r="Z49" i="17" s="1"/>
  <c r="Y49" i="17"/>
  <c r="X27" i="15"/>
  <c r="AC28" i="15"/>
  <c r="AA27" i="15"/>
  <c r="AI27" i="15"/>
  <c r="W26" i="15"/>
  <c r="AF30" i="15" l="1"/>
  <c r="AG30" i="15" s="1"/>
  <c r="AE31" i="15"/>
  <c r="AH29" i="15"/>
  <c r="AJ28" i="15"/>
  <c r="AC29" i="15"/>
  <c r="X28" i="15"/>
  <c r="AA28" i="15"/>
  <c r="W27" i="15"/>
  <c r="AF31" i="15" l="1"/>
  <c r="AG31" i="15" s="1"/>
  <c r="AE32" i="15"/>
  <c r="AI29" i="15"/>
  <c r="AH30" i="15"/>
  <c r="AJ29" i="15"/>
  <c r="AA29" i="15"/>
  <c r="X29" i="15"/>
  <c r="W29" i="15"/>
  <c r="AC30" i="15"/>
  <c r="W28" i="15"/>
  <c r="AI28" i="15"/>
  <c r="M12" i="1"/>
  <c r="N12" i="1"/>
  <c r="O12" i="1"/>
  <c r="P12" i="1"/>
  <c r="Q12" i="1"/>
  <c r="R12" i="1"/>
  <c r="S12" i="1"/>
  <c r="T12" i="1"/>
  <c r="U12" i="1"/>
  <c r="V12" i="1"/>
  <c r="H12" i="1"/>
  <c r="I12" i="1"/>
  <c r="J12" i="1"/>
  <c r="K12" i="1"/>
  <c r="G12" i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E33" i="15" l="1"/>
  <c r="AF33" i="15" s="1"/>
  <c r="AF32" i="15"/>
  <c r="AG32" i="15" s="1"/>
  <c r="AG33" i="15" s="1"/>
  <c r="AI30" i="15"/>
  <c r="AH31" i="15"/>
  <c r="AJ30" i="15"/>
  <c r="AC31" i="15"/>
  <c r="X30" i="15"/>
  <c r="AA30" i="15"/>
  <c r="W30" i="15"/>
  <c r="L13" i="1"/>
  <c r="AH32" i="15" l="1"/>
  <c r="AI31" i="15"/>
  <c r="AJ31" i="15"/>
  <c r="AC32" i="15"/>
  <c r="AA31" i="15"/>
  <c r="X31" i="15"/>
  <c r="W31" i="15"/>
  <c r="AI32" i="15" l="1"/>
  <c r="AH33" i="15"/>
  <c r="AI33" i="15" s="1"/>
  <c r="AC33" i="15"/>
  <c r="AJ32" i="15"/>
  <c r="AA32" i="15"/>
  <c r="X32" i="15"/>
  <c r="W32" i="15"/>
  <c r="X33" i="15" l="1"/>
  <c r="X49" i="15" s="1"/>
  <c r="AJ33" i="15"/>
  <c r="AA33" i="15"/>
  <c r="AA49" i="15" s="1"/>
  <c r="AA51" i="15" s="1"/>
  <c r="W33" i="15"/>
  <c r="W49" i="15" s="1"/>
  <c r="W51" i="15" s="1"/>
</calcChain>
</file>

<file path=xl/comments1.xml><?xml version="1.0" encoding="utf-8"?>
<comments xmlns="http://schemas.openxmlformats.org/spreadsheetml/2006/main">
  <authors>
    <author>Auteur</author>
  </authors>
  <commentList>
    <comment ref="A3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Idem AMS1 en première approche</t>
        </r>
      </text>
    </comment>
    <comment ref="H42" authorId="0" shapeId="0">
      <text>
        <r>
          <rPr>
            <b/>
            <sz val="9"/>
            <color rgb="FF000000"/>
            <rFont val="Tahoma"/>
            <family val="2"/>
          </rPr>
          <t>Auteur:</t>
        </r>
        <r>
          <rPr>
            <sz val="9"/>
            <color rgb="FF000000"/>
            <rFont val="Tahoma"/>
            <family val="2"/>
          </rPr>
          <t xml:space="preserve">
doublement accéléré 1 an</t>
        </r>
      </text>
    </comment>
    <comment ref="N44" authorId="0" shapeId="0">
      <text>
        <r>
          <rPr>
            <b/>
            <sz val="9"/>
            <color rgb="FF000000"/>
            <rFont val="Tahoma"/>
            <family val="2"/>
          </rPr>
          <t>Auteur:</t>
        </r>
        <r>
          <rPr>
            <sz val="9"/>
            <color rgb="FF000000"/>
            <rFont val="Tahoma"/>
            <family val="2"/>
          </rPr>
          <t xml:space="preserve">
Hypothèses Eco-PLS soutient rénovation supplémnetaires AMS2</t>
        </r>
      </text>
    </comment>
  </commentList>
</comments>
</file>

<file path=xl/sharedStrings.xml><?xml version="1.0" encoding="utf-8"?>
<sst xmlns="http://schemas.openxmlformats.org/spreadsheetml/2006/main" count="258" uniqueCount="108">
  <si>
    <t xml:space="preserve">Investissement </t>
  </si>
  <si>
    <t xml:space="preserve">Mtep </t>
  </si>
  <si>
    <t>AME</t>
  </si>
  <si>
    <t>AMS1</t>
  </si>
  <si>
    <t>inv pub</t>
  </si>
  <si>
    <t xml:space="preserve">Coût tep évitée </t>
  </si>
  <si>
    <t>obs</t>
  </si>
  <si>
    <t>surinvestissement</t>
  </si>
  <si>
    <t xml:space="preserve">Prix d el'énergie </t>
  </si>
  <si>
    <t>INVESTISSEMENTS TOTAUX BATIMENTS : PARC EXISTANT</t>
  </si>
  <si>
    <t>Investissements annuels M€/an</t>
  </si>
  <si>
    <t>Action et Acteur pour qui est fait l'investissement</t>
  </si>
  <si>
    <t>A. Ménages</t>
  </si>
  <si>
    <t>A. Rénovation du bâti</t>
  </si>
  <si>
    <t>Matériel</t>
  </si>
  <si>
    <t>Main-d'œuvre</t>
  </si>
  <si>
    <t>A. Systèmes</t>
  </si>
  <si>
    <t>B. HLM</t>
  </si>
  <si>
    <t>B. Rénovation du bâti</t>
  </si>
  <si>
    <t>B. Systèmes</t>
  </si>
  <si>
    <t>C. Tertiaire public</t>
  </si>
  <si>
    <t>C. Rénovation du bâti</t>
  </si>
  <si>
    <t>C. Systèmes</t>
  </si>
  <si>
    <t>D. Tertiaire privé</t>
  </si>
  <si>
    <t>TOTAL investissement BATIMENTS, parc existant</t>
  </si>
  <si>
    <t>AIDES  BATIMENT</t>
  </si>
  <si>
    <t>Aides pour :</t>
  </si>
  <si>
    <t>CIDD + ECOPTZ</t>
  </si>
  <si>
    <t>Subbvention habiter mieux ANAH</t>
  </si>
  <si>
    <t>CEE (coûts pour obligés,  coûts directs correspondant aux avantages financiers attribués au client (35%);</t>
  </si>
  <si>
    <t>Fond chaleur (bois hollectif hors réseaux)</t>
  </si>
  <si>
    <t>B. HLM (bailleurs)</t>
  </si>
  <si>
    <t>Eco-PLS</t>
  </si>
  <si>
    <t>CEE (coûts pour obligés,  coûts directs correspondant aux avantages financiers attribués au client ;</t>
  </si>
  <si>
    <t>TOTAL</t>
  </si>
  <si>
    <t>CEE : coûts indirects liés à la structuration des offres (animation et financement de réseaux de professionnels du bâtiment, communication, site internet, gestion administrative, etc - 65%)).</t>
  </si>
  <si>
    <t>INVESTISSEMENTS CHAUFFAGE URBAIN</t>
  </si>
  <si>
    <t>Investissment réseaux + chaufferies EnR</t>
  </si>
  <si>
    <t>Aides publique Fond chaleur</t>
  </si>
  <si>
    <t>INVESTISSEMENTS TOTAUX LOGEMENTS : PARC  NEUF</t>
  </si>
  <si>
    <t>M€</t>
  </si>
  <si>
    <t>Coûts constructons neuves</t>
  </si>
  <si>
    <t>INVESTISSEMENTS tertiaire : PARC  NEUF</t>
  </si>
  <si>
    <t>AMS2</t>
  </si>
  <si>
    <t>ENR_EFF_20_0</t>
  </si>
  <si>
    <t>FAC_CORR_ETA_K_E_20*CK_20_0(-1)*PROG_K_20_0(-1)*K_20_0(-1)/(CK_20_0(-1)*PROG_K_20_0(-1)*K_20_0(-1)+L_20_0(-1)*PROG(-1)*CL_20_0(-1)+PE_20_0(-1)*1/ENR_EFF_20_0(-1)*E_20_0(-1)+PCI_20_0(-1)*CI_20_0(-1))</t>
  </si>
  <si>
    <t>FAC_CORR_ETA_K_E_20*PE_20_0(-1)*PROG_EN_20_0(-1)*E_20_0(-1)/(CK_20_0(-1)*PROG_K_20_0(-1)*K_20_0(-1)+L_20_0(-1)*PROG(-1)*CL_20_0(-1)+PE_20_0(-1)*PROG_EN_20_0(-1)*E_20_0(-1)+PCI_20_0(-1)*CI_20_0(-1))</t>
  </si>
  <si>
    <t>inv_eff_enr</t>
  </si>
  <si>
    <t xml:space="preserve">ThreeME </t>
  </si>
  <si>
    <t>Cible de baisse énergétique</t>
  </si>
  <si>
    <t>hausse des prix implicite</t>
  </si>
  <si>
    <t xml:space="preserve">hausse du capital </t>
  </si>
  <si>
    <t>Investissement</t>
  </si>
  <si>
    <t>Elasticité</t>
  </si>
  <si>
    <t>PE_signal</t>
  </si>
  <si>
    <t>FAC_CORR_ETA_K_E_20*CK_20_2(-1)*PROG_K_20_2(-1)*K_20_2(-1)/(CK_20_2(-1)*PROG_K_20_2(-1)*K_20_2(-1)+L_20_2(-1)*PROG(-1)*CL_20_2(-1)+PE_20_2(-1)*1/ENR_EFF_20_2(-1)*E_20_2(-1)+PCI_20_2(-1)*CI_20_2(-1))</t>
  </si>
  <si>
    <t>FAC_CORR_ETA_K_E_20*PE_20_2(-1)*PROG_EN_20_2(-1)*E_20_2(-1)/(CK_20_2(-1)*PROG_K_20_2(-1)*K_20_2(-1)+L_20_2(-1)*PROG(-1)*CL_20_2(-1)+PE_20_2(-1)*PROG_EN_20_2(-1)*E_20_2(-1)+PCI_20_2(-1)*CI_20_2(-1))</t>
  </si>
  <si>
    <t>ENR_EFF_20_2</t>
  </si>
  <si>
    <t>AIDES  BATIMENTS EXISTANTS</t>
  </si>
  <si>
    <t>CEE : coûts indirects liés à la structuration des offres (animation et financement de réseaux de professionnels du bâtiment, communication, site internet, gestion administrative, etc.).</t>
  </si>
  <si>
    <t>alpha_enr_eff_pE</t>
  </si>
  <si>
    <t>ETA_SUB_K_E</t>
  </si>
  <si>
    <t>ETA_K_E_des_20</t>
  </si>
  <si>
    <t>Eta_K_E_20</t>
  </si>
  <si>
    <t>alpha_Enr_Eff_20</t>
  </si>
  <si>
    <t>enr_eff_des_20</t>
  </si>
  <si>
    <t>Enr_eff_20</t>
  </si>
  <si>
    <t>E_20_0+E_19_0</t>
  </si>
  <si>
    <t>K_20_0+K_19_0</t>
  </si>
  <si>
    <t>Q_MTEP_20_0+Q_MTEP_19_0</t>
  </si>
  <si>
    <t>Y_20_0+Y_19_0</t>
  </si>
  <si>
    <t>DLOG(Y_20_0+Y_19_0)</t>
  </si>
  <si>
    <t>DLOG(E_20_0+E_19_0)</t>
  </si>
  <si>
    <t>DLOG(K_20_0+K_19_0)</t>
  </si>
  <si>
    <t>K_20_0+K_10_0</t>
  </si>
  <si>
    <t>Inv_20+Inv_19</t>
  </si>
  <si>
    <t>K*_20+K*_19</t>
  </si>
  <si>
    <t>dlog(K_20+_19)</t>
  </si>
  <si>
    <t>dlog(E_20+E_19)</t>
  </si>
  <si>
    <t>dlog(Y_20 +Y_19)</t>
  </si>
  <si>
    <t>INV_20_0+INV_19_0</t>
  </si>
  <si>
    <t>INV_20_2+INV_19_2</t>
  </si>
  <si>
    <t>E_20_2+E_19_2</t>
  </si>
  <si>
    <t>K_20_2+K_19_2</t>
  </si>
  <si>
    <t>Q_MTEP_20_2+Q_MTEP_19_2</t>
  </si>
  <si>
    <t>Y_20_2+Y_19_2</t>
  </si>
  <si>
    <t>DLOG(Y_20_2+Y_19_2)</t>
  </si>
  <si>
    <t>DLOG(E_20_2+E_19_2)</t>
  </si>
  <si>
    <t>DLOG(K_20_2+K_19_2)</t>
  </si>
  <si>
    <t>K_20_2+K_10_2</t>
  </si>
  <si>
    <t>Consommatin énergétique du tertiaire en Mtep finale</t>
  </si>
  <si>
    <t>dlog(enr_eff_des_20)</t>
  </si>
  <si>
    <t>EDES_20_2+EDES_19_2</t>
  </si>
  <si>
    <t>E</t>
  </si>
  <si>
    <t>Q_Mtep</t>
  </si>
  <si>
    <t>PE</t>
  </si>
  <si>
    <t>K</t>
  </si>
  <si>
    <t>Edes</t>
  </si>
  <si>
    <t>verif</t>
  </si>
  <si>
    <t>dlog Edes effectif</t>
  </si>
  <si>
    <t>ETA_K_E_19_2</t>
  </si>
  <si>
    <t>ENR_EFF_19_2</t>
  </si>
  <si>
    <t>(PE_19_2)/(PH_2)</t>
  </si>
  <si>
    <t>ENR_EFF_19_0</t>
  </si>
  <si>
    <t>ETA_K_E_19_0</t>
  </si>
  <si>
    <t>EDES_20_0+EDES_19_0</t>
  </si>
  <si>
    <t>(PE_19_0+PE_20_2)/(2*PH_0)</t>
  </si>
  <si>
    <t>((PE_19_2+PE_20_2)*(1+PE_SIGNAL_19))/(2*PH_2)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</si>
</sst>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#,##0.00\ &quot;€&quot;;[Red]\-#,##0.00\ &quot;€&quot;"/>
    <numFmt numFmtId="43" formatCode="_-* #,##0.00\ _€_-;\-* #,##0.00\ _€_-;_-* &quot;-&quot;??\ _€_-;_-@_-"/>
    <numFmt numFmtId="164" formatCode="#,##0.00_ ;[Red]\-#,##0.00\ "/>
    <numFmt numFmtId="165" formatCode="#,##0_ ;[Red]\-#,##0\ "/>
    <numFmt numFmtId="166" formatCode="_-* #,##0\ _€_-;\-* #,##0\ _€_-;_-* &quot;-&quot;??\ _€_-;_-@_-"/>
    <numFmt numFmtId="167" formatCode="0.0%"/>
    <numFmt numFmtId="168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2" fillId="3" borderId="1" xfId="0" applyFont="1" applyFill="1" applyBorder="1"/>
    <xf numFmtId="0" fontId="3" fillId="4" borderId="2" xfId="0" applyFont="1" applyFill="1" applyBorder="1" applyAlignment="1"/>
    <xf numFmtId="0" fontId="2" fillId="5" borderId="1" xfId="0" applyFont="1" applyFill="1" applyBorder="1"/>
    <xf numFmtId="166" fontId="6" fillId="6" borderId="1" xfId="0" applyNumberFormat="1" applyFont="1" applyFill="1" applyBorder="1"/>
    <xf numFmtId="0" fontId="7" fillId="7" borderId="1" xfId="0" applyFont="1" applyFill="1" applyBorder="1"/>
    <xf numFmtId="166" fontId="8" fillId="8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66" fontId="10" fillId="10" borderId="1" xfId="1" applyNumberFormat="1" applyFont="1" applyFill="1" applyBorder="1" applyAlignment="1">
      <alignment horizontal="right"/>
    </xf>
    <xf numFmtId="166" fontId="10" fillId="11" borderId="1" xfId="1" applyNumberFormat="1" applyFont="1" applyFill="1" applyBorder="1" applyAlignment="1">
      <alignment horizontal="right"/>
    </xf>
    <xf numFmtId="166" fontId="8" fillId="8" borderId="1" xfId="1" applyNumberFormat="1" applyFont="1" applyFill="1" applyBorder="1"/>
    <xf numFmtId="166" fontId="10" fillId="11" borderId="1" xfId="0" applyNumberFormat="1" applyFont="1" applyFill="1" applyBorder="1" applyAlignment="1">
      <alignment horizontal="right"/>
    </xf>
    <xf numFmtId="166" fontId="11" fillId="11" borderId="1" xfId="1" applyNumberFormat="1" applyFont="1" applyFill="1" applyBorder="1"/>
    <xf numFmtId="0" fontId="5" fillId="9" borderId="3" xfId="0" applyFont="1" applyFill="1" applyBorder="1" applyAlignment="1">
      <alignment horizontal="right"/>
    </xf>
    <xf numFmtId="166" fontId="12" fillId="0" borderId="0" xfId="0" applyNumberFormat="1" applyFont="1" applyFill="1" applyBorder="1"/>
    <xf numFmtId="0" fontId="13" fillId="0" borderId="0" xfId="0" applyFont="1" applyFill="1" applyBorder="1"/>
    <xf numFmtId="0" fontId="13" fillId="12" borderId="0" xfId="0" applyFont="1" applyFill="1" applyBorder="1"/>
    <xf numFmtId="0" fontId="14" fillId="13" borderId="2" xfId="0" applyFont="1" applyFill="1" applyBorder="1" applyAlignment="1"/>
    <xf numFmtId="0" fontId="9" fillId="0" borderId="1" xfId="0" applyFont="1" applyBorder="1" applyAlignment="1">
      <alignment horizontal="right"/>
    </xf>
    <xf numFmtId="1" fontId="10" fillId="0" borderId="1" xfId="0" applyNumberFormat="1" applyFont="1" applyFill="1" applyBorder="1" applyAlignment="1">
      <alignment horizontal="right"/>
    </xf>
    <xf numFmtId="166" fontId="10" fillId="0" borderId="1" xfId="1" applyNumberFormat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 wrapText="1"/>
    </xf>
    <xf numFmtId="166" fontId="10" fillId="0" borderId="1" xfId="0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166" fontId="10" fillId="14" borderId="1" xfId="1" applyNumberFormat="1" applyFont="1" applyFill="1" applyBorder="1" applyAlignment="1">
      <alignment horizontal="right"/>
    </xf>
    <xf numFmtId="1" fontId="6" fillId="6" borderId="1" xfId="0" applyNumberFormat="1" applyFont="1" applyFill="1" applyBorder="1"/>
    <xf numFmtId="0" fontId="6" fillId="6" borderId="1" xfId="0" applyFont="1" applyFill="1" applyBorder="1"/>
    <xf numFmtId="0" fontId="14" fillId="13" borderId="1" xfId="0" applyFont="1" applyFill="1" applyBorder="1" applyAlignment="1"/>
    <xf numFmtId="0" fontId="0" fillId="0" borderId="1" xfId="0" applyBorder="1"/>
    <xf numFmtId="0" fontId="13" fillId="0" borderId="1" xfId="0" applyFont="1" applyFill="1" applyBorder="1"/>
    <xf numFmtId="166" fontId="13" fillId="0" borderId="1" xfId="1" applyNumberFormat="1" applyFont="1" applyFill="1" applyBorder="1"/>
    <xf numFmtId="1" fontId="13" fillId="0" borderId="1" xfId="0" applyNumberFormat="1" applyFont="1" applyFill="1" applyBorder="1"/>
    <xf numFmtId="43" fontId="13" fillId="0" borderId="0" xfId="0" applyNumberFormat="1" applyFont="1" applyFill="1" applyBorder="1"/>
    <xf numFmtId="0" fontId="15" fillId="0" borderId="0" xfId="0" applyFont="1"/>
    <xf numFmtId="166" fontId="0" fillId="0" borderId="1" xfId="1" applyNumberFormat="1" applyFont="1" applyBorder="1"/>
    <xf numFmtId="166" fontId="0" fillId="0" borderId="0" xfId="0" applyNumberFormat="1"/>
    <xf numFmtId="11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20" fillId="12" borderId="0" xfId="0" applyFont="1" applyFill="1" applyBorder="1"/>
    <xf numFmtId="0" fontId="21" fillId="0" borderId="0" xfId="0" applyFont="1" applyFill="1" applyBorder="1"/>
    <xf numFmtId="0" fontId="6" fillId="15" borderId="1" xfId="0" applyFont="1" applyFill="1" applyBorder="1"/>
    <xf numFmtId="0" fontId="8" fillId="8" borderId="1" xfId="0" applyFont="1" applyFill="1" applyBorder="1"/>
    <xf numFmtId="0" fontId="10" fillId="11" borderId="1" xfId="0" applyFont="1" applyFill="1" applyBorder="1" applyAlignment="1">
      <alignment horizontal="right"/>
    </xf>
    <xf numFmtId="0" fontId="21" fillId="11" borderId="3" xfId="0" applyFont="1" applyFill="1" applyBorder="1" applyAlignment="1">
      <alignment horizontal="right"/>
    </xf>
    <xf numFmtId="0" fontId="12" fillId="0" borderId="0" xfId="0" applyFont="1" applyFill="1" applyBorder="1"/>
    <xf numFmtId="0" fontId="10" fillId="0" borderId="1" xfId="0" applyFont="1" applyFill="1" applyBorder="1" applyAlignment="1">
      <alignment horizontal="right" wrapText="1"/>
    </xf>
    <xf numFmtId="166" fontId="13" fillId="0" borderId="1" xfId="0" applyNumberFormat="1" applyFont="1" applyFill="1" applyBorder="1"/>
    <xf numFmtId="166" fontId="13" fillId="0" borderId="0" xfId="0" applyNumberFormat="1" applyFont="1" applyFill="1" applyBorder="1"/>
    <xf numFmtId="167" fontId="9" fillId="16" borderId="0" xfId="2" applyNumberFormat="1" applyFont="1" applyFill="1"/>
    <xf numFmtId="0" fontId="22" fillId="0" borderId="0" xfId="0" applyFont="1"/>
    <xf numFmtId="0" fontId="23" fillId="0" borderId="0" xfId="0" applyFont="1"/>
    <xf numFmtId="10" fontId="22" fillId="0" borderId="0" xfId="2" applyNumberFormat="1" applyFont="1"/>
    <xf numFmtId="1" fontId="0" fillId="0" borderId="0" xfId="0" applyNumberFormat="1"/>
    <xf numFmtId="1" fontId="22" fillId="0" borderId="0" xfId="0" applyNumberFormat="1" applyFont="1"/>
    <xf numFmtId="168" fontId="0" fillId="0" borderId="0" xfId="2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ropbox%20(Personnelle)/ThreeME%20V01/Effets%20macro&#233;conomiques%20de%20la%20transition%20vMLN/doc%20compl&#233;mentaire%20b&#226;timent/hypoth&#232;se%20couts/Co&#251;ts%20Batiments_AME_AMS1_AMS2R2%20V1%20(20_04_201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Dropbox%20(Personnelle)/ThreeME%20V01/Effets%20macro&#233;conomiques%20de%20la%20transition%20vMLN/Bilan/bilans%20AME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E BAT"/>
      <sheetName val="AMS1 BAT"/>
      <sheetName val="AMS2R2 BAT"/>
    </sheetNames>
    <sheetDataSet>
      <sheetData sheetId="0">
        <row r="18">
          <cell r="B18">
            <v>916.79110898127431</v>
          </cell>
          <cell r="C18">
            <v>916.79110898127431</v>
          </cell>
          <cell r="D18">
            <v>916.79110898127431</v>
          </cell>
          <cell r="E18">
            <v>916.79110898127431</v>
          </cell>
          <cell r="F18">
            <v>916.79110898127431</v>
          </cell>
          <cell r="G18">
            <v>904.67625053316488</v>
          </cell>
          <cell r="H18">
            <v>904.67625053316488</v>
          </cell>
          <cell r="I18">
            <v>904.67625053316488</v>
          </cell>
          <cell r="J18">
            <v>904.67625053316488</v>
          </cell>
          <cell r="K18">
            <v>904.67625053316488</v>
          </cell>
          <cell r="L18">
            <v>855.93420883773342</v>
          </cell>
          <cell r="M18">
            <v>855.93420883773342</v>
          </cell>
          <cell r="N18">
            <v>855.93420883773342</v>
          </cell>
          <cell r="O18">
            <v>855.93420883773342</v>
          </cell>
          <cell r="P18">
            <v>855.93420883773342</v>
          </cell>
          <cell r="Q18">
            <v>822.37671746062506</v>
          </cell>
          <cell r="R18">
            <v>822.37671746062506</v>
          </cell>
          <cell r="S18">
            <v>822.37671746062506</v>
          </cell>
          <cell r="T18">
            <v>822.37671746062506</v>
          </cell>
          <cell r="U18">
            <v>822.37671746062506</v>
          </cell>
          <cell r="V18">
            <v>822.37671746062506</v>
          </cell>
          <cell r="W18">
            <v>822.37671746062506</v>
          </cell>
          <cell r="X18">
            <v>822.37671746062506</v>
          </cell>
          <cell r="Y18">
            <v>822.37671746062506</v>
          </cell>
          <cell r="Z18">
            <v>822.37671746062506</v>
          </cell>
          <cell r="AA18">
            <v>822.37671746062506</v>
          </cell>
        </row>
        <row r="25">
          <cell r="B25">
            <v>1679.3301204886911</v>
          </cell>
          <cell r="C25">
            <v>1679.3301204886911</v>
          </cell>
          <cell r="D25">
            <v>1679.3301204886911</v>
          </cell>
          <cell r="E25">
            <v>1679.3301204886911</v>
          </cell>
          <cell r="F25">
            <v>1679.3301204886911</v>
          </cell>
          <cell r="G25">
            <v>1658.1736761265242</v>
          </cell>
          <cell r="H25">
            <v>1658.1736761265242</v>
          </cell>
          <cell r="I25">
            <v>1658.1736761265242</v>
          </cell>
          <cell r="J25">
            <v>1658.1736761265242</v>
          </cell>
          <cell r="K25">
            <v>1658.1736761265242</v>
          </cell>
          <cell r="L25">
            <v>1569.7815112173184</v>
          </cell>
          <cell r="M25">
            <v>1569.7815112173184</v>
          </cell>
          <cell r="N25">
            <v>1569.7815112173184</v>
          </cell>
          <cell r="O25">
            <v>1569.7815112173184</v>
          </cell>
          <cell r="P25">
            <v>1569.7815112173184</v>
          </cell>
          <cell r="Q25">
            <v>1510.1924819116693</v>
          </cell>
          <cell r="R25">
            <v>1510.1924819116693</v>
          </cell>
          <cell r="S25">
            <v>1510.1924819116693</v>
          </cell>
          <cell r="T25">
            <v>1510.1924819116693</v>
          </cell>
          <cell r="U25">
            <v>1510.1924819116693</v>
          </cell>
          <cell r="V25">
            <v>1510.1924819116693</v>
          </cell>
          <cell r="W25">
            <v>1510.1924819116693</v>
          </cell>
          <cell r="X25">
            <v>1510.1924819116693</v>
          </cell>
          <cell r="Y25">
            <v>1510.1924819116693</v>
          </cell>
          <cell r="Z25">
            <v>1510.1924819116693</v>
          </cell>
          <cell r="AA25">
            <v>1510.1924819116693</v>
          </cell>
        </row>
      </sheetData>
      <sheetData sheetId="1">
        <row r="18">
          <cell r="B18">
            <v>920.58251717550047</v>
          </cell>
          <cell r="C18">
            <v>920.58251717550047</v>
          </cell>
          <cell r="D18">
            <v>920.58251717550047</v>
          </cell>
          <cell r="E18">
            <v>920.58251717550047</v>
          </cell>
          <cell r="F18">
            <v>920.58251717550047</v>
          </cell>
          <cell r="G18">
            <v>1274.0972520819389</v>
          </cell>
          <cell r="H18">
            <v>1274.0972520819389</v>
          </cell>
          <cell r="I18">
            <v>1274.0972520819389</v>
          </cell>
          <cell r="J18">
            <v>1274.0972520819389</v>
          </cell>
          <cell r="K18">
            <v>1274.0972520819389</v>
          </cell>
          <cell r="L18">
            <v>2074.2048949031591</v>
          </cell>
          <cell r="M18">
            <v>2074.2048949031591</v>
          </cell>
          <cell r="N18">
            <v>2074.2048949031591</v>
          </cell>
          <cell r="O18">
            <v>2074.2048949031591</v>
          </cell>
          <cell r="P18">
            <v>2074.2048949031591</v>
          </cell>
          <cell r="Q18">
            <v>2258.6634215618665</v>
          </cell>
          <cell r="R18">
            <v>2258.6634215618665</v>
          </cell>
          <cell r="S18">
            <v>2258.6634215618665</v>
          </cell>
          <cell r="T18">
            <v>2258.6634215618665</v>
          </cell>
          <cell r="U18">
            <v>2258.6634215618665</v>
          </cell>
          <cell r="V18">
            <v>2258.6634215618665</v>
          </cell>
          <cell r="W18">
            <v>2258.6634215618665</v>
          </cell>
          <cell r="X18">
            <v>2258.6634215618665</v>
          </cell>
          <cell r="Y18">
            <v>2258.6634215618665</v>
          </cell>
          <cell r="Z18">
            <v>2258.6634215618665</v>
          </cell>
          <cell r="AA18">
            <v>2258.6634215618665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key 2035"/>
      <sheetName val="Cibles THREEME"/>
      <sheetName val="FLUX 2015"/>
      <sheetName val="FLUX 2020"/>
      <sheetName val="FLUX 2025"/>
      <sheetName val="FLUX 2030"/>
      <sheetName val="FLUX 2035"/>
      <sheetName val="bilan complet"/>
      <sheetName val="électricité"/>
      <sheetName val="scenario demande"/>
      <sheetName val="Réseaux de chaleur"/>
      <sheetName val="indicateu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92">
          <cell r="C192">
            <v>22.60944152051686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workbookViewId="0">
      <selection sqref="A1:XFD1048576"/>
    </sheetView>
  </sheetViews>
  <sheetFormatPr baseColWidth="10" defaultRowHeight="15" x14ac:dyDescent="0.25"/>
  <cols>
    <col min="1" max="1" width="65" style="21" customWidth="1"/>
    <col min="2" max="2" width="13.7109375" style="21" customWidth="1"/>
    <col min="3" max="3" width="13.42578125" style="21" bestFit="1" customWidth="1"/>
    <col min="4" max="4" width="13.7109375" style="21" bestFit="1" customWidth="1"/>
    <col min="5" max="5" width="13.42578125" style="21" bestFit="1" customWidth="1"/>
    <col min="6" max="6" width="13.7109375" style="21" bestFit="1" customWidth="1"/>
    <col min="7" max="7" width="13.42578125" style="21" bestFit="1" customWidth="1"/>
    <col min="8" max="8" width="12.85546875" style="21" bestFit="1" customWidth="1"/>
    <col min="9" max="9" width="16.7109375" style="21" bestFit="1" customWidth="1"/>
    <col min="10" max="27" width="12.85546875" style="21" bestFit="1" customWidth="1"/>
    <col min="28" max="16384" width="11.42578125" style="21"/>
  </cols>
  <sheetData>
    <row r="1" spans="1:27" s="22" customFormat="1" ht="27.75" customHeight="1" x14ac:dyDescent="0.3">
      <c r="A1" s="46" t="s">
        <v>9</v>
      </c>
    </row>
    <row r="2" spans="1:27" x14ac:dyDescent="0.25">
      <c r="A2" s="47" t="s">
        <v>10</v>
      </c>
    </row>
    <row r="3" spans="1:27" x14ac:dyDescent="0.25">
      <c r="A3" s="48" t="s">
        <v>11</v>
      </c>
      <c r="B3" s="23">
        <v>2010</v>
      </c>
      <c r="C3" s="23">
        <v>2011</v>
      </c>
      <c r="D3" s="23">
        <v>2012</v>
      </c>
      <c r="E3" s="23">
        <v>2013</v>
      </c>
      <c r="F3" s="23">
        <v>2014</v>
      </c>
      <c r="G3" s="23">
        <v>2015</v>
      </c>
      <c r="H3" s="23">
        <v>2016</v>
      </c>
      <c r="I3" s="23">
        <v>2017</v>
      </c>
      <c r="J3" s="23">
        <v>2018</v>
      </c>
      <c r="K3" s="23">
        <v>2019</v>
      </c>
      <c r="L3" s="23">
        <v>2020</v>
      </c>
      <c r="M3" s="23">
        <v>2021</v>
      </c>
      <c r="N3" s="23">
        <v>2022</v>
      </c>
      <c r="O3" s="23">
        <v>2023</v>
      </c>
      <c r="P3" s="23">
        <v>2024</v>
      </c>
      <c r="Q3" s="23">
        <v>2025</v>
      </c>
      <c r="R3" s="23">
        <v>2026</v>
      </c>
      <c r="S3" s="23">
        <v>2027</v>
      </c>
      <c r="T3" s="23">
        <v>2028</v>
      </c>
      <c r="U3" s="23">
        <v>2029</v>
      </c>
      <c r="V3" s="23">
        <v>2030</v>
      </c>
      <c r="W3" s="23">
        <v>2031</v>
      </c>
      <c r="X3" s="23">
        <v>2032</v>
      </c>
      <c r="Y3" s="23">
        <v>2033</v>
      </c>
      <c r="Z3" s="23">
        <v>2034</v>
      </c>
      <c r="AA3" s="23">
        <v>2035</v>
      </c>
    </row>
    <row r="4" spans="1:27" x14ac:dyDescent="0.25">
      <c r="A4" s="33" t="s">
        <v>12</v>
      </c>
      <c r="B4" s="10">
        <v>18567.057973147868</v>
      </c>
      <c r="C4" s="10">
        <v>18986.005229924674</v>
      </c>
      <c r="D4" s="10">
        <v>17408.596342405883</v>
      </c>
      <c r="E4" s="10">
        <v>17442.747868977716</v>
      </c>
      <c r="F4" s="10">
        <v>17691.59136886858</v>
      </c>
      <c r="G4" s="10">
        <v>17719.240646634233</v>
      </c>
      <c r="H4" s="10">
        <v>15190.2218122348</v>
      </c>
      <c r="I4" s="10">
        <v>15182.376535594714</v>
      </c>
      <c r="J4" s="10">
        <v>15174.53125895463</v>
      </c>
      <c r="K4" s="10">
        <v>15166.685982314546</v>
      </c>
      <c r="L4" s="10">
        <v>15158.84070567446</v>
      </c>
      <c r="M4" s="10">
        <v>15150.995429034376</v>
      </c>
      <c r="N4" s="10">
        <v>15143.15015239429</v>
      </c>
      <c r="O4" s="10">
        <v>15135.304875754206</v>
      </c>
      <c r="P4" s="10">
        <v>15127.45959911412</v>
      </c>
      <c r="Q4" s="10">
        <v>15119.614322474035</v>
      </c>
      <c r="R4" s="10">
        <v>15111.769045833949</v>
      </c>
      <c r="S4" s="10">
        <v>15103.923769193865</v>
      </c>
      <c r="T4" s="10">
        <v>15096.078492553781</v>
      </c>
      <c r="U4" s="10">
        <v>15088.233215913695</v>
      </c>
      <c r="V4" s="10">
        <v>15080.387939273611</v>
      </c>
      <c r="W4" s="10">
        <v>15072.542662633525</v>
      </c>
      <c r="X4" s="10">
        <v>15064.697385993441</v>
      </c>
      <c r="Y4" s="10">
        <v>15056.852109353355</v>
      </c>
      <c r="Z4" s="10">
        <v>15049.00683271327</v>
      </c>
      <c r="AA4" s="10">
        <v>15041.161556073186</v>
      </c>
    </row>
    <row r="5" spans="1:27" x14ac:dyDescent="0.25">
      <c r="A5" s="49" t="s">
        <v>13</v>
      </c>
      <c r="B5" s="12">
        <v>14080.054981142308</v>
      </c>
      <c r="C5" s="12">
        <v>14731.686517618533</v>
      </c>
      <c r="D5" s="12">
        <v>13926.047411186266</v>
      </c>
      <c r="E5" s="12">
        <v>13997.243900877693</v>
      </c>
      <c r="F5" s="12">
        <v>14246.087400768556</v>
      </c>
      <c r="G5" s="12">
        <v>14273.736678534207</v>
      </c>
      <c r="H5" s="12">
        <v>11742.777297577808</v>
      </c>
      <c r="I5" s="12">
        <v>11742.777297577808</v>
      </c>
      <c r="J5" s="12">
        <v>11742.777297577808</v>
      </c>
      <c r="K5" s="12">
        <v>11742.777297577808</v>
      </c>
      <c r="L5" s="12">
        <v>11742.777297577808</v>
      </c>
      <c r="M5" s="12">
        <v>11742.777297577808</v>
      </c>
      <c r="N5" s="12">
        <v>11742.777297577808</v>
      </c>
      <c r="O5" s="12">
        <v>11742.777297577808</v>
      </c>
      <c r="P5" s="12">
        <v>11742.777297577808</v>
      </c>
      <c r="Q5" s="12">
        <v>11742.777297577808</v>
      </c>
      <c r="R5" s="12">
        <v>11742.777297577808</v>
      </c>
      <c r="S5" s="12">
        <v>11742.777297577808</v>
      </c>
      <c r="T5" s="12">
        <v>11742.777297577808</v>
      </c>
      <c r="U5" s="12">
        <v>11742.777297577808</v>
      </c>
      <c r="V5" s="12">
        <v>11742.777297577808</v>
      </c>
      <c r="W5" s="12">
        <v>11742.777297577808</v>
      </c>
      <c r="X5" s="12">
        <v>11742.777297577808</v>
      </c>
      <c r="Y5" s="12">
        <v>11742.777297577808</v>
      </c>
      <c r="Z5" s="12">
        <v>11742.777297577808</v>
      </c>
      <c r="AA5" s="12">
        <v>11742.777297577808</v>
      </c>
    </row>
    <row r="6" spans="1:27" x14ac:dyDescent="0.25">
      <c r="A6" s="50" t="s">
        <v>14</v>
      </c>
      <c r="B6" s="15">
        <v>10249.372843619853</v>
      </c>
      <c r="C6" s="15">
        <v>10747.998277402898</v>
      </c>
      <c r="D6" s="15">
        <v>10160.217121607424</v>
      </c>
      <c r="E6" s="15">
        <v>10209.668517224158</v>
      </c>
      <c r="F6" s="15">
        <v>10383.039844187135</v>
      </c>
      <c r="G6" s="15">
        <v>10402.3033249608</v>
      </c>
      <c r="H6" s="15">
        <v>8616.1914181852208</v>
      </c>
      <c r="I6" s="15">
        <v>8616.1914181852208</v>
      </c>
      <c r="J6" s="15">
        <v>8616.1914181852208</v>
      </c>
      <c r="K6" s="15">
        <v>8616.1914181852208</v>
      </c>
      <c r="L6" s="15">
        <v>8616.1914181852208</v>
      </c>
      <c r="M6" s="15">
        <v>8616.1914181852208</v>
      </c>
      <c r="N6" s="15">
        <v>8616.1914181852208</v>
      </c>
      <c r="O6" s="15">
        <v>8616.1914181852208</v>
      </c>
      <c r="P6" s="15">
        <v>8616.1914181852208</v>
      </c>
      <c r="Q6" s="15">
        <v>8616.1914181852208</v>
      </c>
      <c r="R6" s="15">
        <v>8616.1914181852208</v>
      </c>
      <c r="S6" s="15">
        <v>8616.1914181852208</v>
      </c>
      <c r="T6" s="15">
        <v>8616.1914181852208</v>
      </c>
      <c r="U6" s="15">
        <v>8616.1914181852208</v>
      </c>
      <c r="V6" s="15">
        <v>8616.1914181852208</v>
      </c>
      <c r="W6" s="15">
        <v>8616.1914181852208</v>
      </c>
      <c r="X6" s="15">
        <v>8616.1914181852208</v>
      </c>
      <c r="Y6" s="15">
        <v>8616.1914181852208</v>
      </c>
      <c r="Z6" s="15">
        <v>8616.1914181852208</v>
      </c>
      <c r="AA6" s="15">
        <v>8616.1914181852208</v>
      </c>
    </row>
    <row r="7" spans="1:27" x14ac:dyDescent="0.25">
      <c r="A7" s="50" t="s">
        <v>15</v>
      </c>
      <c r="B7" s="15">
        <v>3830.6821375224558</v>
      </c>
      <c r="C7" s="15">
        <v>3983.6882402156352</v>
      </c>
      <c r="D7" s="15">
        <v>3765.8302895788424</v>
      </c>
      <c r="E7" s="15">
        <v>3787.5753836535359</v>
      </c>
      <c r="F7" s="15">
        <v>3863.0475565814204</v>
      </c>
      <c r="G7" s="15">
        <v>3871.4333535734077</v>
      </c>
      <c r="H7" s="15">
        <v>3126.5858793925877</v>
      </c>
      <c r="I7" s="15">
        <v>3126.5858793925877</v>
      </c>
      <c r="J7" s="15">
        <v>3126.5858793925877</v>
      </c>
      <c r="K7" s="15">
        <v>3126.5858793925877</v>
      </c>
      <c r="L7" s="15">
        <v>3126.5858793925877</v>
      </c>
      <c r="M7" s="15">
        <v>3126.5858793925877</v>
      </c>
      <c r="N7" s="15">
        <v>3126.5858793925877</v>
      </c>
      <c r="O7" s="15">
        <v>3126.5858793925877</v>
      </c>
      <c r="P7" s="15">
        <v>3126.5858793925877</v>
      </c>
      <c r="Q7" s="15">
        <v>3126.5858793925877</v>
      </c>
      <c r="R7" s="15">
        <v>3126.5858793925877</v>
      </c>
      <c r="S7" s="15">
        <v>3126.5858793925877</v>
      </c>
      <c r="T7" s="15">
        <v>3126.5858793925877</v>
      </c>
      <c r="U7" s="15">
        <v>3126.5858793925877</v>
      </c>
      <c r="V7" s="15">
        <v>3126.5858793925877</v>
      </c>
      <c r="W7" s="15">
        <v>3126.5858793925877</v>
      </c>
      <c r="X7" s="15">
        <v>3126.5858793925877</v>
      </c>
      <c r="Y7" s="15">
        <v>3126.5858793925877</v>
      </c>
      <c r="Z7" s="15">
        <v>3126.5858793925877</v>
      </c>
      <c r="AA7" s="15">
        <v>3126.5858793925877</v>
      </c>
    </row>
    <row r="8" spans="1:27" x14ac:dyDescent="0.25">
      <c r="A8" s="49" t="s">
        <v>16</v>
      </c>
      <c r="B8" s="12">
        <v>4487.0029920055604</v>
      </c>
      <c r="C8" s="12">
        <v>4254.3187123061407</v>
      </c>
      <c r="D8" s="12">
        <v>3482.5489312196164</v>
      </c>
      <c r="E8" s="12">
        <v>3445.5039681000248</v>
      </c>
      <c r="F8" s="12">
        <v>3445.5039681000248</v>
      </c>
      <c r="G8" s="12">
        <v>3445.5039681000248</v>
      </c>
      <c r="H8" s="12">
        <v>3447.4445146569924</v>
      </c>
      <c r="I8" s="12">
        <v>3439.5992380169064</v>
      </c>
      <c r="J8" s="12">
        <v>3431.7539613768222</v>
      </c>
      <c r="K8" s="12">
        <v>3423.908684736738</v>
      </c>
      <c r="L8" s="12">
        <v>3416.063408096652</v>
      </c>
      <c r="M8" s="12">
        <v>3408.2181314565678</v>
      </c>
      <c r="N8" s="12">
        <v>3400.3728548164818</v>
      </c>
      <c r="O8" s="12">
        <v>3392.5275781763976</v>
      </c>
      <c r="P8" s="12">
        <v>3384.6823015363116</v>
      </c>
      <c r="Q8" s="12">
        <v>3376.8370248962274</v>
      </c>
      <c r="R8" s="12">
        <v>3368.9917482561414</v>
      </c>
      <c r="S8" s="12">
        <v>3361.1464716160572</v>
      </c>
      <c r="T8" s="12">
        <v>3353.301194975973</v>
      </c>
      <c r="U8" s="12">
        <v>3345.455918335887</v>
      </c>
      <c r="V8" s="12">
        <v>3337.6106416958028</v>
      </c>
      <c r="W8" s="12">
        <v>3329.7653650557168</v>
      </c>
      <c r="X8" s="12">
        <v>3321.9200884156326</v>
      </c>
      <c r="Y8" s="12">
        <v>3314.0748117755466</v>
      </c>
      <c r="Z8" s="12">
        <v>3306.2295351354624</v>
      </c>
      <c r="AA8" s="12">
        <v>3298.3842584953782</v>
      </c>
    </row>
    <row r="9" spans="1:27" x14ac:dyDescent="0.25">
      <c r="A9" s="50" t="s">
        <v>14</v>
      </c>
      <c r="B9" s="15">
        <v>3148.5288818560193</v>
      </c>
      <c r="C9" s="15">
        <v>2985.2543807485372</v>
      </c>
      <c r="D9" s="15">
        <v>2443.7037175945316</v>
      </c>
      <c r="E9" s="15">
        <v>2417.7092762007692</v>
      </c>
      <c r="F9" s="15">
        <v>2417.7092762007692</v>
      </c>
      <c r="G9" s="15">
        <v>2417.7092762007692</v>
      </c>
      <c r="H9" s="15">
        <v>2419.0709572364372</v>
      </c>
      <c r="I9" s="15">
        <v>2413.5659285722104</v>
      </c>
      <c r="J9" s="15">
        <v>2408.060899907985</v>
      </c>
      <c r="K9" s="15">
        <v>2402.5558712437596</v>
      </c>
      <c r="L9" s="15">
        <v>2397.0508425795333</v>
      </c>
      <c r="M9" s="15">
        <v>2391.5458139153079</v>
      </c>
      <c r="N9" s="15">
        <v>2386.0407852510812</v>
      </c>
      <c r="O9" s="15">
        <v>2380.5357565868558</v>
      </c>
      <c r="P9" s="15">
        <v>2375.0307279226295</v>
      </c>
      <c r="Q9" s="15">
        <v>2369.5256992584041</v>
      </c>
      <c r="R9" s="15">
        <v>2364.0206705941773</v>
      </c>
      <c r="S9" s="15">
        <v>2358.5156419299519</v>
      </c>
      <c r="T9" s="15">
        <v>2353.0106132657265</v>
      </c>
      <c r="U9" s="15">
        <v>2347.5055846015002</v>
      </c>
      <c r="V9" s="15">
        <v>2342.0005559372748</v>
      </c>
      <c r="W9" s="15">
        <v>2336.4955272730481</v>
      </c>
      <c r="X9" s="15">
        <v>2330.9904986088227</v>
      </c>
      <c r="Y9" s="15">
        <v>2325.4854699445964</v>
      </c>
      <c r="Z9" s="15">
        <v>2319.980441280371</v>
      </c>
      <c r="AA9" s="15">
        <v>2314.4754126161456</v>
      </c>
    </row>
    <row r="10" spans="1:27" x14ac:dyDescent="0.25">
      <c r="A10" s="50" t="s">
        <v>15</v>
      </c>
      <c r="B10" s="15">
        <v>1338.474110149541</v>
      </c>
      <c r="C10" s="15">
        <v>1269.0643315576035</v>
      </c>
      <c r="D10" s="15">
        <v>1038.8452136250849</v>
      </c>
      <c r="E10" s="15">
        <v>1027.7946918992557</v>
      </c>
      <c r="F10" s="15">
        <v>1027.7946918992557</v>
      </c>
      <c r="G10" s="15">
        <v>1027.7946918992557</v>
      </c>
      <c r="H10" s="15">
        <v>1028.3735574205552</v>
      </c>
      <c r="I10" s="15">
        <v>1026.033309444696</v>
      </c>
      <c r="J10" s="15">
        <v>1023.6930614688372</v>
      </c>
      <c r="K10" s="15">
        <v>1021.3528134929784</v>
      </c>
      <c r="L10" s="15">
        <v>1019.0125655171187</v>
      </c>
      <c r="M10" s="15">
        <v>1016.6723175412599</v>
      </c>
      <c r="N10" s="15">
        <v>1014.3320695654006</v>
      </c>
      <c r="O10" s="15">
        <v>1011.9918215895418</v>
      </c>
      <c r="P10" s="15">
        <v>1009.6515736136821</v>
      </c>
      <c r="Q10" s="15">
        <v>1007.3113256378233</v>
      </c>
      <c r="R10" s="15">
        <v>1004.971077661964</v>
      </c>
      <c r="S10" s="15">
        <v>1002.6308296861052</v>
      </c>
      <c r="T10" s="15">
        <v>1000.2905817102464</v>
      </c>
      <c r="U10" s="15">
        <v>997.95033373438673</v>
      </c>
      <c r="V10" s="15">
        <v>995.61008575852793</v>
      </c>
      <c r="W10" s="15">
        <v>993.26983778266867</v>
      </c>
      <c r="X10" s="15">
        <v>990.92958980680987</v>
      </c>
      <c r="Y10" s="15">
        <v>988.58934183095016</v>
      </c>
      <c r="Z10" s="15">
        <v>986.24909385509136</v>
      </c>
      <c r="AA10" s="15">
        <v>983.90884587923256</v>
      </c>
    </row>
    <row r="11" spans="1:27" x14ac:dyDescent="0.25">
      <c r="A11" s="33" t="s">
        <v>17</v>
      </c>
      <c r="B11" s="10">
        <v>599.29004255373218</v>
      </c>
      <c r="C11" s="10">
        <v>705.36594688993705</v>
      </c>
      <c r="D11" s="10">
        <v>537.87767688540316</v>
      </c>
      <c r="E11" s="10">
        <v>649.53652355509234</v>
      </c>
      <c r="F11" s="10">
        <v>783.52713955871945</v>
      </c>
      <c r="G11" s="10">
        <v>783.52713955871945</v>
      </c>
      <c r="H11" s="10">
        <v>790.77290414764809</v>
      </c>
      <c r="I11" s="10">
        <v>790.77290414764809</v>
      </c>
      <c r="J11" s="10">
        <v>790.77290414764809</v>
      </c>
      <c r="K11" s="10">
        <v>790.77290414764809</v>
      </c>
      <c r="L11" s="10">
        <v>790.77290414764809</v>
      </c>
      <c r="M11" s="10">
        <v>287.38668700022885</v>
      </c>
      <c r="N11" s="10">
        <v>287.38668700022885</v>
      </c>
      <c r="O11" s="10">
        <v>287.38668700022885</v>
      </c>
      <c r="P11" s="10">
        <v>287.38668700022885</v>
      </c>
      <c r="Q11" s="10">
        <v>287.38668700022885</v>
      </c>
      <c r="R11" s="10">
        <v>287.38668700022885</v>
      </c>
      <c r="S11" s="10">
        <v>287.38668700022885</v>
      </c>
      <c r="T11" s="10">
        <v>287.38668700022885</v>
      </c>
      <c r="U11" s="10">
        <v>287.38668700022885</v>
      </c>
      <c r="V11" s="10">
        <v>209.32457042481622</v>
      </c>
      <c r="W11" s="10">
        <v>209.32457042481622</v>
      </c>
      <c r="X11" s="10">
        <v>209.32457042481622</v>
      </c>
      <c r="Y11" s="10">
        <v>209.32457042481622</v>
      </c>
      <c r="Z11" s="10">
        <v>209.32457042481622</v>
      </c>
      <c r="AA11" s="10">
        <v>209.32457042481622</v>
      </c>
    </row>
    <row r="12" spans="1:27" x14ac:dyDescent="0.25">
      <c r="A12" s="49" t="s">
        <v>18</v>
      </c>
      <c r="B12" s="16">
        <v>318.22771300861427</v>
      </c>
      <c r="C12" s="16">
        <v>424.30361734481909</v>
      </c>
      <c r="D12" s="16">
        <v>256.8153473402852</v>
      </c>
      <c r="E12" s="16">
        <v>368.4741940099745</v>
      </c>
      <c r="F12" s="16">
        <v>502.46481001360155</v>
      </c>
      <c r="G12" s="16">
        <v>502.46481001360155</v>
      </c>
      <c r="H12" s="16">
        <v>502.46481001360155</v>
      </c>
      <c r="I12" s="16">
        <v>502.46481001360155</v>
      </c>
      <c r="J12" s="16">
        <v>502.46481001360155</v>
      </c>
      <c r="K12" s="16">
        <v>502.46481001360155</v>
      </c>
      <c r="L12" s="16">
        <v>502.46481001360155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</row>
    <row r="13" spans="1:27" x14ac:dyDescent="0.25">
      <c r="A13" s="50" t="s">
        <v>14</v>
      </c>
      <c r="B13" s="15">
        <v>198.41406997364609</v>
      </c>
      <c r="C13" s="15">
        <v>264.55209329819485</v>
      </c>
      <c r="D13" s="15">
        <v>160.12363541732842</v>
      </c>
      <c r="E13" s="15">
        <v>229.74260733790604</v>
      </c>
      <c r="F13" s="15">
        <v>313.28537364259915</v>
      </c>
      <c r="G13" s="15">
        <v>313.28537364259915</v>
      </c>
      <c r="H13" s="15">
        <v>313.28537364259915</v>
      </c>
      <c r="I13" s="15">
        <v>313.28537364259915</v>
      </c>
      <c r="J13" s="15">
        <v>313.28537364259915</v>
      </c>
      <c r="K13" s="15">
        <v>313.28537364259915</v>
      </c>
      <c r="L13" s="15">
        <v>313.28537364259915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</row>
    <row r="14" spans="1:27" x14ac:dyDescent="0.25">
      <c r="A14" s="50" t="s">
        <v>15</v>
      </c>
      <c r="B14" s="17">
        <v>119.81364303496818</v>
      </c>
      <c r="C14" s="17">
        <v>159.75152404662424</v>
      </c>
      <c r="D14" s="17">
        <v>96.691711922956785</v>
      </c>
      <c r="E14" s="17">
        <v>138.73158667206846</v>
      </c>
      <c r="F14" s="17">
        <v>189.1794363710024</v>
      </c>
      <c r="G14" s="17">
        <v>189.1794363710024</v>
      </c>
      <c r="H14" s="17">
        <v>189.1794363710024</v>
      </c>
      <c r="I14" s="17">
        <v>189.1794363710024</v>
      </c>
      <c r="J14" s="17">
        <v>189.1794363710024</v>
      </c>
      <c r="K14" s="17">
        <v>189.1794363710024</v>
      </c>
      <c r="L14" s="17">
        <v>189.1794363710024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</row>
    <row r="15" spans="1:27" x14ac:dyDescent="0.25">
      <c r="A15" s="49" t="s">
        <v>19</v>
      </c>
      <c r="B15" s="12">
        <v>281.0623295451179</v>
      </c>
      <c r="C15" s="12">
        <v>281.0623295451179</v>
      </c>
      <c r="D15" s="12">
        <v>281.0623295451179</v>
      </c>
      <c r="E15" s="12">
        <v>281.0623295451179</v>
      </c>
      <c r="F15" s="12">
        <v>281.0623295451179</v>
      </c>
      <c r="G15" s="12">
        <v>281.0623295451179</v>
      </c>
      <c r="H15" s="12">
        <v>288.30809413404654</v>
      </c>
      <c r="I15" s="12">
        <v>288.30809413404654</v>
      </c>
      <c r="J15" s="12">
        <v>288.30809413404654</v>
      </c>
      <c r="K15" s="12">
        <v>288.30809413404654</v>
      </c>
      <c r="L15" s="12">
        <v>288.30809413404654</v>
      </c>
      <c r="M15" s="12">
        <v>287.38668700022885</v>
      </c>
      <c r="N15" s="12">
        <v>287.38668700022885</v>
      </c>
      <c r="O15" s="12">
        <v>287.38668700022885</v>
      </c>
      <c r="P15" s="12">
        <v>287.38668700022885</v>
      </c>
      <c r="Q15" s="12">
        <v>287.38668700022885</v>
      </c>
      <c r="R15" s="12">
        <v>287.38668700022885</v>
      </c>
      <c r="S15" s="12">
        <v>287.38668700022885</v>
      </c>
      <c r="T15" s="12">
        <v>287.38668700022885</v>
      </c>
      <c r="U15" s="12">
        <v>287.38668700022885</v>
      </c>
      <c r="V15" s="12">
        <v>209.32457042481622</v>
      </c>
      <c r="W15" s="12">
        <v>209.32457042481622</v>
      </c>
      <c r="X15" s="12">
        <v>209.32457042481622</v>
      </c>
      <c r="Y15" s="12">
        <v>209.32457042481622</v>
      </c>
      <c r="Z15" s="12">
        <v>209.32457042481622</v>
      </c>
      <c r="AA15" s="12">
        <v>209.32457042481622</v>
      </c>
    </row>
    <row r="16" spans="1:27" x14ac:dyDescent="0.25">
      <c r="A16" s="50" t="s">
        <v>14</v>
      </c>
      <c r="B16" s="15">
        <v>192.52482805029416</v>
      </c>
      <c r="C16" s="15">
        <v>192.52482805029416</v>
      </c>
      <c r="D16" s="15">
        <v>192.52482805029416</v>
      </c>
      <c r="E16" s="15">
        <v>192.52482805029416</v>
      </c>
      <c r="F16" s="15">
        <v>192.52482805029416</v>
      </c>
      <c r="G16" s="15">
        <v>192.52482805029416</v>
      </c>
      <c r="H16" s="15">
        <v>197.48810286493796</v>
      </c>
      <c r="I16" s="15">
        <v>197.48810286493796</v>
      </c>
      <c r="J16" s="15">
        <v>197.48810286493796</v>
      </c>
      <c r="K16" s="15">
        <v>197.48810286493796</v>
      </c>
      <c r="L16" s="15">
        <v>197.48810286493796</v>
      </c>
      <c r="M16" s="15">
        <v>196.85694837941986</v>
      </c>
      <c r="N16" s="15">
        <v>196.85694837941986</v>
      </c>
      <c r="O16" s="15">
        <v>196.85694837941986</v>
      </c>
      <c r="P16" s="15">
        <v>196.85694837941986</v>
      </c>
      <c r="Q16" s="15">
        <v>196.85694837941986</v>
      </c>
      <c r="R16" s="15">
        <v>196.85694837941986</v>
      </c>
      <c r="S16" s="15">
        <v>196.85694837941986</v>
      </c>
      <c r="T16" s="15">
        <v>196.85694837941986</v>
      </c>
      <c r="U16" s="15">
        <v>196.85694837941986</v>
      </c>
      <c r="V16" s="15">
        <v>143.38519499558262</v>
      </c>
      <c r="W16" s="15">
        <v>143.38519499558262</v>
      </c>
      <c r="X16" s="15">
        <v>143.38519499558262</v>
      </c>
      <c r="Y16" s="15">
        <v>143.38519499558262</v>
      </c>
      <c r="Z16" s="15">
        <v>143.38519499558262</v>
      </c>
      <c r="AA16" s="15">
        <v>143.38519499558262</v>
      </c>
    </row>
    <row r="17" spans="1:27" x14ac:dyDescent="0.25">
      <c r="A17" s="50" t="s">
        <v>15</v>
      </c>
      <c r="B17" s="17">
        <v>88.537501494823744</v>
      </c>
      <c r="C17" s="17">
        <v>88.537501494823744</v>
      </c>
      <c r="D17" s="17">
        <v>88.537501494823744</v>
      </c>
      <c r="E17" s="17">
        <v>88.537501494823744</v>
      </c>
      <c r="F17" s="17">
        <v>88.537501494823744</v>
      </c>
      <c r="G17" s="17">
        <v>88.537501494823744</v>
      </c>
      <c r="H17" s="17">
        <v>90.819991269108584</v>
      </c>
      <c r="I17" s="17">
        <v>90.819991269108584</v>
      </c>
      <c r="J17" s="17">
        <v>90.819991269108584</v>
      </c>
      <c r="K17" s="17">
        <v>90.819991269108584</v>
      </c>
      <c r="L17" s="17">
        <v>90.819991269108584</v>
      </c>
      <c r="M17" s="17">
        <v>90.529738620808985</v>
      </c>
      <c r="N17" s="17">
        <v>90.529738620808985</v>
      </c>
      <c r="O17" s="17">
        <v>90.529738620808985</v>
      </c>
      <c r="P17" s="17">
        <v>90.529738620808985</v>
      </c>
      <c r="Q17" s="17">
        <v>90.529738620808985</v>
      </c>
      <c r="R17" s="17">
        <v>90.529738620808985</v>
      </c>
      <c r="S17" s="17">
        <v>90.529738620808985</v>
      </c>
      <c r="T17" s="17">
        <v>90.529738620808985</v>
      </c>
      <c r="U17" s="17">
        <v>90.529738620808985</v>
      </c>
      <c r="V17" s="17">
        <v>65.939375429233593</v>
      </c>
      <c r="W17" s="17">
        <v>65.939375429233593</v>
      </c>
      <c r="X17" s="17">
        <v>65.939375429233593</v>
      </c>
      <c r="Y17" s="17">
        <v>65.939375429233593</v>
      </c>
      <c r="Z17" s="17">
        <v>65.939375429233593</v>
      </c>
      <c r="AA17" s="17">
        <v>65.939375429233593</v>
      </c>
    </row>
    <row r="18" spans="1:27" x14ac:dyDescent="0.25">
      <c r="A18" s="33" t="s">
        <v>20</v>
      </c>
      <c r="B18" s="10">
        <v>916.79110898127431</v>
      </c>
      <c r="C18" s="10">
        <v>916.79110898127431</v>
      </c>
      <c r="D18" s="10">
        <v>916.79110898127431</v>
      </c>
      <c r="E18" s="10">
        <v>916.79110898127431</v>
      </c>
      <c r="F18" s="10">
        <v>916.79110898127431</v>
      </c>
      <c r="G18" s="10">
        <v>904.67625053316488</v>
      </c>
      <c r="H18" s="10">
        <v>904.67625053316488</v>
      </c>
      <c r="I18" s="10">
        <v>904.67625053316488</v>
      </c>
      <c r="J18" s="10">
        <v>904.67625053316488</v>
      </c>
      <c r="K18" s="10">
        <v>904.67625053316488</v>
      </c>
      <c r="L18" s="10">
        <v>855.93420883773342</v>
      </c>
      <c r="M18" s="10">
        <v>855.93420883773342</v>
      </c>
      <c r="N18" s="10">
        <v>855.93420883773342</v>
      </c>
      <c r="O18" s="10">
        <v>855.93420883773342</v>
      </c>
      <c r="P18" s="10">
        <v>855.93420883773342</v>
      </c>
      <c r="Q18" s="10">
        <v>822.37671746062506</v>
      </c>
      <c r="R18" s="10">
        <v>822.37671746062506</v>
      </c>
      <c r="S18" s="10">
        <v>822.37671746062506</v>
      </c>
      <c r="T18" s="10">
        <v>822.37671746062506</v>
      </c>
      <c r="U18" s="10">
        <v>822.37671746062506</v>
      </c>
      <c r="V18" s="10">
        <v>822.37671746062506</v>
      </c>
      <c r="W18" s="10">
        <v>822.37671746062506</v>
      </c>
      <c r="X18" s="10">
        <v>822.37671746062506</v>
      </c>
      <c r="Y18" s="10">
        <v>822.37671746062506</v>
      </c>
      <c r="Z18" s="10">
        <v>822.37671746062506</v>
      </c>
      <c r="AA18" s="10">
        <v>822.37671746062506</v>
      </c>
    </row>
    <row r="19" spans="1:27" x14ac:dyDescent="0.25">
      <c r="A19" s="49" t="s">
        <v>21</v>
      </c>
      <c r="B19" s="16">
        <v>550.25776177148055</v>
      </c>
      <c r="C19" s="16">
        <v>550.25776177148055</v>
      </c>
      <c r="D19" s="16">
        <v>550.25776177148055</v>
      </c>
      <c r="E19" s="16">
        <v>550.25776177148055</v>
      </c>
      <c r="F19" s="16">
        <v>550.25776177148055</v>
      </c>
      <c r="G19" s="16">
        <v>538.83851536203792</v>
      </c>
      <c r="H19" s="16">
        <v>538.83851536203792</v>
      </c>
      <c r="I19" s="16">
        <v>538.83851536203792</v>
      </c>
      <c r="J19" s="16">
        <v>538.83851536203792</v>
      </c>
      <c r="K19" s="16">
        <v>538.83851536203792</v>
      </c>
      <c r="L19" s="16">
        <v>527.70347653442411</v>
      </c>
      <c r="M19" s="16">
        <v>527.70347653442411</v>
      </c>
      <c r="N19" s="16">
        <v>527.70347653442411</v>
      </c>
      <c r="O19" s="16">
        <v>527.70347653442411</v>
      </c>
      <c r="P19" s="16">
        <v>527.70347653442411</v>
      </c>
      <c r="Q19" s="16">
        <v>510.65690881571732</v>
      </c>
      <c r="R19" s="16">
        <v>510.65690881571732</v>
      </c>
      <c r="S19" s="16">
        <v>510.65690881571732</v>
      </c>
      <c r="T19" s="16">
        <v>510.65690881571732</v>
      </c>
      <c r="U19" s="16">
        <v>510.65690881571732</v>
      </c>
      <c r="V19" s="16">
        <v>510.65690881571732</v>
      </c>
      <c r="W19" s="16">
        <v>510.65690881571732</v>
      </c>
      <c r="X19" s="16">
        <v>510.65690881571732</v>
      </c>
      <c r="Y19" s="16">
        <v>510.65690881571732</v>
      </c>
      <c r="Z19" s="16">
        <v>510.65690881571732</v>
      </c>
      <c r="AA19" s="16">
        <v>510.65690881571732</v>
      </c>
    </row>
    <row r="20" spans="1:27" x14ac:dyDescent="0.25">
      <c r="A20" s="50" t="s">
        <v>14</v>
      </c>
      <c r="B20" s="15">
        <v>410.9699000680688</v>
      </c>
      <c r="C20" s="15">
        <v>410.9699000680688</v>
      </c>
      <c r="D20" s="15">
        <v>410.9699000680688</v>
      </c>
      <c r="E20" s="15">
        <v>410.9699000680688</v>
      </c>
      <c r="F20" s="15">
        <v>410.9699000680688</v>
      </c>
      <c r="G20" s="15">
        <v>402.44123063025313</v>
      </c>
      <c r="H20" s="15">
        <v>402.44123063025313</v>
      </c>
      <c r="I20" s="15">
        <v>402.44123063025313</v>
      </c>
      <c r="J20" s="15">
        <v>402.44123063025313</v>
      </c>
      <c r="K20" s="15">
        <v>402.44123063025313</v>
      </c>
      <c r="L20" s="15">
        <v>394.12482673345733</v>
      </c>
      <c r="M20" s="15">
        <v>394.12482673345733</v>
      </c>
      <c r="N20" s="15">
        <v>394.12482673345733</v>
      </c>
      <c r="O20" s="15">
        <v>394.12482673345733</v>
      </c>
      <c r="P20" s="15">
        <v>394.12482673345733</v>
      </c>
      <c r="Q20" s="15">
        <v>381.39329122670347</v>
      </c>
      <c r="R20" s="15">
        <v>381.39329122670347</v>
      </c>
      <c r="S20" s="15">
        <v>381.39329122670347</v>
      </c>
      <c r="T20" s="15">
        <v>381.39329122670347</v>
      </c>
      <c r="U20" s="15">
        <v>381.39329122670347</v>
      </c>
      <c r="V20" s="15">
        <v>381.39329122670347</v>
      </c>
      <c r="W20" s="15">
        <v>381.39329122670347</v>
      </c>
      <c r="X20" s="15">
        <v>381.39329122670347</v>
      </c>
      <c r="Y20" s="15">
        <v>381.39329122670347</v>
      </c>
      <c r="Z20" s="15">
        <v>381.39329122670347</v>
      </c>
      <c r="AA20" s="15">
        <v>381.39329122670347</v>
      </c>
    </row>
    <row r="21" spans="1:27" x14ac:dyDescent="0.25">
      <c r="A21" s="50" t="s">
        <v>15</v>
      </c>
      <c r="B21" s="17">
        <v>139.28786170341175</v>
      </c>
      <c r="C21" s="17">
        <v>139.28786170341175</v>
      </c>
      <c r="D21" s="17">
        <v>139.28786170341175</v>
      </c>
      <c r="E21" s="17">
        <v>139.28786170341175</v>
      </c>
      <c r="F21" s="17">
        <v>139.28786170341175</v>
      </c>
      <c r="G21" s="17">
        <v>136.39728473178479</v>
      </c>
      <c r="H21" s="17">
        <v>136.39728473178479</v>
      </c>
      <c r="I21" s="17">
        <v>136.39728473178479</v>
      </c>
      <c r="J21" s="17">
        <v>136.39728473178479</v>
      </c>
      <c r="K21" s="17">
        <v>136.39728473178479</v>
      </c>
      <c r="L21" s="17">
        <v>133.57864980096679</v>
      </c>
      <c r="M21" s="17">
        <v>133.57864980096679</v>
      </c>
      <c r="N21" s="17">
        <v>133.57864980096679</v>
      </c>
      <c r="O21" s="17">
        <v>133.57864980096679</v>
      </c>
      <c r="P21" s="17">
        <v>133.57864980096679</v>
      </c>
      <c r="Q21" s="17">
        <v>129.26361758901385</v>
      </c>
      <c r="R21" s="17">
        <v>129.26361758901385</v>
      </c>
      <c r="S21" s="17">
        <v>129.26361758901385</v>
      </c>
      <c r="T21" s="17">
        <v>129.26361758901385</v>
      </c>
      <c r="U21" s="17">
        <v>129.26361758901385</v>
      </c>
      <c r="V21" s="17">
        <v>129.26361758901385</v>
      </c>
      <c r="W21" s="17">
        <v>129.26361758901385</v>
      </c>
      <c r="X21" s="17">
        <v>129.26361758901385</v>
      </c>
      <c r="Y21" s="17">
        <v>129.26361758901385</v>
      </c>
      <c r="Z21" s="17">
        <v>129.26361758901385</v>
      </c>
      <c r="AA21" s="17">
        <v>129.26361758901385</v>
      </c>
    </row>
    <row r="22" spans="1:27" x14ac:dyDescent="0.25">
      <c r="A22" s="49" t="s">
        <v>22</v>
      </c>
      <c r="B22" s="16">
        <v>366.53334720979376</v>
      </c>
      <c r="C22" s="16">
        <v>366.53334720979376</v>
      </c>
      <c r="D22" s="16">
        <v>366.53334720979376</v>
      </c>
      <c r="E22" s="16">
        <v>366.53334720979376</v>
      </c>
      <c r="F22" s="16">
        <v>366.53334720979376</v>
      </c>
      <c r="G22" s="16">
        <v>365.83773517112689</v>
      </c>
      <c r="H22" s="16">
        <v>365.83773517112689</v>
      </c>
      <c r="I22" s="16">
        <v>365.83773517112689</v>
      </c>
      <c r="J22" s="16">
        <v>365.83773517112689</v>
      </c>
      <c r="K22" s="16">
        <v>365.83773517112689</v>
      </c>
      <c r="L22" s="16">
        <v>328.23073230330925</v>
      </c>
      <c r="M22" s="16">
        <v>328.23073230330925</v>
      </c>
      <c r="N22" s="16">
        <v>328.23073230330925</v>
      </c>
      <c r="O22" s="16">
        <v>328.23073230330925</v>
      </c>
      <c r="P22" s="16">
        <v>328.23073230330925</v>
      </c>
      <c r="Q22" s="16">
        <v>311.71980864490774</v>
      </c>
      <c r="R22" s="16">
        <v>311.71980864490774</v>
      </c>
      <c r="S22" s="16">
        <v>311.71980864490774</v>
      </c>
      <c r="T22" s="16">
        <v>311.71980864490774</v>
      </c>
      <c r="U22" s="16">
        <v>311.71980864490774</v>
      </c>
      <c r="V22" s="16">
        <v>311.71980864490774</v>
      </c>
      <c r="W22" s="16">
        <v>311.71980864490774</v>
      </c>
      <c r="X22" s="16">
        <v>311.71980864490774</v>
      </c>
      <c r="Y22" s="16">
        <v>311.71980864490774</v>
      </c>
      <c r="Z22" s="16">
        <v>311.71980864490774</v>
      </c>
      <c r="AA22" s="16">
        <v>311.71980864490774</v>
      </c>
    </row>
    <row r="23" spans="1:27" x14ac:dyDescent="0.25">
      <c r="A23" s="50" t="s">
        <v>14</v>
      </c>
      <c r="B23" s="18">
        <v>278.91285923682096</v>
      </c>
      <c r="C23" s="18">
        <v>278.91285923682096</v>
      </c>
      <c r="D23" s="18">
        <v>278.91285923682096</v>
      </c>
      <c r="E23" s="18">
        <v>278.91285923682096</v>
      </c>
      <c r="F23" s="18">
        <v>278.91285923682096</v>
      </c>
      <c r="G23" s="18">
        <v>278.38353456799871</v>
      </c>
      <c r="H23" s="18">
        <v>278.38353456799871</v>
      </c>
      <c r="I23" s="18">
        <v>278.38353456799871</v>
      </c>
      <c r="J23" s="18">
        <v>278.38353456799871</v>
      </c>
      <c r="K23" s="18">
        <v>278.38353456799871</v>
      </c>
      <c r="L23" s="18">
        <v>249.76655666670376</v>
      </c>
      <c r="M23" s="18">
        <v>249.76655666670376</v>
      </c>
      <c r="N23" s="18">
        <v>249.76655666670376</v>
      </c>
      <c r="O23" s="18">
        <v>249.76655666670376</v>
      </c>
      <c r="P23" s="18">
        <v>249.76655666670376</v>
      </c>
      <c r="Q23" s="18">
        <v>237.20260045027308</v>
      </c>
      <c r="R23" s="18">
        <v>237.20260045027308</v>
      </c>
      <c r="S23" s="18">
        <v>237.20260045027308</v>
      </c>
      <c r="T23" s="18">
        <v>237.20260045027308</v>
      </c>
      <c r="U23" s="18">
        <v>237.20260045027308</v>
      </c>
      <c r="V23" s="18">
        <v>237.20260045027308</v>
      </c>
      <c r="W23" s="18">
        <v>237.20260045027308</v>
      </c>
      <c r="X23" s="18">
        <v>237.20260045027308</v>
      </c>
      <c r="Y23" s="18">
        <v>237.20260045027308</v>
      </c>
      <c r="Z23" s="18">
        <v>237.20260045027308</v>
      </c>
      <c r="AA23" s="18">
        <v>237.20260045027308</v>
      </c>
    </row>
    <row r="24" spans="1:27" x14ac:dyDescent="0.25">
      <c r="A24" s="50" t="s">
        <v>15</v>
      </c>
      <c r="B24" s="17">
        <v>87.620487972972796</v>
      </c>
      <c r="C24" s="17">
        <v>87.620487972972796</v>
      </c>
      <c r="D24" s="17">
        <v>87.620487972972796</v>
      </c>
      <c r="E24" s="17">
        <v>87.620487972972796</v>
      </c>
      <c r="F24" s="17">
        <v>87.620487972972796</v>
      </c>
      <c r="G24" s="17">
        <v>87.454200603128186</v>
      </c>
      <c r="H24" s="17">
        <v>87.454200603128186</v>
      </c>
      <c r="I24" s="17">
        <v>87.454200603128186</v>
      </c>
      <c r="J24" s="17">
        <v>87.454200603128186</v>
      </c>
      <c r="K24" s="17">
        <v>87.454200603128186</v>
      </c>
      <c r="L24" s="17">
        <v>78.464175636605489</v>
      </c>
      <c r="M24" s="17">
        <v>78.464175636605489</v>
      </c>
      <c r="N24" s="17">
        <v>78.464175636605489</v>
      </c>
      <c r="O24" s="17">
        <v>78.464175636605489</v>
      </c>
      <c r="P24" s="17">
        <v>78.464175636605489</v>
      </c>
      <c r="Q24" s="17">
        <v>74.517208194634662</v>
      </c>
      <c r="R24" s="17">
        <v>74.517208194634662</v>
      </c>
      <c r="S24" s="17">
        <v>74.517208194634662</v>
      </c>
      <c r="T24" s="17">
        <v>74.517208194634662</v>
      </c>
      <c r="U24" s="17">
        <v>74.517208194634662</v>
      </c>
      <c r="V24" s="17">
        <v>74.517208194634662</v>
      </c>
      <c r="W24" s="17">
        <v>74.517208194634662</v>
      </c>
      <c r="X24" s="17">
        <v>74.517208194634662</v>
      </c>
      <c r="Y24" s="17">
        <v>74.517208194634662</v>
      </c>
      <c r="Z24" s="17">
        <v>74.517208194634662</v>
      </c>
      <c r="AA24" s="17">
        <v>74.517208194634662</v>
      </c>
    </row>
    <row r="25" spans="1:27" x14ac:dyDescent="0.25">
      <c r="A25" s="33" t="s">
        <v>23</v>
      </c>
      <c r="B25" s="10">
        <v>1679.3301204886911</v>
      </c>
      <c r="C25" s="10">
        <v>1679.3301204886911</v>
      </c>
      <c r="D25" s="10">
        <v>1679.3301204886911</v>
      </c>
      <c r="E25" s="10">
        <v>1679.3301204886911</v>
      </c>
      <c r="F25" s="10">
        <v>1679.3301204886911</v>
      </c>
      <c r="G25" s="10">
        <v>1658.1736761265242</v>
      </c>
      <c r="H25" s="10">
        <v>1658.1736761265242</v>
      </c>
      <c r="I25" s="10">
        <v>1658.1736761265242</v>
      </c>
      <c r="J25" s="10">
        <v>1658.1736761265242</v>
      </c>
      <c r="K25" s="10">
        <v>1658.1736761265242</v>
      </c>
      <c r="L25" s="10">
        <v>1569.7815112173184</v>
      </c>
      <c r="M25" s="10">
        <v>1569.7815112173184</v>
      </c>
      <c r="N25" s="10">
        <v>1569.7815112173184</v>
      </c>
      <c r="O25" s="10">
        <v>1569.7815112173184</v>
      </c>
      <c r="P25" s="10">
        <v>1569.7815112173184</v>
      </c>
      <c r="Q25" s="10">
        <v>1510.1924819116693</v>
      </c>
      <c r="R25" s="10">
        <v>1510.1924819116693</v>
      </c>
      <c r="S25" s="10">
        <v>1510.1924819116693</v>
      </c>
      <c r="T25" s="10">
        <v>1510.1924819116693</v>
      </c>
      <c r="U25" s="10">
        <v>1510.1924819116693</v>
      </c>
      <c r="V25" s="10">
        <v>1510.1924819116693</v>
      </c>
      <c r="W25" s="10">
        <v>1510.1924819116693</v>
      </c>
      <c r="X25" s="10">
        <v>1510.1924819116693</v>
      </c>
      <c r="Y25" s="10">
        <v>1510.1924819116693</v>
      </c>
      <c r="Z25" s="10">
        <v>1510.1924819116693</v>
      </c>
      <c r="AA25" s="10">
        <v>1510.1924819116693</v>
      </c>
    </row>
    <row r="26" spans="1:27" x14ac:dyDescent="0.25">
      <c r="A26" s="49" t="s">
        <v>21</v>
      </c>
      <c r="B26" s="16">
        <v>1008.1810333128469</v>
      </c>
      <c r="C26" s="16">
        <v>1008.1810333128469</v>
      </c>
      <c r="D26" s="16">
        <v>1008.1810333128469</v>
      </c>
      <c r="E26" s="16">
        <v>1008.1810333128469</v>
      </c>
      <c r="F26" s="16">
        <v>1008.1810333128469</v>
      </c>
      <c r="G26" s="16">
        <v>988.29830493950806</v>
      </c>
      <c r="H26" s="16">
        <v>988.29830493950806</v>
      </c>
      <c r="I26" s="16">
        <v>988.29830493950806</v>
      </c>
      <c r="J26" s="16">
        <v>988.29830493950806</v>
      </c>
      <c r="K26" s="16">
        <v>988.29830493950806</v>
      </c>
      <c r="L26" s="16">
        <v>968.76728414799823</v>
      </c>
      <c r="M26" s="16">
        <v>968.76728414799823</v>
      </c>
      <c r="N26" s="16">
        <v>968.76728414799823</v>
      </c>
      <c r="O26" s="16">
        <v>968.76728414799823</v>
      </c>
      <c r="P26" s="16">
        <v>968.76728414799823</v>
      </c>
      <c r="Q26" s="16">
        <v>939.41095106527609</v>
      </c>
      <c r="R26" s="16">
        <v>939.41095106527609</v>
      </c>
      <c r="S26" s="16">
        <v>939.41095106527609</v>
      </c>
      <c r="T26" s="16">
        <v>939.41095106527609</v>
      </c>
      <c r="U26" s="16">
        <v>939.41095106527609</v>
      </c>
      <c r="V26" s="16">
        <v>939.41095106527609</v>
      </c>
      <c r="W26" s="16">
        <v>939.41095106527609</v>
      </c>
      <c r="X26" s="16">
        <v>939.41095106527609</v>
      </c>
      <c r="Y26" s="16">
        <v>939.41095106527609</v>
      </c>
      <c r="Z26" s="16">
        <v>939.41095106527609</v>
      </c>
      <c r="AA26" s="16">
        <v>939.41095106527609</v>
      </c>
    </row>
    <row r="27" spans="1:27" x14ac:dyDescent="0.25">
      <c r="A27" s="50" t="s">
        <v>14</v>
      </c>
      <c r="B27" s="15">
        <v>752.97812642790723</v>
      </c>
      <c r="C27" s="15">
        <v>752.97812642790723</v>
      </c>
      <c r="D27" s="15">
        <v>752.97812642790723</v>
      </c>
      <c r="E27" s="15">
        <v>752.97812642790723</v>
      </c>
      <c r="F27" s="15">
        <v>752.97812642790723</v>
      </c>
      <c r="G27" s="15">
        <v>738.1283533572547</v>
      </c>
      <c r="H27" s="15">
        <v>738.1283533572547</v>
      </c>
      <c r="I27" s="15">
        <v>738.1283533572547</v>
      </c>
      <c r="J27" s="15">
        <v>738.1283533572547</v>
      </c>
      <c r="K27" s="15">
        <v>738.1283533572547</v>
      </c>
      <c r="L27" s="15">
        <v>723.54125941591087</v>
      </c>
      <c r="M27" s="15">
        <v>723.54125941591087</v>
      </c>
      <c r="N27" s="15">
        <v>723.54125941591087</v>
      </c>
      <c r="O27" s="15">
        <v>723.54125941591087</v>
      </c>
      <c r="P27" s="15">
        <v>723.54125941591087</v>
      </c>
      <c r="Q27" s="15">
        <v>701.61595438335485</v>
      </c>
      <c r="R27" s="15">
        <v>701.61595438335485</v>
      </c>
      <c r="S27" s="15">
        <v>701.61595438335485</v>
      </c>
      <c r="T27" s="15">
        <v>701.61595438335485</v>
      </c>
      <c r="U27" s="15">
        <v>701.61595438335485</v>
      </c>
      <c r="V27" s="15">
        <v>701.61595438335485</v>
      </c>
      <c r="W27" s="15">
        <v>701.61595438335485</v>
      </c>
      <c r="X27" s="15">
        <v>701.61595438335485</v>
      </c>
      <c r="Y27" s="15">
        <v>701.61595438335485</v>
      </c>
      <c r="Z27" s="15">
        <v>701.61595438335485</v>
      </c>
      <c r="AA27" s="15">
        <v>701.61595438335485</v>
      </c>
    </row>
    <row r="28" spans="1:27" x14ac:dyDescent="0.25">
      <c r="A28" s="50" t="s">
        <v>15</v>
      </c>
      <c r="B28" s="17">
        <v>255.20290688493969</v>
      </c>
      <c r="C28" s="17">
        <v>255.20290688493969</v>
      </c>
      <c r="D28" s="17">
        <v>255.20290688493969</v>
      </c>
      <c r="E28" s="17">
        <v>255.20290688493969</v>
      </c>
      <c r="F28" s="17">
        <v>255.20290688493969</v>
      </c>
      <c r="G28" s="17">
        <v>250.16995158225336</v>
      </c>
      <c r="H28" s="17">
        <v>250.16995158225336</v>
      </c>
      <c r="I28" s="17">
        <v>250.16995158225336</v>
      </c>
      <c r="J28" s="17">
        <v>250.16995158225336</v>
      </c>
      <c r="K28" s="17">
        <v>250.16995158225336</v>
      </c>
      <c r="L28" s="17">
        <v>245.22602473208735</v>
      </c>
      <c r="M28" s="17">
        <v>245.22602473208735</v>
      </c>
      <c r="N28" s="17">
        <v>245.22602473208735</v>
      </c>
      <c r="O28" s="17">
        <v>245.22602473208735</v>
      </c>
      <c r="P28" s="17">
        <v>245.22602473208735</v>
      </c>
      <c r="Q28" s="17">
        <v>237.79499668192125</v>
      </c>
      <c r="R28" s="17">
        <v>237.79499668192125</v>
      </c>
      <c r="S28" s="17">
        <v>237.79499668192125</v>
      </c>
      <c r="T28" s="17">
        <v>237.79499668192125</v>
      </c>
      <c r="U28" s="17">
        <v>237.79499668192125</v>
      </c>
      <c r="V28" s="17">
        <v>237.79499668192125</v>
      </c>
      <c r="W28" s="17">
        <v>237.79499668192125</v>
      </c>
      <c r="X28" s="17">
        <v>237.79499668192125</v>
      </c>
      <c r="Y28" s="17">
        <v>237.79499668192125</v>
      </c>
      <c r="Z28" s="17">
        <v>237.79499668192125</v>
      </c>
      <c r="AA28" s="17">
        <v>237.79499668192125</v>
      </c>
    </row>
    <row r="29" spans="1:27" x14ac:dyDescent="0.25">
      <c r="A29" s="49" t="s">
        <v>22</v>
      </c>
      <c r="B29" s="16">
        <v>671.14908717584433</v>
      </c>
      <c r="C29" s="16">
        <v>671.14908717584433</v>
      </c>
      <c r="D29" s="16">
        <v>671.14908717584433</v>
      </c>
      <c r="E29" s="16">
        <v>671.14908717584433</v>
      </c>
      <c r="F29" s="16">
        <v>671.14908717584433</v>
      </c>
      <c r="G29" s="16">
        <v>669.8753711870163</v>
      </c>
      <c r="H29" s="16">
        <v>669.8753711870163</v>
      </c>
      <c r="I29" s="16">
        <v>669.8753711870163</v>
      </c>
      <c r="J29" s="16">
        <v>669.8753711870163</v>
      </c>
      <c r="K29" s="16">
        <v>669.8753711870163</v>
      </c>
      <c r="L29" s="16">
        <v>601.0142270693201</v>
      </c>
      <c r="M29" s="16">
        <v>601.0142270693201</v>
      </c>
      <c r="N29" s="16">
        <v>601.0142270693201</v>
      </c>
      <c r="O29" s="16">
        <v>601.0142270693201</v>
      </c>
      <c r="P29" s="16">
        <v>601.0142270693201</v>
      </c>
      <c r="Q29" s="16">
        <v>570.78153084639337</v>
      </c>
      <c r="R29" s="16">
        <v>570.78153084639337</v>
      </c>
      <c r="S29" s="16">
        <v>570.78153084639337</v>
      </c>
      <c r="T29" s="16">
        <v>570.78153084639337</v>
      </c>
      <c r="U29" s="16">
        <v>570.78153084639337</v>
      </c>
      <c r="V29" s="16">
        <v>570.78153084639337</v>
      </c>
      <c r="W29" s="16">
        <v>570.78153084639337</v>
      </c>
      <c r="X29" s="16">
        <v>570.78153084639337</v>
      </c>
      <c r="Y29" s="16">
        <v>570.78153084639337</v>
      </c>
      <c r="Z29" s="16">
        <v>570.78153084639337</v>
      </c>
      <c r="AA29" s="16">
        <v>570.78153084639337</v>
      </c>
    </row>
    <row r="30" spans="1:27" x14ac:dyDescent="0.25">
      <c r="A30" s="50" t="s">
        <v>14</v>
      </c>
      <c r="B30" s="18">
        <v>510.70963202497768</v>
      </c>
      <c r="C30" s="18">
        <v>510.70963202497768</v>
      </c>
      <c r="D30" s="18">
        <v>510.70963202497768</v>
      </c>
      <c r="E30" s="18">
        <v>510.70963202497768</v>
      </c>
      <c r="F30" s="18">
        <v>510.70963202497768</v>
      </c>
      <c r="G30" s="18">
        <v>509.74040024564835</v>
      </c>
      <c r="H30" s="18">
        <v>509.74040024564835</v>
      </c>
      <c r="I30" s="18">
        <v>509.74040024564835</v>
      </c>
      <c r="J30" s="18">
        <v>509.74040024564835</v>
      </c>
      <c r="K30" s="18">
        <v>509.74040024564835</v>
      </c>
      <c r="L30" s="18">
        <v>457.34064250902884</v>
      </c>
      <c r="M30" s="18">
        <v>457.34064250902884</v>
      </c>
      <c r="N30" s="18">
        <v>457.34064250902884</v>
      </c>
      <c r="O30" s="18">
        <v>457.34064250902884</v>
      </c>
      <c r="P30" s="18">
        <v>457.34064250902884</v>
      </c>
      <c r="Q30" s="18">
        <v>434.33512934040488</v>
      </c>
      <c r="R30" s="18">
        <v>434.33512934040488</v>
      </c>
      <c r="S30" s="18">
        <v>434.33512934040488</v>
      </c>
      <c r="T30" s="18">
        <v>434.33512934040488</v>
      </c>
      <c r="U30" s="18">
        <v>434.33512934040488</v>
      </c>
      <c r="V30" s="18">
        <v>434.33512934040488</v>
      </c>
      <c r="W30" s="18">
        <v>434.33512934040488</v>
      </c>
      <c r="X30" s="18">
        <v>434.33512934040488</v>
      </c>
      <c r="Y30" s="18">
        <v>434.33512934040488</v>
      </c>
      <c r="Z30" s="18">
        <v>434.33512934040488</v>
      </c>
      <c r="AA30" s="18">
        <v>434.33512934040488</v>
      </c>
    </row>
    <row r="31" spans="1:27" x14ac:dyDescent="0.25">
      <c r="A31" s="50" t="s">
        <v>15</v>
      </c>
      <c r="B31" s="17">
        <v>160.43945515086665</v>
      </c>
      <c r="C31" s="17">
        <v>160.43945515086665</v>
      </c>
      <c r="D31" s="17">
        <v>160.43945515086665</v>
      </c>
      <c r="E31" s="17">
        <v>160.43945515086665</v>
      </c>
      <c r="F31" s="17">
        <v>160.43945515086665</v>
      </c>
      <c r="G31" s="17">
        <v>160.13497094136795</v>
      </c>
      <c r="H31" s="17">
        <v>160.13497094136795</v>
      </c>
      <c r="I31" s="17">
        <v>160.13497094136795</v>
      </c>
      <c r="J31" s="17">
        <v>160.13497094136795</v>
      </c>
      <c r="K31" s="17">
        <v>160.13497094136795</v>
      </c>
      <c r="L31" s="17">
        <v>143.67358456029126</v>
      </c>
      <c r="M31" s="17">
        <v>143.67358456029126</v>
      </c>
      <c r="N31" s="17">
        <v>143.67358456029126</v>
      </c>
      <c r="O31" s="17">
        <v>143.67358456029126</v>
      </c>
      <c r="P31" s="17">
        <v>143.67358456029126</v>
      </c>
      <c r="Q31" s="17">
        <v>136.44640150598849</v>
      </c>
      <c r="R31" s="17">
        <v>136.44640150598849</v>
      </c>
      <c r="S31" s="17">
        <v>136.44640150598849</v>
      </c>
      <c r="T31" s="17">
        <v>136.44640150598849</v>
      </c>
      <c r="U31" s="17">
        <v>136.44640150598849</v>
      </c>
      <c r="V31" s="17">
        <v>136.44640150598849</v>
      </c>
      <c r="W31" s="17">
        <v>136.44640150598849</v>
      </c>
      <c r="X31" s="17">
        <v>136.44640150598849</v>
      </c>
      <c r="Y31" s="17">
        <v>136.44640150598849</v>
      </c>
      <c r="Z31" s="17">
        <v>136.44640150598849</v>
      </c>
      <c r="AA31" s="17">
        <v>136.44640150598849</v>
      </c>
    </row>
    <row r="32" spans="1:27" x14ac:dyDescent="0.25">
      <c r="A32" s="51" t="s">
        <v>24</v>
      </c>
      <c r="B32" s="20">
        <v>21762.469245171567</v>
      </c>
      <c r="C32" s="20">
        <v>22287.492406284575</v>
      </c>
      <c r="D32" s="20">
        <v>20542.595248761252</v>
      </c>
      <c r="E32" s="20">
        <v>20688.405622002774</v>
      </c>
      <c r="F32" s="20">
        <v>21071.239737897264</v>
      </c>
      <c r="G32" s="20">
        <v>21065.61771285264</v>
      </c>
      <c r="H32" s="20">
        <v>18543.844643042139</v>
      </c>
      <c r="I32" s="20">
        <v>18535.999366402051</v>
      </c>
      <c r="J32" s="20">
        <v>18528.154089761967</v>
      </c>
      <c r="K32" s="20">
        <v>18520.308813121883</v>
      </c>
      <c r="L32" s="20">
        <v>18375.32932987716</v>
      </c>
      <c r="M32" s="20">
        <v>17864.097836089655</v>
      </c>
      <c r="N32" s="20">
        <v>17856.252559449571</v>
      </c>
      <c r="O32" s="20">
        <v>17848.407282809487</v>
      </c>
      <c r="P32" s="20">
        <v>17840.562006169399</v>
      </c>
      <c r="Q32" s="20">
        <v>17739.570208846559</v>
      </c>
      <c r="R32" s="20">
        <v>17731.724932206474</v>
      </c>
      <c r="S32" s="20">
        <v>17723.879655566387</v>
      </c>
      <c r="T32" s="20">
        <v>17716.034378926306</v>
      </c>
      <c r="U32" s="20">
        <v>17708.189102286218</v>
      </c>
      <c r="V32" s="20">
        <v>17622.281709070721</v>
      </c>
      <c r="W32" s="20">
        <v>17614.436432430637</v>
      </c>
      <c r="X32" s="20">
        <v>17606.591155790549</v>
      </c>
      <c r="Y32" s="20">
        <v>17598.745879150465</v>
      </c>
      <c r="Z32" s="20">
        <v>17590.900602510381</v>
      </c>
      <c r="AA32" s="20">
        <v>17583.055325870297</v>
      </c>
    </row>
    <row r="34" spans="1:27" s="22" customFormat="1" ht="27.75" customHeight="1" x14ac:dyDescent="0.3">
      <c r="A34" s="46" t="s">
        <v>58</v>
      </c>
    </row>
    <row r="35" spans="1:27" x14ac:dyDescent="0.25">
      <c r="A35" s="47" t="s">
        <v>10</v>
      </c>
    </row>
    <row r="37" spans="1:27" x14ac:dyDescent="0.25">
      <c r="A37" s="52" t="s">
        <v>26</v>
      </c>
      <c r="B37" s="23">
        <v>2010</v>
      </c>
      <c r="C37" s="23">
        <v>2011</v>
      </c>
      <c r="D37" s="23">
        <v>2012</v>
      </c>
      <c r="E37" s="23">
        <v>2013</v>
      </c>
      <c r="F37" s="23">
        <v>2014</v>
      </c>
      <c r="G37" s="23">
        <v>2015</v>
      </c>
      <c r="H37" s="23">
        <v>2016</v>
      </c>
      <c r="I37" s="23">
        <v>2017</v>
      </c>
      <c r="J37" s="23">
        <v>2018</v>
      </c>
      <c r="K37" s="23">
        <v>2019</v>
      </c>
      <c r="L37" s="23">
        <v>2020</v>
      </c>
      <c r="M37" s="23">
        <v>2021</v>
      </c>
      <c r="N37" s="23">
        <v>2022</v>
      </c>
      <c r="O37" s="23">
        <v>2023</v>
      </c>
      <c r="P37" s="23">
        <v>2024</v>
      </c>
      <c r="Q37" s="23">
        <v>2025</v>
      </c>
      <c r="R37" s="23">
        <v>2026</v>
      </c>
      <c r="S37" s="23">
        <v>2027</v>
      </c>
      <c r="T37" s="23">
        <v>2028</v>
      </c>
      <c r="U37" s="23">
        <v>2029</v>
      </c>
      <c r="V37" s="23">
        <v>2030</v>
      </c>
      <c r="W37" s="23">
        <v>2031</v>
      </c>
      <c r="X37" s="23">
        <v>2032</v>
      </c>
      <c r="Y37" s="23">
        <v>2033</v>
      </c>
      <c r="Z37" s="23">
        <v>2034</v>
      </c>
      <c r="AA37" s="23">
        <v>2035</v>
      </c>
    </row>
    <row r="38" spans="1:27" x14ac:dyDescent="0.25">
      <c r="A38" s="33" t="s">
        <v>12</v>
      </c>
      <c r="B38" s="10">
        <v>1169.9490809184042</v>
      </c>
      <c r="C38" s="10">
        <v>1284.6281618368084</v>
      </c>
      <c r="D38" s="10">
        <v>868.55724275521266</v>
      </c>
      <c r="E38" s="10">
        <v>902.48632367361688</v>
      </c>
      <c r="F38" s="10">
        <v>940.63101497987213</v>
      </c>
      <c r="G38" s="10">
        <v>954.20264734723378</v>
      </c>
      <c r="H38" s="10">
        <v>22.770000000000003</v>
      </c>
      <c r="I38" s="10">
        <v>22.770000000000003</v>
      </c>
      <c r="J38" s="10">
        <v>22.770000000000003</v>
      </c>
      <c r="K38" s="10">
        <v>22.770000000000003</v>
      </c>
      <c r="L38" s="10">
        <v>22.770000000000003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</row>
    <row r="39" spans="1:27" x14ac:dyDescent="0.25">
      <c r="A39" s="29" t="s">
        <v>27</v>
      </c>
      <c r="B39" s="25">
        <v>1113.25</v>
      </c>
      <c r="C39" s="25">
        <v>1110</v>
      </c>
      <c r="D39" s="25">
        <v>660</v>
      </c>
      <c r="E39" s="25">
        <v>660</v>
      </c>
      <c r="F39" s="25">
        <v>660</v>
      </c>
      <c r="G39" s="25">
        <v>660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</row>
    <row r="40" spans="1:27" x14ac:dyDescent="0.25">
      <c r="A40" s="29" t="s">
        <v>28</v>
      </c>
      <c r="B40" s="26">
        <v>33.929080918404232</v>
      </c>
      <c r="C40" s="26">
        <v>67.858161836808463</v>
      </c>
      <c r="D40" s="26">
        <v>101.78724275521272</v>
      </c>
      <c r="E40" s="26">
        <v>135.71632367361693</v>
      </c>
      <c r="F40" s="26">
        <v>257.86101497987215</v>
      </c>
      <c r="G40" s="26">
        <v>271.43264734723385</v>
      </c>
      <c r="H40" s="26">
        <v>0</v>
      </c>
      <c r="I40" s="26">
        <v>0</v>
      </c>
      <c r="J40" s="26">
        <v>0</v>
      </c>
      <c r="K40" s="26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</row>
    <row r="41" spans="1:27" ht="30" x14ac:dyDescent="0.25">
      <c r="A41" s="53" t="s">
        <v>33</v>
      </c>
      <c r="B41" s="28">
        <v>0</v>
      </c>
      <c r="C41" s="29">
        <v>84</v>
      </c>
      <c r="D41" s="29">
        <v>84</v>
      </c>
      <c r="E41" s="29">
        <v>84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</row>
    <row r="42" spans="1:27" x14ac:dyDescent="0.25">
      <c r="A42" s="29" t="s">
        <v>30</v>
      </c>
      <c r="B42" s="26">
        <v>22.770000000000003</v>
      </c>
      <c r="C42" s="28">
        <v>22.770000000000003</v>
      </c>
      <c r="D42" s="28">
        <v>22.770000000000003</v>
      </c>
      <c r="E42" s="28">
        <v>22.770000000000003</v>
      </c>
      <c r="F42" s="28">
        <v>22.770000000000003</v>
      </c>
      <c r="G42" s="28">
        <v>22.770000000000003</v>
      </c>
      <c r="H42" s="28">
        <v>22.770000000000003</v>
      </c>
      <c r="I42" s="28">
        <v>22.770000000000003</v>
      </c>
      <c r="J42" s="28">
        <v>22.770000000000003</v>
      </c>
      <c r="K42" s="28">
        <v>22.770000000000003</v>
      </c>
      <c r="L42" s="28">
        <v>22.770000000000003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</row>
    <row r="43" spans="1:27" x14ac:dyDescent="0.25">
      <c r="A43" s="33" t="s">
        <v>31</v>
      </c>
      <c r="B43" s="32">
        <v>34.200000000000003</v>
      </c>
      <c r="C43" s="32">
        <v>45.6</v>
      </c>
      <c r="D43" s="32">
        <v>12.19</v>
      </c>
      <c r="E43" s="32">
        <v>26.4</v>
      </c>
      <c r="F43" s="32">
        <v>45</v>
      </c>
      <c r="G43" s="32">
        <v>45</v>
      </c>
      <c r="H43" s="33">
        <v>45</v>
      </c>
      <c r="I43" s="33">
        <v>45</v>
      </c>
      <c r="J43" s="33">
        <v>45</v>
      </c>
      <c r="K43" s="33">
        <v>45</v>
      </c>
      <c r="L43" s="33">
        <v>45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</row>
    <row r="44" spans="1:27" x14ac:dyDescent="0.25">
      <c r="A44" s="29" t="s">
        <v>32</v>
      </c>
      <c r="B44" s="25">
        <v>34.200000000000003</v>
      </c>
      <c r="C44" s="25">
        <v>45.6</v>
      </c>
      <c r="D44" s="25">
        <v>12.19</v>
      </c>
      <c r="E44" s="25">
        <v>26.4</v>
      </c>
      <c r="F44" s="25">
        <v>45</v>
      </c>
      <c r="G44" s="25">
        <v>45</v>
      </c>
      <c r="H44" s="25">
        <v>45</v>
      </c>
      <c r="I44" s="25">
        <v>45</v>
      </c>
      <c r="J44" s="25">
        <v>45</v>
      </c>
      <c r="K44" s="25">
        <v>45</v>
      </c>
      <c r="L44" s="29">
        <v>45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</row>
    <row r="45" spans="1:27" x14ac:dyDescent="0.25">
      <c r="A45" s="33" t="s">
        <v>23</v>
      </c>
      <c r="B45" s="33">
        <v>0</v>
      </c>
      <c r="C45" s="33">
        <v>10.5</v>
      </c>
      <c r="D45" s="33">
        <v>10.5</v>
      </c>
      <c r="E45" s="33">
        <v>10.5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</row>
    <row r="46" spans="1:27" ht="30" x14ac:dyDescent="0.25">
      <c r="A46" s="53" t="s">
        <v>33</v>
      </c>
      <c r="B46" s="28">
        <v>0</v>
      </c>
      <c r="C46" s="29">
        <v>10.5</v>
      </c>
      <c r="D46" s="29">
        <v>10.5</v>
      </c>
      <c r="E46" s="29">
        <v>10.5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</row>
    <row r="47" spans="1:27" x14ac:dyDescent="0.25">
      <c r="A47" s="29" t="s">
        <v>30</v>
      </c>
      <c r="B47" s="26">
        <v>22.770000000000003</v>
      </c>
      <c r="C47" s="26">
        <v>22.770000000000003</v>
      </c>
      <c r="D47" s="26">
        <v>22.770000000000003</v>
      </c>
      <c r="E47" s="26">
        <v>22.770000000000003</v>
      </c>
      <c r="F47" s="26">
        <v>22.770000000000003</v>
      </c>
      <c r="G47" s="26">
        <v>22.770000000000003</v>
      </c>
      <c r="H47" s="26">
        <v>22.770000000000003</v>
      </c>
      <c r="I47" s="26">
        <v>22.770000000000003</v>
      </c>
      <c r="J47" s="26">
        <v>22.770000000000003</v>
      </c>
      <c r="K47" s="26">
        <v>22.770000000000003</v>
      </c>
      <c r="L47" s="26">
        <v>22.770000000000003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</row>
    <row r="48" spans="1:27" x14ac:dyDescent="0.25">
      <c r="A48" s="33" t="s">
        <v>34</v>
      </c>
      <c r="B48" s="10">
        <v>1204.1490809184043</v>
      </c>
      <c r="C48" s="10">
        <v>1340.7281618368083</v>
      </c>
      <c r="D48" s="10">
        <v>891.24724275521271</v>
      </c>
      <c r="E48" s="10">
        <v>939.38632367361686</v>
      </c>
      <c r="F48" s="10">
        <v>985.63101497987213</v>
      </c>
      <c r="G48" s="10">
        <v>999.20264734723378</v>
      </c>
      <c r="H48" s="10">
        <v>67.77000000000001</v>
      </c>
      <c r="I48" s="10">
        <v>67.77000000000001</v>
      </c>
      <c r="J48" s="10">
        <v>67.77000000000001</v>
      </c>
      <c r="K48" s="10">
        <v>67.77000000000001</v>
      </c>
      <c r="L48" s="10">
        <v>67.77000000000001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</row>
    <row r="50" spans="1:27" x14ac:dyDescent="0.25">
      <c r="B50" s="34">
        <v>2010</v>
      </c>
      <c r="C50" s="34">
        <v>2011</v>
      </c>
      <c r="D50" s="34">
        <v>2012</v>
      </c>
      <c r="E50" s="34">
        <v>2013</v>
      </c>
      <c r="F50" s="34">
        <v>2014</v>
      </c>
      <c r="G50" s="34">
        <v>2015</v>
      </c>
      <c r="H50" s="34">
        <v>2016</v>
      </c>
      <c r="I50" s="34">
        <v>2017</v>
      </c>
      <c r="J50" s="34">
        <v>2018</v>
      </c>
      <c r="K50" s="34">
        <v>2019</v>
      </c>
      <c r="L50" s="34">
        <v>2020</v>
      </c>
      <c r="M50" s="34">
        <v>2021</v>
      </c>
      <c r="N50" s="34">
        <v>2022</v>
      </c>
      <c r="O50" s="34">
        <v>2023</v>
      </c>
      <c r="P50" s="34">
        <v>2024</v>
      </c>
      <c r="Q50" s="34">
        <v>2025</v>
      </c>
      <c r="R50" s="34">
        <v>2026</v>
      </c>
      <c r="S50" s="34">
        <v>2027</v>
      </c>
      <c r="T50" s="34">
        <v>2028</v>
      </c>
      <c r="U50" s="34">
        <v>2029</v>
      </c>
      <c r="V50" s="34">
        <v>2030</v>
      </c>
      <c r="W50" s="34">
        <v>2031</v>
      </c>
      <c r="X50" s="34">
        <v>2032</v>
      </c>
      <c r="Y50" s="34">
        <v>2033</v>
      </c>
      <c r="Z50" s="34">
        <v>2034</v>
      </c>
      <c r="AA50" s="34">
        <v>2035</v>
      </c>
    </row>
    <row r="51" spans="1:27" x14ac:dyDescent="0.25">
      <c r="A51" s="21" t="s">
        <v>59</v>
      </c>
      <c r="B51" s="36"/>
      <c r="C51" s="36">
        <v>195</v>
      </c>
      <c r="D51" s="36">
        <v>195</v>
      </c>
      <c r="E51" s="36">
        <v>195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3" spans="1:27" s="22" customFormat="1" ht="27.75" customHeight="1" x14ac:dyDescent="0.3">
      <c r="A53" s="46" t="s">
        <v>36</v>
      </c>
    </row>
    <row r="55" spans="1:27" x14ac:dyDescent="0.25">
      <c r="B55" s="23">
        <v>2010</v>
      </c>
      <c r="C55" s="23">
        <v>2011</v>
      </c>
      <c r="D55" s="23">
        <v>2012</v>
      </c>
      <c r="E55" s="23">
        <v>2013</v>
      </c>
      <c r="F55" s="23">
        <v>2014</v>
      </c>
      <c r="G55" s="23">
        <v>2015</v>
      </c>
      <c r="H55" s="23">
        <v>2016</v>
      </c>
      <c r="I55" s="23">
        <v>2017</v>
      </c>
      <c r="J55" s="23">
        <v>2018</v>
      </c>
      <c r="K55" s="23">
        <v>2019</v>
      </c>
      <c r="L55" s="23">
        <v>2020</v>
      </c>
      <c r="M55" s="23">
        <v>2021</v>
      </c>
      <c r="N55" s="23">
        <v>2022</v>
      </c>
      <c r="O55" s="23">
        <v>2023</v>
      </c>
      <c r="P55" s="23">
        <v>2024</v>
      </c>
      <c r="Q55" s="23">
        <v>2025</v>
      </c>
      <c r="R55" s="23">
        <v>2026</v>
      </c>
      <c r="S55" s="23">
        <v>2027</v>
      </c>
      <c r="T55" s="23">
        <v>2028</v>
      </c>
      <c r="U55" s="23">
        <v>2029</v>
      </c>
      <c r="V55" s="23">
        <v>2030</v>
      </c>
      <c r="W55" s="23">
        <v>2031</v>
      </c>
      <c r="X55" s="23">
        <v>2032</v>
      </c>
      <c r="Y55" s="23">
        <v>2033</v>
      </c>
      <c r="Z55" s="23">
        <v>2034</v>
      </c>
      <c r="AA55" s="23">
        <v>2035</v>
      </c>
    </row>
    <row r="56" spans="1:27" x14ac:dyDescent="0.25">
      <c r="A56" s="49" t="s">
        <v>37</v>
      </c>
      <c r="B56" s="37">
        <v>255.74</v>
      </c>
      <c r="C56" s="37">
        <v>255.74</v>
      </c>
      <c r="D56" s="37">
        <v>255.74</v>
      </c>
      <c r="E56" s="37">
        <v>255.74</v>
      </c>
      <c r="F56" s="37">
        <v>255.74</v>
      </c>
      <c r="G56" s="37">
        <v>255.74</v>
      </c>
      <c r="H56" s="37">
        <v>255.74</v>
      </c>
      <c r="I56" s="37">
        <v>255.74</v>
      </c>
      <c r="J56" s="37">
        <v>255.74</v>
      </c>
      <c r="K56" s="37">
        <v>255.74</v>
      </c>
      <c r="L56" s="37">
        <v>255.74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  <c r="T56" s="37">
        <v>0</v>
      </c>
      <c r="U56" s="37">
        <v>0</v>
      </c>
      <c r="V56" s="37">
        <v>0</v>
      </c>
      <c r="W56" s="37">
        <v>0</v>
      </c>
      <c r="X56" s="37">
        <v>0</v>
      </c>
      <c r="Y56" s="37">
        <v>0</v>
      </c>
      <c r="Z56" s="37">
        <v>0</v>
      </c>
      <c r="AA56" s="37">
        <v>0</v>
      </c>
    </row>
    <row r="57" spans="1:27" x14ac:dyDescent="0.25">
      <c r="A57" s="29" t="s">
        <v>38</v>
      </c>
      <c r="B57" s="37">
        <v>81.2</v>
      </c>
      <c r="C57" s="37">
        <v>81.2</v>
      </c>
      <c r="D57" s="37">
        <v>81.2</v>
      </c>
      <c r="E57" s="37">
        <v>81.2</v>
      </c>
      <c r="F57" s="37">
        <v>81.2</v>
      </c>
      <c r="G57" s="37">
        <v>81.2</v>
      </c>
      <c r="H57" s="37">
        <v>81.2</v>
      </c>
      <c r="I57" s="37">
        <v>81.2</v>
      </c>
      <c r="J57" s="37">
        <v>81.2</v>
      </c>
      <c r="K57" s="37">
        <v>81.2</v>
      </c>
      <c r="L57" s="37">
        <v>81.2</v>
      </c>
      <c r="M57" s="37">
        <v>0</v>
      </c>
      <c r="N57" s="54">
        <v>0</v>
      </c>
      <c r="O57" s="54">
        <v>0</v>
      </c>
      <c r="P57" s="54">
        <v>0</v>
      </c>
      <c r="Q57" s="54">
        <v>0</v>
      </c>
      <c r="R57" s="54">
        <v>0</v>
      </c>
      <c r="S57" s="54">
        <v>0</v>
      </c>
      <c r="T57" s="54">
        <v>0</v>
      </c>
      <c r="U57" s="54">
        <v>0</v>
      </c>
      <c r="V57" s="54">
        <v>0</v>
      </c>
      <c r="W57" s="54">
        <v>0</v>
      </c>
      <c r="X57" s="54">
        <v>0</v>
      </c>
      <c r="Y57" s="54">
        <v>0</v>
      </c>
      <c r="Z57" s="54">
        <v>0</v>
      </c>
      <c r="AA57" s="54">
        <v>0</v>
      </c>
    </row>
    <row r="58" spans="1:27" x14ac:dyDescent="0.25">
      <c r="B58" s="55">
        <v>174.54000000000002</v>
      </c>
      <c r="C58" s="55">
        <v>174.54000000000002</v>
      </c>
      <c r="D58" s="55">
        <v>174.54000000000002</v>
      </c>
      <c r="E58" s="55">
        <v>174.54000000000002</v>
      </c>
      <c r="F58" s="55">
        <v>174.54000000000002</v>
      </c>
      <c r="G58" s="55">
        <v>174.54000000000002</v>
      </c>
      <c r="H58" s="55">
        <v>174.54000000000002</v>
      </c>
      <c r="I58" s="55">
        <v>174.54000000000002</v>
      </c>
      <c r="J58" s="55">
        <v>174.54000000000002</v>
      </c>
      <c r="K58" s="55">
        <v>174.54000000000002</v>
      </c>
      <c r="L58" s="55">
        <v>174.54000000000002</v>
      </c>
      <c r="M58" s="55">
        <v>0</v>
      </c>
      <c r="N58" s="55">
        <v>0</v>
      </c>
      <c r="O58" s="55">
        <v>0</v>
      </c>
      <c r="P58" s="55">
        <v>0</v>
      </c>
      <c r="Q58" s="55">
        <v>0</v>
      </c>
      <c r="R58" s="55">
        <v>0</v>
      </c>
    </row>
    <row r="60" spans="1:27" s="22" customFormat="1" ht="27.75" customHeight="1" x14ac:dyDescent="0.3">
      <c r="A60" s="4" t="s">
        <v>39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ht="18.75" x14ac:dyDescent="0.3">
      <c r="A62" s="40" t="s">
        <v>40</v>
      </c>
      <c r="B62" s="8">
        <v>2010</v>
      </c>
      <c r="C62" s="8">
        <v>2011</v>
      </c>
      <c r="D62" s="8">
        <v>2012</v>
      </c>
      <c r="E62" s="8">
        <v>2013</v>
      </c>
      <c r="F62" s="8">
        <v>2014</v>
      </c>
      <c r="G62" s="8">
        <v>2015</v>
      </c>
      <c r="H62" s="8">
        <v>2016</v>
      </c>
      <c r="I62" s="8">
        <v>2017</v>
      </c>
      <c r="J62" s="8">
        <v>2018</v>
      </c>
      <c r="K62" s="8">
        <v>2019</v>
      </c>
      <c r="L62" s="8">
        <v>2020</v>
      </c>
      <c r="M62" s="8">
        <v>2021</v>
      </c>
      <c r="N62" s="8">
        <v>2022</v>
      </c>
      <c r="O62" s="8">
        <v>2023</v>
      </c>
      <c r="P62" s="8">
        <v>2024</v>
      </c>
      <c r="Q62" s="8">
        <v>2025</v>
      </c>
      <c r="R62" s="8">
        <v>2026</v>
      </c>
      <c r="S62" s="8">
        <v>2027</v>
      </c>
      <c r="T62" s="8">
        <v>2028</v>
      </c>
      <c r="U62" s="8">
        <v>2029</v>
      </c>
      <c r="V62" s="8">
        <v>2030</v>
      </c>
      <c r="W62" s="8">
        <v>2031</v>
      </c>
      <c r="X62" s="8">
        <v>2032</v>
      </c>
      <c r="Y62" s="8">
        <v>2033</v>
      </c>
      <c r="Z62" s="8">
        <v>2034</v>
      </c>
      <c r="AA62" s="8">
        <v>2035</v>
      </c>
    </row>
    <row r="63" spans="1:27" x14ac:dyDescent="0.25">
      <c r="A63" s="11" t="s">
        <v>41</v>
      </c>
      <c r="B63" s="41">
        <v>40110</v>
      </c>
      <c r="C63" s="41">
        <v>40110</v>
      </c>
      <c r="D63" s="41">
        <v>46126.5</v>
      </c>
      <c r="E63" s="41">
        <v>44121</v>
      </c>
      <c r="F63" s="41">
        <v>42917.700000000004</v>
      </c>
      <c r="G63" s="41">
        <v>39708.9</v>
      </c>
      <c r="H63" s="41">
        <v>39708.9</v>
      </c>
      <c r="I63" s="41">
        <v>39708.9</v>
      </c>
      <c r="J63" s="41">
        <v>39708.9</v>
      </c>
      <c r="K63" s="41">
        <v>39708.9</v>
      </c>
      <c r="L63" s="41">
        <v>38505.599999999999</v>
      </c>
      <c r="M63" s="41">
        <v>38505.599999999999</v>
      </c>
      <c r="N63" s="41">
        <v>38505.599999999999</v>
      </c>
      <c r="O63" s="41">
        <v>38505.599999999999</v>
      </c>
      <c r="P63" s="41">
        <v>38505.599999999999</v>
      </c>
      <c r="Q63" s="41">
        <v>39708.9</v>
      </c>
      <c r="R63" s="41">
        <v>39708.9</v>
      </c>
      <c r="S63" s="41">
        <v>39708.9</v>
      </c>
      <c r="T63" s="41">
        <v>39708.9</v>
      </c>
      <c r="U63" s="41">
        <v>39708.9</v>
      </c>
      <c r="V63" s="41">
        <v>38144.61</v>
      </c>
      <c r="W63" s="41">
        <v>38144.61</v>
      </c>
      <c r="X63" s="41">
        <v>38144.61</v>
      </c>
      <c r="Y63" s="41">
        <v>38144.61</v>
      </c>
      <c r="Z63" s="41">
        <v>38144.61</v>
      </c>
      <c r="AA63" s="41">
        <v>38144.61</v>
      </c>
    </row>
    <row r="64" spans="1:27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ht="18.75" x14ac:dyDescent="0.3">
      <c r="A66" s="4" t="s">
        <v>42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ht="18.75" x14ac:dyDescent="0.3">
      <c r="A68" s="40" t="s">
        <v>40</v>
      </c>
      <c r="B68" s="8">
        <v>2010</v>
      </c>
      <c r="C68" s="8">
        <v>2011</v>
      </c>
      <c r="D68" s="8">
        <v>2012</v>
      </c>
      <c r="E68" s="8">
        <v>2013</v>
      </c>
      <c r="F68" s="8">
        <v>2014</v>
      </c>
      <c r="G68" s="8">
        <v>2015</v>
      </c>
      <c r="H68" s="8">
        <v>2016</v>
      </c>
      <c r="I68" s="8">
        <v>2017</v>
      </c>
      <c r="J68" s="8">
        <v>2018</v>
      </c>
      <c r="K68" s="8">
        <v>2019</v>
      </c>
      <c r="L68" s="8">
        <v>2020</v>
      </c>
      <c r="M68" s="8">
        <v>2021</v>
      </c>
      <c r="N68" s="8">
        <v>2022</v>
      </c>
      <c r="O68" s="8">
        <v>2023</v>
      </c>
      <c r="P68" s="8">
        <v>2024</v>
      </c>
      <c r="Q68" s="8">
        <v>2025</v>
      </c>
      <c r="R68" s="8">
        <v>2026</v>
      </c>
      <c r="S68" s="8">
        <v>2027</v>
      </c>
      <c r="T68" s="8">
        <v>2028</v>
      </c>
      <c r="U68" s="8">
        <v>2029</v>
      </c>
      <c r="V68" s="8">
        <v>2030</v>
      </c>
      <c r="W68" s="8">
        <v>2031</v>
      </c>
      <c r="X68" s="8">
        <v>2032</v>
      </c>
      <c r="Y68" s="8">
        <v>2033</v>
      </c>
      <c r="Z68" s="8">
        <v>2034</v>
      </c>
      <c r="AA68" s="8">
        <v>2035</v>
      </c>
    </row>
    <row r="69" spans="1:27" x14ac:dyDescent="0.25">
      <c r="A69" s="11" t="s">
        <v>41</v>
      </c>
      <c r="B69" s="41">
        <v>7671.8821086214048</v>
      </c>
      <c r="C69" s="41">
        <v>7671.8821086214048</v>
      </c>
      <c r="D69" s="41">
        <v>8822.6644249146157</v>
      </c>
      <c r="E69" s="41">
        <v>8439.070319483546</v>
      </c>
      <c r="F69" s="41">
        <v>8208.9138562249027</v>
      </c>
      <c r="G69" s="41">
        <v>8055.4762140524754</v>
      </c>
      <c r="H69" s="41">
        <v>12555.405680817032</v>
      </c>
      <c r="I69" s="41">
        <v>12555.405680817032</v>
      </c>
      <c r="J69" s="41">
        <v>12555.405680817032</v>
      </c>
      <c r="K69" s="41">
        <v>12555.405680817032</v>
      </c>
      <c r="L69" s="41">
        <v>12555.405680817032</v>
      </c>
      <c r="M69" s="41">
        <v>12147.628320754315</v>
      </c>
      <c r="N69" s="41">
        <v>12147.628320754315</v>
      </c>
      <c r="O69" s="41">
        <v>12147.628320754315</v>
      </c>
      <c r="P69" s="41">
        <v>12147.628320754315</v>
      </c>
      <c r="Q69" s="41">
        <v>12147.628320754315</v>
      </c>
      <c r="R69" s="41">
        <v>12147.628320754315</v>
      </c>
      <c r="S69" s="41">
        <v>12147.628320754315</v>
      </c>
      <c r="T69" s="41">
        <v>12147.628320754315</v>
      </c>
      <c r="U69" s="41">
        <v>12147.628320754315</v>
      </c>
      <c r="V69" s="41">
        <v>12147.628320754315</v>
      </c>
      <c r="W69" s="41">
        <v>12147.628320754315</v>
      </c>
      <c r="X69" s="41">
        <v>12147.628320754315</v>
      </c>
      <c r="Y69" s="41">
        <v>12147.628320754315</v>
      </c>
      <c r="Z69" s="41">
        <v>12147.628320754315</v>
      </c>
      <c r="AA69" s="41">
        <v>12147.628320754315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baseColWidth="10" defaultRowHeight="15" x14ac:dyDescent="0.25"/>
  <cols>
    <col min="1" max="12" width="11.42578125" style="1"/>
    <col min="13" max="13" width="10.140625" style="1" customWidth="1"/>
    <col min="14" max="16384" width="11.42578125" style="1"/>
  </cols>
  <sheetData>
    <row r="1" spans="1:33" x14ac:dyDescent="0.25">
      <c r="B1" s="3">
        <v>2010</v>
      </c>
      <c r="C1" s="3">
        <f t="shared" ref="C1:H1" si="0">B1+1</f>
        <v>2011</v>
      </c>
      <c r="D1" s="3">
        <f t="shared" si="0"/>
        <v>2012</v>
      </c>
      <c r="E1" s="3">
        <f t="shared" si="0"/>
        <v>2013</v>
      </c>
      <c r="F1" s="3">
        <f t="shared" si="0"/>
        <v>2014</v>
      </c>
      <c r="G1" s="3">
        <f t="shared" si="0"/>
        <v>2015</v>
      </c>
      <c r="H1" s="3">
        <f t="shared" si="0"/>
        <v>2016</v>
      </c>
      <c r="I1" s="3">
        <f t="shared" ref="I1:V1" si="1">H1+1</f>
        <v>2017</v>
      </c>
      <c r="J1" s="3">
        <f t="shared" si="1"/>
        <v>2018</v>
      </c>
      <c r="K1" s="3">
        <f t="shared" si="1"/>
        <v>2019</v>
      </c>
      <c r="L1" s="3">
        <f t="shared" si="1"/>
        <v>2020</v>
      </c>
      <c r="M1" s="3">
        <f t="shared" si="1"/>
        <v>2021</v>
      </c>
      <c r="N1" s="3">
        <f t="shared" si="1"/>
        <v>2022</v>
      </c>
      <c r="O1" s="3">
        <f t="shared" si="1"/>
        <v>2023</v>
      </c>
      <c r="P1" s="3">
        <f t="shared" si="1"/>
        <v>2024</v>
      </c>
      <c r="Q1" s="3">
        <f t="shared" si="1"/>
        <v>2025</v>
      </c>
      <c r="R1" s="3">
        <f t="shared" si="1"/>
        <v>2026</v>
      </c>
      <c r="S1" s="3">
        <f t="shared" si="1"/>
        <v>2027</v>
      </c>
      <c r="T1" s="3">
        <f t="shared" si="1"/>
        <v>2028</v>
      </c>
      <c r="U1" s="3">
        <f t="shared" si="1"/>
        <v>2029</v>
      </c>
      <c r="V1" s="3">
        <f t="shared" si="1"/>
        <v>2030</v>
      </c>
      <c r="W1" s="3">
        <f>V1+1</f>
        <v>2031</v>
      </c>
      <c r="X1" s="3">
        <f>W1+1</f>
        <v>2032</v>
      </c>
      <c r="Y1" s="3">
        <f>X1+1</f>
        <v>2033</v>
      </c>
      <c r="Z1" s="3">
        <f>Y1+1</f>
        <v>2034</v>
      </c>
      <c r="AA1" s="3">
        <f>Z1+1</f>
        <v>2035</v>
      </c>
    </row>
    <row r="2" spans="1:33" x14ac:dyDescent="0.25">
      <c r="A2" s="1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s="1" t="s">
        <v>4</v>
      </c>
      <c r="B3" s="1">
        <f>'[1]AME BAT'!B18</f>
        <v>916.79110898127431</v>
      </c>
      <c r="C3" s="1">
        <f>'[1]AME BAT'!C18</f>
        <v>916.79110898127431</v>
      </c>
      <c r="D3" s="1">
        <f>'[1]AME BAT'!D18</f>
        <v>916.79110898127431</v>
      </c>
      <c r="E3" s="1">
        <f>'[1]AME BAT'!E18</f>
        <v>916.79110898127431</v>
      </c>
      <c r="F3" s="1">
        <f>'[1]AME BAT'!F18</f>
        <v>916.79110898127431</v>
      </c>
      <c r="G3" s="1">
        <f>'[1]AME BAT'!G18</f>
        <v>904.67625053316488</v>
      </c>
      <c r="H3" s="1">
        <f>'[1]AME BAT'!H18</f>
        <v>904.67625053316488</v>
      </c>
      <c r="I3" s="1">
        <f>'[1]AME BAT'!I18</f>
        <v>904.67625053316488</v>
      </c>
      <c r="J3" s="1">
        <f>'[1]AME BAT'!J18</f>
        <v>904.67625053316488</v>
      </c>
      <c r="K3" s="1">
        <f>'[1]AME BAT'!K18</f>
        <v>904.67625053316488</v>
      </c>
      <c r="L3" s="1">
        <f>'[1]AME BAT'!L18</f>
        <v>855.93420883773342</v>
      </c>
      <c r="M3" s="1">
        <f>'[1]AME BAT'!M18</f>
        <v>855.93420883773342</v>
      </c>
      <c r="N3" s="1">
        <f>'[1]AME BAT'!N18</f>
        <v>855.93420883773342</v>
      </c>
      <c r="O3" s="1">
        <f>'[1]AME BAT'!O18</f>
        <v>855.93420883773342</v>
      </c>
      <c r="P3" s="1">
        <f>'[1]AME BAT'!P18</f>
        <v>855.93420883773342</v>
      </c>
      <c r="Q3" s="1">
        <f>'[1]AME BAT'!Q18</f>
        <v>822.37671746062506</v>
      </c>
      <c r="R3" s="1">
        <f>'[1]AME BAT'!R18</f>
        <v>822.37671746062506</v>
      </c>
      <c r="S3" s="1">
        <f>'[1]AME BAT'!S18</f>
        <v>822.37671746062506</v>
      </c>
      <c r="T3" s="1">
        <f>'[1]AME BAT'!T18</f>
        <v>822.37671746062506</v>
      </c>
      <c r="U3" s="1">
        <f>'[1]AME BAT'!U18</f>
        <v>822.37671746062506</v>
      </c>
      <c r="V3" s="1">
        <f>'[1]AME BAT'!V18</f>
        <v>822.37671746062506</v>
      </c>
      <c r="W3" s="1">
        <f>'[1]AME BAT'!W18</f>
        <v>822.37671746062506</v>
      </c>
      <c r="X3" s="1">
        <f>'[1]AME BAT'!X18</f>
        <v>822.37671746062506</v>
      </c>
      <c r="Y3" s="1">
        <f>'[1]AME BAT'!Y18</f>
        <v>822.37671746062506</v>
      </c>
      <c r="Z3" s="1">
        <f>'[1]AME BAT'!Z18</f>
        <v>822.37671746062506</v>
      </c>
      <c r="AA3" s="1">
        <f>'[1]AME BAT'!AA18</f>
        <v>822.37671746062506</v>
      </c>
      <c r="AB3" s="2"/>
      <c r="AC3" s="2"/>
      <c r="AD3" s="2"/>
      <c r="AE3" s="2"/>
      <c r="AF3" s="2"/>
      <c r="AG3" s="2"/>
    </row>
    <row r="4" spans="1:33" x14ac:dyDescent="0.25">
      <c r="A4" s="1" t="s">
        <v>0</v>
      </c>
      <c r="B4" s="1">
        <f>'[1]AME BAT'!B25</f>
        <v>1679.3301204886911</v>
      </c>
      <c r="C4" s="1">
        <f>'[1]AME BAT'!C25</f>
        <v>1679.3301204886911</v>
      </c>
      <c r="D4" s="1">
        <f>'[1]AME BAT'!D25</f>
        <v>1679.3301204886911</v>
      </c>
      <c r="E4" s="1">
        <f>'[1]AME BAT'!E25</f>
        <v>1679.3301204886911</v>
      </c>
      <c r="F4" s="1">
        <f>'[1]AME BAT'!F25</f>
        <v>1679.3301204886911</v>
      </c>
      <c r="G4" s="1">
        <f>'[1]AME BAT'!G25</f>
        <v>1658.1736761265242</v>
      </c>
      <c r="H4" s="1">
        <f>'[1]AME BAT'!H25</f>
        <v>1658.1736761265242</v>
      </c>
      <c r="I4" s="1">
        <f>'[1]AME BAT'!I25</f>
        <v>1658.1736761265242</v>
      </c>
      <c r="J4" s="1">
        <f>'[1]AME BAT'!J25</f>
        <v>1658.1736761265242</v>
      </c>
      <c r="K4" s="1">
        <f>'[1]AME BAT'!K25</f>
        <v>1658.1736761265242</v>
      </c>
      <c r="L4" s="1">
        <f>'[1]AME BAT'!L25</f>
        <v>1569.7815112173184</v>
      </c>
      <c r="M4" s="1">
        <f>'[1]AME BAT'!M25</f>
        <v>1569.7815112173184</v>
      </c>
      <c r="N4" s="1">
        <f>'[1]AME BAT'!N25</f>
        <v>1569.7815112173184</v>
      </c>
      <c r="O4" s="1">
        <f>'[1]AME BAT'!O25</f>
        <v>1569.7815112173184</v>
      </c>
      <c r="P4" s="1">
        <f>'[1]AME BAT'!P25</f>
        <v>1569.7815112173184</v>
      </c>
      <c r="Q4" s="1">
        <f>'[1]AME BAT'!Q25</f>
        <v>1510.1924819116693</v>
      </c>
      <c r="R4" s="1">
        <f>'[1]AME BAT'!R25</f>
        <v>1510.1924819116693</v>
      </c>
      <c r="S4" s="1">
        <f>'[1]AME BAT'!S25</f>
        <v>1510.1924819116693</v>
      </c>
      <c r="T4" s="1">
        <f>'[1]AME BAT'!T25</f>
        <v>1510.1924819116693</v>
      </c>
      <c r="U4" s="1">
        <f>'[1]AME BAT'!U25</f>
        <v>1510.1924819116693</v>
      </c>
      <c r="V4" s="1">
        <f>'[1]AME BAT'!V25</f>
        <v>1510.1924819116693</v>
      </c>
      <c r="W4" s="1">
        <f>'[1]AME BAT'!W25</f>
        <v>1510.1924819116693</v>
      </c>
      <c r="X4" s="1">
        <f>'[1]AME BAT'!X25</f>
        <v>1510.1924819116693</v>
      </c>
      <c r="Y4" s="1">
        <f>'[1]AME BAT'!Y25</f>
        <v>1510.1924819116693</v>
      </c>
      <c r="Z4" s="1">
        <f>'[1]AME BAT'!Z25</f>
        <v>1510.1924819116693</v>
      </c>
      <c r="AA4" s="1">
        <f>'[1]AME BAT'!AA25</f>
        <v>1510.1924819116693</v>
      </c>
      <c r="AB4" s="2"/>
      <c r="AC4" s="2"/>
      <c r="AD4" s="2"/>
      <c r="AE4" s="2"/>
      <c r="AF4" s="2"/>
      <c r="AG4" s="2"/>
    </row>
    <row r="5" spans="1:33" x14ac:dyDescent="0.25">
      <c r="A5" s="1" t="s">
        <v>1</v>
      </c>
      <c r="B5" s="1">
        <f>'[2]scenario demande'!$C$192</f>
        <v>22.60944152051686</v>
      </c>
      <c r="G5" s="1">
        <v>22.5</v>
      </c>
      <c r="L5" s="2">
        <v>22.5</v>
      </c>
      <c r="M5" s="2"/>
      <c r="N5" s="2"/>
      <c r="O5" s="2"/>
      <c r="P5" s="2"/>
      <c r="Q5" s="2">
        <v>22.6</v>
      </c>
      <c r="R5" s="2"/>
      <c r="S5" s="2"/>
      <c r="T5" s="2"/>
      <c r="U5" s="2"/>
      <c r="V5" s="2">
        <v>22.7</v>
      </c>
      <c r="W5" s="2"/>
      <c r="X5" s="2"/>
      <c r="Y5" s="2"/>
      <c r="Z5" s="2"/>
      <c r="AA5" s="2">
        <v>22.7</v>
      </c>
      <c r="AB5" s="2"/>
      <c r="AC5" s="2"/>
      <c r="AD5" s="2"/>
      <c r="AE5" s="2"/>
      <c r="AF5" s="2"/>
      <c r="AG5" s="2"/>
    </row>
    <row r="6" spans="1:33" x14ac:dyDescent="0.25">
      <c r="A6" s="1" t="s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A7" s="1" t="s">
        <v>4</v>
      </c>
      <c r="B7" s="1">
        <f>'[1]AMS1 BAT'!B18</f>
        <v>920.58251717550047</v>
      </c>
      <c r="C7" s="1">
        <f>'[1]AMS1 BAT'!C18</f>
        <v>920.58251717550047</v>
      </c>
      <c r="D7" s="1">
        <f>'[1]AMS1 BAT'!D18</f>
        <v>920.58251717550047</v>
      </c>
      <c r="E7" s="1">
        <f>'[1]AMS1 BAT'!E18</f>
        <v>920.58251717550047</v>
      </c>
      <c r="F7" s="1">
        <f>'[1]AMS1 BAT'!F18</f>
        <v>920.58251717550047</v>
      </c>
      <c r="G7" s="1">
        <f>'[1]AMS1 BAT'!G18</f>
        <v>1274.0972520819389</v>
      </c>
      <c r="H7" s="1">
        <f>'[1]AMS1 BAT'!H18</f>
        <v>1274.0972520819389</v>
      </c>
      <c r="I7" s="1">
        <f>'[1]AMS1 BAT'!I18</f>
        <v>1274.0972520819389</v>
      </c>
      <c r="J7" s="1">
        <f>'[1]AMS1 BAT'!J18</f>
        <v>1274.0972520819389</v>
      </c>
      <c r="K7" s="1">
        <f>'[1]AMS1 BAT'!K18</f>
        <v>1274.0972520819389</v>
      </c>
      <c r="L7" s="1">
        <f>'[1]AMS1 BAT'!L18</f>
        <v>2074.2048949031591</v>
      </c>
      <c r="M7" s="1">
        <f>'[1]AMS1 BAT'!M18</f>
        <v>2074.2048949031591</v>
      </c>
      <c r="N7" s="1">
        <f>'[1]AMS1 BAT'!N18</f>
        <v>2074.2048949031591</v>
      </c>
      <c r="O7" s="1">
        <f>'[1]AMS1 BAT'!O18</f>
        <v>2074.2048949031591</v>
      </c>
      <c r="P7" s="1">
        <f>'[1]AMS1 BAT'!P18</f>
        <v>2074.2048949031591</v>
      </c>
      <c r="Q7" s="1">
        <f>'[1]AMS1 BAT'!Q18</f>
        <v>2258.6634215618665</v>
      </c>
      <c r="R7" s="1">
        <f>'[1]AMS1 BAT'!R18</f>
        <v>2258.6634215618665</v>
      </c>
      <c r="S7" s="1">
        <f>'[1]AMS1 BAT'!S18</f>
        <v>2258.6634215618665</v>
      </c>
      <c r="T7" s="1">
        <f>'[1]AMS1 BAT'!T18</f>
        <v>2258.6634215618665</v>
      </c>
      <c r="U7" s="1">
        <f>'[1]AMS1 BAT'!U18</f>
        <v>2258.6634215618665</v>
      </c>
      <c r="V7" s="1">
        <f>'[1]AMS1 BAT'!V18</f>
        <v>2258.6634215618665</v>
      </c>
      <c r="W7" s="1">
        <f>'[1]AMS1 BAT'!W18</f>
        <v>2258.6634215618665</v>
      </c>
      <c r="X7" s="1">
        <f>'[1]AMS1 BAT'!X18</f>
        <v>2258.6634215618665</v>
      </c>
      <c r="Y7" s="1">
        <f>'[1]AMS1 BAT'!Y18</f>
        <v>2258.6634215618665</v>
      </c>
      <c r="Z7" s="1">
        <f>'[1]AMS1 BAT'!Z18</f>
        <v>2258.6634215618665</v>
      </c>
      <c r="AA7" s="1">
        <f>'[1]AMS1 BAT'!AA18</f>
        <v>2258.6634215618665</v>
      </c>
      <c r="AB7" s="2"/>
      <c r="AC7" s="2"/>
      <c r="AD7" s="2"/>
      <c r="AE7" s="2"/>
      <c r="AF7" s="2"/>
      <c r="AG7" s="2"/>
    </row>
    <row r="8" spans="1:33" x14ac:dyDescent="0.25">
      <c r="A8" s="1" t="s">
        <v>0</v>
      </c>
      <c r="B8" s="1">
        <f>'[1]AME BAT'!B25</f>
        <v>1679.3301204886911</v>
      </c>
      <c r="C8" s="1">
        <f>'[1]AME BAT'!C25</f>
        <v>1679.3301204886911</v>
      </c>
      <c r="D8" s="1">
        <f>'[1]AME BAT'!D25</f>
        <v>1679.3301204886911</v>
      </c>
      <c r="E8" s="1">
        <f>'[1]AME BAT'!E25</f>
        <v>1679.3301204886911</v>
      </c>
      <c r="F8" s="1">
        <f>'[1]AME BAT'!F25</f>
        <v>1679.3301204886911</v>
      </c>
      <c r="G8" s="1">
        <f>'[1]AME BAT'!G25</f>
        <v>1658.1736761265242</v>
      </c>
      <c r="H8" s="1">
        <f>'[1]AME BAT'!H25</f>
        <v>1658.1736761265242</v>
      </c>
      <c r="I8" s="1">
        <f>'[1]AME BAT'!I25</f>
        <v>1658.1736761265242</v>
      </c>
      <c r="J8" s="1">
        <f>'[1]AME BAT'!J25</f>
        <v>1658.1736761265242</v>
      </c>
      <c r="K8" s="1">
        <f>'[1]AME BAT'!K25</f>
        <v>1658.1736761265242</v>
      </c>
      <c r="L8" s="1">
        <f>'[1]AME BAT'!L25</f>
        <v>1569.7815112173184</v>
      </c>
      <c r="M8" s="1">
        <f>'[1]AME BAT'!M25</f>
        <v>1569.7815112173184</v>
      </c>
      <c r="N8" s="1">
        <f>'[1]AME BAT'!N25</f>
        <v>1569.7815112173184</v>
      </c>
      <c r="O8" s="1">
        <f>'[1]AME BAT'!O25</f>
        <v>1569.7815112173184</v>
      </c>
      <c r="P8" s="1">
        <f>'[1]AME BAT'!P25</f>
        <v>1569.7815112173184</v>
      </c>
      <c r="Q8" s="1">
        <f>'[1]AME BAT'!Q25</f>
        <v>1510.1924819116693</v>
      </c>
      <c r="R8" s="1">
        <f>'[1]AME BAT'!R25</f>
        <v>1510.1924819116693</v>
      </c>
      <c r="S8" s="1">
        <f>'[1]AME BAT'!S25</f>
        <v>1510.1924819116693</v>
      </c>
      <c r="T8" s="1">
        <f>'[1]AME BAT'!T25</f>
        <v>1510.1924819116693</v>
      </c>
      <c r="U8" s="1">
        <f>'[1]AME BAT'!U25</f>
        <v>1510.1924819116693</v>
      </c>
      <c r="V8" s="1">
        <f>'[1]AME BAT'!V25</f>
        <v>1510.1924819116693</v>
      </c>
      <c r="W8" s="1">
        <f>'[1]AME BAT'!W25</f>
        <v>1510.1924819116693</v>
      </c>
      <c r="X8" s="1">
        <f>'[1]AME BAT'!X25</f>
        <v>1510.1924819116693</v>
      </c>
      <c r="Y8" s="1">
        <f>'[1]AME BAT'!Y25</f>
        <v>1510.1924819116693</v>
      </c>
      <c r="Z8" s="1">
        <f>'[1]AME BAT'!Z25</f>
        <v>1510.1924819116693</v>
      </c>
      <c r="AA8" s="1">
        <f>'[1]AME BAT'!AA25</f>
        <v>1510.1924819116693</v>
      </c>
      <c r="AB8" s="2"/>
      <c r="AC8" s="2"/>
      <c r="AD8" s="2"/>
      <c r="AE8" s="2"/>
      <c r="AF8" s="2"/>
      <c r="AG8" s="2"/>
    </row>
    <row r="9" spans="1:33" x14ac:dyDescent="0.25">
      <c r="A9" s="1" t="s">
        <v>1</v>
      </c>
      <c r="B9" s="1">
        <f>'[2]scenario demande'!$C$192</f>
        <v>22.60944152051686</v>
      </c>
      <c r="G9" s="2">
        <v>22.5</v>
      </c>
      <c r="H9" s="2"/>
      <c r="I9" s="2"/>
      <c r="J9" s="2"/>
      <c r="K9" s="2"/>
      <c r="L9" s="2">
        <v>22</v>
      </c>
      <c r="N9" s="2"/>
      <c r="O9" s="2"/>
      <c r="P9" s="2"/>
      <c r="Q9" s="2">
        <v>21.5</v>
      </c>
      <c r="R9" s="2"/>
      <c r="S9" s="2"/>
      <c r="T9" s="2"/>
      <c r="U9" s="2"/>
      <c r="V9" s="2">
        <v>21.1</v>
      </c>
      <c r="W9" s="2"/>
      <c r="X9" s="2"/>
      <c r="Y9" s="2"/>
      <c r="Z9" s="2"/>
      <c r="AA9" s="2">
        <v>20.7</v>
      </c>
      <c r="AB9" s="2"/>
      <c r="AC9" s="2"/>
      <c r="AD9" s="2"/>
      <c r="AE9" s="2"/>
      <c r="AF9" s="2"/>
      <c r="AG9" s="2"/>
    </row>
    <row r="10" spans="1:33" x14ac:dyDescent="0.25">
      <c r="A10" s="1" t="s">
        <v>8</v>
      </c>
      <c r="G10" s="2"/>
      <c r="H10" s="2"/>
      <c r="I10" s="2"/>
      <c r="J10" s="2"/>
      <c r="K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A12" s="1" t="s">
        <v>7</v>
      </c>
      <c r="B12" s="2">
        <f t="shared" ref="B12:G12" si="2">SUM(B7:B8)-SUM(B3:B4)</f>
        <v>3.7914081942262783</v>
      </c>
      <c r="C12" s="2">
        <f t="shared" si="2"/>
        <v>3.7914081942262783</v>
      </c>
      <c r="D12" s="2">
        <f t="shared" si="2"/>
        <v>3.7914081942262783</v>
      </c>
      <c r="E12" s="2">
        <f t="shared" si="2"/>
        <v>3.7914081942262783</v>
      </c>
      <c r="F12" s="2">
        <f t="shared" si="2"/>
        <v>3.7914081942262783</v>
      </c>
      <c r="G12" s="2">
        <f t="shared" si="2"/>
        <v>369.42100154877426</v>
      </c>
      <c r="H12" s="2">
        <f t="shared" ref="H12:V12" si="3">SUM(H7:H8)-SUM(H3:H4)</f>
        <v>369.42100154877426</v>
      </c>
      <c r="I12" s="2">
        <f t="shared" si="3"/>
        <v>369.42100154877426</v>
      </c>
      <c r="J12" s="2">
        <f t="shared" si="3"/>
        <v>369.42100154877426</v>
      </c>
      <c r="K12" s="2">
        <f t="shared" si="3"/>
        <v>369.42100154877426</v>
      </c>
      <c r="L12" s="2">
        <f>SUM(L7:L8)-SUM(L3:L4)</f>
        <v>1218.2706860654257</v>
      </c>
      <c r="M12" s="2">
        <f t="shared" si="3"/>
        <v>1218.2706860654257</v>
      </c>
      <c r="N12" s="2">
        <f t="shared" si="3"/>
        <v>1218.2706860654257</v>
      </c>
      <c r="O12" s="2">
        <f t="shared" si="3"/>
        <v>1218.2706860654257</v>
      </c>
      <c r="P12" s="2">
        <f t="shared" si="3"/>
        <v>1218.2706860654257</v>
      </c>
      <c r="Q12" s="2">
        <f t="shared" si="3"/>
        <v>1436.2867041012414</v>
      </c>
      <c r="R12" s="2">
        <f t="shared" si="3"/>
        <v>1436.2867041012414</v>
      </c>
      <c r="S12" s="2">
        <f t="shared" si="3"/>
        <v>1436.2867041012414</v>
      </c>
      <c r="T12" s="2">
        <f t="shared" si="3"/>
        <v>1436.2867041012414</v>
      </c>
      <c r="U12" s="2">
        <f t="shared" si="3"/>
        <v>1436.2867041012414</v>
      </c>
      <c r="V12" s="2">
        <f t="shared" si="3"/>
        <v>1436.2867041012414</v>
      </c>
      <c r="W12" s="2">
        <f>SUM(W7:W8)-SUM(W3:W4)</f>
        <v>1436.2867041012414</v>
      </c>
      <c r="X12" s="2">
        <f>SUM(X7:X8)-SUM(X3:X4)</f>
        <v>1436.2867041012414</v>
      </c>
      <c r="Y12" s="2">
        <f>SUM(Y7:Y8)-SUM(Y3:Y4)</f>
        <v>1436.2867041012414</v>
      </c>
      <c r="Z12" s="2">
        <f>SUM(Z7:Z8)-SUM(Z3:Z4)</f>
        <v>1436.2867041012414</v>
      </c>
      <c r="AA12" s="2">
        <f>SUM(AA7:AA8)-SUM(AA3:AA4)</f>
        <v>1436.2867041012414</v>
      </c>
      <c r="AB12" s="2"/>
      <c r="AC12" s="2"/>
      <c r="AD12" s="2"/>
      <c r="AE12" s="2"/>
      <c r="AF12" s="2"/>
      <c r="AG12" s="2"/>
    </row>
    <row r="13" spans="1:33" x14ac:dyDescent="0.25">
      <c r="A13" s="1" t="s">
        <v>5</v>
      </c>
      <c r="L13" s="2">
        <f>-SUM(H12:L12)*1000/((L9-G9)*1000000)</f>
        <v>5.3919093845210453</v>
      </c>
    </row>
    <row r="15" spans="1:33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4:33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4:33" x14ac:dyDescent="0.25">
      <c r="G18" s="2"/>
      <c r="H18" s="2"/>
      <c r="I18" s="2"/>
      <c r="J18" s="2"/>
      <c r="K18" s="2"/>
      <c r="L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24" spans="4:33" x14ac:dyDescent="0.25">
      <c r="D24" s="6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7"/>
  <sheetViews>
    <sheetView workbookViewId="0">
      <pane xSplit="1" topLeftCell="W1" activePane="topRight" state="frozen"/>
      <selection activeCell="B37" sqref="B37"/>
      <selection pane="topRight"/>
    </sheetView>
  </sheetViews>
  <sheetFormatPr baseColWidth="10" defaultRowHeight="15" x14ac:dyDescent="0.25"/>
  <cols>
    <col min="6" max="6" width="12.7109375" customWidth="1"/>
    <col min="25" max="25" width="12" bestFit="1" customWidth="1"/>
    <col min="28" max="28" width="14.5703125" customWidth="1"/>
  </cols>
  <sheetData>
    <row r="1" spans="1:36" x14ac:dyDescent="0.25">
      <c r="A1" t="s">
        <v>6</v>
      </c>
      <c r="B1" t="s">
        <v>105</v>
      </c>
      <c r="C1" t="s">
        <v>67</v>
      </c>
      <c r="D1" t="s">
        <v>68</v>
      </c>
      <c r="E1" t="s">
        <v>69</v>
      </c>
      <c r="F1" t="s">
        <v>45</v>
      </c>
      <c r="G1" t="s">
        <v>46</v>
      </c>
      <c r="H1" t="s">
        <v>106</v>
      </c>
      <c r="I1" t="s">
        <v>106</v>
      </c>
      <c r="J1" t="s">
        <v>70</v>
      </c>
      <c r="K1" t="s">
        <v>44</v>
      </c>
      <c r="L1" t="s">
        <v>71</v>
      </c>
      <c r="M1" t="s">
        <v>72</v>
      </c>
      <c r="N1" t="s">
        <v>73</v>
      </c>
      <c r="O1" t="s">
        <v>74</v>
      </c>
      <c r="P1" t="s">
        <v>80</v>
      </c>
      <c r="Q1" t="s">
        <v>61</v>
      </c>
      <c r="R1" t="s">
        <v>103</v>
      </c>
      <c r="S1" t="s">
        <v>104</v>
      </c>
      <c r="T1" t="s">
        <v>98</v>
      </c>
      <c r="U1" t="s">
        <v>99</v>
      </c>
      <c r="V1" t="s">
        <v>79</v>
      </c>
      <c r="W1" t="s">
        <v>78</v>
      </c>
      <c r="X1" t="s">
        <v>77</v>
      </c>
      <c r="Y1" t="s">
        <v>76</v>
      </c>
      <c r="Z1" t="s">
        <v>75</v>
      </c>
      <c r="AA1" t="s">
        <v>47</v>
      </c>
      <c r="AB1" t="s">
        <v>62</v>
      </c>
      <c r="AC1" t="s">
        <v>63</v>
      </c>
      <c r="AD1" t="s">
        <v>64</v>
      </c>
      <c r="AE1" t="s">
        <v>60</v>
      </c>
      <c r="AF1" t="s">
        <v>91</v>
      </c>
      <c r="AG1" t="s">
        <v>65</v>
      </c>
      <c r="AH1" t="s">
        <v>66</v>
      </c>
    </row>
    <row r="2" spans="1:36" x14ac:dyDescent="0.25">
      <c r="A2">
        <v>2004</v>
      </c>
      <c r="B2">
        <v>34125.886814745798</v>
      </c>
      <c r="C2">
        <v>34125.886814745798</v>
      </c>
      <c r="D2">
        <v>3104740.4008646999</v>
      </c>
      <c r="E2">
        <v>19.916135807197101</v>
      </c>
      <c r="H2">
        <v>1</v>
      </c>
      <c r="I2">
        <v>1</v>
      </c>
      <c r="J2">
        <v>1889582.8777751799</v>
      </c>
      <c r="K2">
        <v>1</v>
      </c>
      <c r="O2">
        <v>922286.00271842303</v>
      </c>
      <c r="P2">
        <v>201081.98659805401</v>
      </c>
      <c r="Q2">
        <v>2</v>
      </c>
      <c r="R2">
        <v>1</v>
      </c>
      <c r="S2">
        <v>0.73</v>
      </c>
      <c r="AB2">
        <v>0.82174366304594015</v>
      </c>
      <c r="AC2">
        <f>AB2</f>
        <v>0.82174366304594015</v>
      </c>
      <c r="AD2" s="44">
        <v>-5.3E-3</v>
      </c>
      <c r="AE2">
        <v>0.5</v>
      </c>
      <c r="AF2">
        <v>0</v>
      </c>
      <c r="AG2">
        <v>1</v>
      </c>
      <c r="AH2">
        <f>1</f>
        <v>1</v>
      </c>
    </row>
    <row r="3" spans="1:36" x14ac:dyDescent="0.25">
      <c r="A3">
        <v>2005</v>
      </c>
      <c r="B3">
        <v>34664.6899094861</v>
      </c>
      <c r="C3">
        <v>34664.6899094861</v>
      </c>
      <c r="D3">
        <v>3153760.1888465402</v>
      </c>
      <c r="E3">
        <v>20.230585528795299</v>
      </c>
      <c r="F3">
        <v>0.91704031503990502</v>
      </c>
      <c r="G3">
        <v>8.2959684960094607E-2</v>
      </c>
      <c r="H3">
        <v>1</v>
      </c>
      <c r="I3">
        <v>1</v>
      </c>
      <c r="J3">
        <v>1919416.91865566</v>
      </c>
      <c r="K3">
        <v>1</v>
      </c>
      <c r="L3">
        <v>1.5665346592949301E-2</v>
      </c>
      <c r="M3">
        <v>1.5665346592948999E-2</v>
      </c>
      <c r="N3">
        <v>1.56653465929492E-2</v>
      </c>
      <c r="O3">
        <v>936847.69177277503</v>
      </c>
      <c r="P3">
        <v>204256.80802507501</v>
      </c>
      <c r="Q3">
        <v>2</v>
      </c>
      <c r="R3">
        <v>1</v>
      </c>
      <c r="S3">
        <v>0.73</v>
      </c>
      <c r="T3">
        <f>V3+R3/R2-1-S3*F3*(H3/H2-1)</f>
        <v>1.5788691372779162E-2</v>
      </c>
      <c r="V3">
        <f t="shared" ref="V3:V28" si="0">J3/J2-1</f>
        <v>1.5788691372779162E-2</v>
      </c>
      <c r="W3">
        <f t="shared" ref="W3:W28" si="1">V3+AH3/AH2-1-AC3*F3*(H3/H2-1)</f>
        <v>1.5788691372779162E-2</v>
      </c>
      <c r="X3">
        <f>V3+AC3*G3*(H3/H2-1)</f>
        <v>1.5788691372779162E-2</v>
      </c>
      <c r="Y3">
        <f t="shared" ref="Y3:Y28" si="2">D3</f>
        <v>3153760.1888465402</v>
      </c>
      <c r="AB3">
        <f>AB2+Q3*(H3/H2-1)</f>
        <v>0.82174366304594015</v>
      </c>
      <c r="AC3">
        <f>0.5*AC2+0.5*AB3+0.02*(AB2-AC2)</f>
        <v>0.82174366304594015</v>
      </c>
      <c r="AD3">
        <f>AD2</f>
        <v>-5.3E-3</v>
      </c>
      <c r="AE3">
        <f>AE2</f>
        <v>0.5</v>
      </c>
      <c r="AF3">
        <v>0</v>
      </c>
      <c r="AG3">
        <v>1</v>
      </c>
      <c r="AH3">
        <f>0.8*AG2+(1-0.8)*AG3+0.05*(AH2-AG2)</f>
        <v>1</v>
      </c>
      <c r="AI3" s="57">
        <f>AH3-R3</f>
        <v>0</v>
      </c>
      <c r="AJ3" s="58"/>
    </row>
    <row r="4" spans="1:36" x14ac:dyDescent="0.25">
      <c r="A4">
        <v>2006</v>
      </c>
      <c r="B4">
        <v>34340.972862999901</v>
      </c>
      <c r="C4">
        <v>34686.688872999999</v>
      </c>
      <c r="D4">
        <v>3203562.1828999999</v>
      </c>
      <c r="E4">
        <v>20.399852232000001</v>
      </c>
      <c r="F4">
        <v>0.91704031503990502</v>
      </c>
      <c r="G4">
        <v>8.2959684960094607E-2</v>
      </c>
      <c r="H4">
        <v>1.0182385724032701</v>
      </c>
      <c r="I4">
        <v>1.0182385724032701</v>
      </c>
      <c r="J4">
        <v>1949956.2542000001</v>
      </c>
      <c r="K4">
        <v>0.99875320339999996</v>
      </c>
      <c r="L4">
        <v>1.57854868635109E-2</v>
      </c>
      <c r="M4">
        <v>6.3442038609542702E-4</v>
      </c>
      <c r="N4">
        <v>1.56679211578101E-2</v>
      </c>
      <c r="O4">
        <v>951639.84987999999</v>
      </c>
      <c r="P4">
        <v>207490.00388999999</v>
      </c>
      <c r="Q4">
        <v>2</v>
      </c>
      <c r="R4">
        <v>0.99764465130000002</v>
      </c>
      <c r="S4">
        <v>0.75369327689999999</v>
      </c>
      <c r="T4">
        <f>V4+R4/R3-1-S4*F4*(H4/H3-1)</f>
        <v>9.4948556951734292E-4</v>
      </c>
      <c r="U4">
        <f t="shared" ref="U4:U48" si="3">B4/B3-1</f>
        <v>-9.3385242254139245E-3</v>
      </c>
      <c r="V4">
        <f t="shared" si="0"/>
        <v>1.5910735832072032E-2</v>
      </c>
      <c r="W4">
        <f t="shared" si="1"/>
        <v>-1.4144838634430855E-3</v>
      </c>
      <c r="X4">
        <f t="shared" ref="X4:X28" si="4">V4+AC4*G4*(H4/H3-1)</f>
        <v>1.7181684578515922E-2</v>
      </c>
      <c r="Y4">
        <f t="shared" si="2"/>
        <v>3203562.1828999999</v>
      </c>
      <c r="Z4">
        <f>Y4-Y3*(1-1/20)</f>
        <v>207490.0034957868</v>
      </c>
      <c r="AA4">
        <f>AC4*G4*(H4/H3-1)*Y3</f>
        <v>4008.2675585991583</v>
      </c>
      <c r="AB4">
        <f>$AB$2+Q4*IF((I4/I3-1)&gt;0,(I4/I3-1),0)</f>
        <v>0.85822080785248034</v>
      </c>
      <c r="AC4">
        <f>0.5*AC3+0.5*AB4+0.02*(AB3-AC3)</f>
        <v>0.83998223544921025</v>
      </c>
      <c r="AD4">
        <f t="shared" ref="AD4:AE19" si="5">AD3</f>
        <v>-5.3E-3</v>
      </c>
      <c r="AE4">
        <f t="shared" si="5"/>
        <v>0.5</v>
      </c>
      <c r="AF4">
        <f>$AD$2-AE4*(I5/I4-1)</f>
        <v>-1.6380458116289659E-2</v>
      </c>
      <c r="AG4">
        <f t="shared" ref="AG4:AG28" si="6">AG3*(1+AF4)</f>
        <v>0.98361954188371037</v>
      </c>
      <c r="AH4">
        <f>0.8*AH3+(1-0.8)*AG4+0.05*(AG3-AH3)</f>
        <v>0.99672390837674207</v>
      </c>
      <c r="AI4" s="57">
        <f>AH4-R4</f>
        <v>-9.2074292325794449E-4</v>
      </c>
      <c r="AJ4" s="57">
        <f>AC4-S4</f>
        <v>8.628895854921026E-2</v>
      </c>
    </row>
    <row r="5" spans="1:36" x14ac:dyDescent="0.25">
      <c r="A5">
        <v>2007</v>
      </c>
      <c r="B5">
        <v>33718.789095</v>
      </c>
      <c r="C5">
        <v>34313.372829</v>
      </c>
      <c r="D5">
        <v>3254058.9512999998</v>
      </c>
      <c r="E5">
        <v>20.372569838</v>
      </c>
      <c r="F5">
        <v>0.91705368717965297</v>
      </c>
      <c r="G5">
        <v>8.3406170857047102E-2</v>
      </c>
      <c r="H5">
        <v>1.04080367211108</v>
      </c>
      <c r="I5">
        <v>1.04080367211108</v>
      </c>
      <c r="J5">
        <v>1977740.9328000001</v>
      </c>
      <c r="K5">
        <v>0.99485786899999995</v>
      </c>
      <c r="L5">
        <v>1.41483117247176E-2</v>
      </c>
      <c r="M5">
        <v>-1.08208508062431E-2</v>
      </c>
      <c r="N5">
        <v>1.5639752362872E-2</v>
      </c>
      <c r="O5">
        <v>966658.85629999998</v>
      </c>
      <c r="P5">
        <v>210674.87727999999</v>
      </c>
      <c r="Q5">
        <v>2</v>
      </c>
      <c r="R5">
        <v>0.99159868659999995</v>
      </c>
      <c r="S5">
        <v>0.76941956180000004</v>
      </c>
      <c r="T5">
        <f t="shared" ref="T5:T48" si="7">V5+R5/R4-1-S5*F5*(H5/H4-1)</f>
        <v>-7.4480872467486345E-3</v>
      </c>
      <c r="U5">
        <f t="shared" si="3"/>
        <v>-1.8117825912563501E-2</v>
      </c>
      <c r="V5">
        <f t="shared" si="0"/>
        <v>1.4248872783763522E-2</v>
      </c>
      <c r="W5">
        <f t="shared" si="1"/>
        <v>-1.0059855366818343E-2</v>
      </c>
      <c r="X5">
        <f t="shared" si="4"/>
        <v>1.5826239785908296E-2</v>
      </c>
      <c r="Y5">
        <f t="shared" si="2"/>
        <v>3254058.9512999998</v>
      </c>
      <c r="Z5">
        <f>Y5-Y4*(1-1/20)</f>
        <v>210674.87754500005</v>
      </c>
      <c r="AA5">
        <f>AC5*G5*(H5/H4-1)*Y4</f>
        <v>5053.193276625344</v>
      </c>
      <c r="AB5">
        <f t="shared" ref="AB5:AB28" si="8">$AB$2+Q5*IF((I5/I4-1)&gt;0,(I5/I4-1),0)</f>
        <v>0.86606549551109879</v>
      </c>
      <c r="AC5">
        <f t="shared" ref="AC5:AC28" si="9">0.5*AC4+0.5*AB5+0.02*(AB4-AC4)</f>
        <v>0.85338863692821987</v>
      </c>
      <c r="AD5">
        <f t="shared" si="5"/>
        <v>-5.3E-3</v>
      </c>
      <c r="AE5">
        <f t="shared" si="5"/>
        <v>0.5</v>
      </c>
      <c r="AF5">
        <f t="shared" ref="AF5:AF28" si="10">$AD$2-AE5*(I6/I5-1)</f>
        <v>-1.8638369834602569E-2</v>
      </c>
      <c r="AG5">
        <f t="shared" si="6"/>
        <v>0.9652864770855395</v>
      </c>
      <c r="AH5">
        <f t="shared" ref="AH5:AH28" si="11">0.8*AH4+(1-0.8)*AG5+0.05*(AG4-AH4)</f>
        <v>0.98978120379385004</v>
      </c>
      <c r="AI5" s="57">
        <f>AH5-R5</f>
        <v>-1.817482806149906E-3</v>
      </c>
      <c r="AJ5" s="57">
        <f t="shared" ref="AJ5:AJ28" si="12">AC5-S5</f>
        <v>8.3969075128219828E-2</v>
      </c>
    </row>
    <row r="6" spans="1:36" x14ac:dyDescent="0.25">
      <c r="A6">
        <v>2008</v>
      </c>
      <c r="B6">
        <v>32743.968492</v>
      </c>
      <c r="C6">
        <v>33563.004104</v>
      </c>
      <c r="D6">
        <v>3305054.0532</v>
      </c>
      <c r="E6">
        <v>20.136330912999998</v>
      </c>
      <c r="F6">
        <v>0.91625859057554504</v>
      </c>
      <c r="G6">
        <v>8.3657495828537404E-2</v>
      </c>
      <c r="H6">
        <v>1.0685689207187401</v>
      </c>
      <c r="I6">
        <v>1.0685689207187401</v>
      </c>
      <c r="J6">
        <v>2002140.8672</v>
      </c>
      <c r="K6">
        <v>0.98829005130000003</v>
      </c>
      <c r="L6">
        <v>1.2261791349272501E-2</v>
      </c>
      <c r="M6">
        <v>-2.21107645708029E-2</v>
      </c>
      <c r="N6">
        <v>1.55497029502437E-2</v>
      </c>
      <c r="O6">
        <v>981849.02520999999</v>
      </c>
      <c r="P6">
        <v>213698.04926</v>
      </c>
      <c r="Q6">
        <v>2</v>
      </c>
      <c r="R6">
        <v>0.98209607909999996</v>
      </c>
      <c r="S6">
        <v>0.78156241299999996</v>
      </c>
      <c r="T6">
        <f t="shared" si="7"/>
        <v>-1.634941037017312E-2</v>
      </c>
      <c r="U6">
        <f t="shared" si="3"/>
        <v>-2.8910308737764012E-2</v>
      </c>
      <c r="V6">
        <f t="shared" si="0"/>
        <v>1.2337275320208674E-2</v>
      </c>
      <c r="W6">
        <f t="shared" si="1"/>
        <v>-1.8688140350269996E-2</v>
      </c>
      <c r="X6">
        <f t="shared" si="4"/>
        <v>1.4266579981828903E-2</v>
      </c>
      <c r="Y6">
        <f t="shared" si="2"/>
        <v>3305054.0532</v>
      </c>
      <c r="Z6">
        <f t="shared" ref="Z6:Z28" si="13">Y6-Y5*(1-1/20)</f>
        <v>213698.04946500016</v>
      </c>
      <c r="AA6">
        <f t="shared" ref="AA6:AA28" si="14">AC6*G6*(H6/H5-1)*Y5</f>
        <v>6278.0711039301214</v>
      </c>
      <c r="AB6">
        <f t="shared" si="8"/>
        <v>0.87509714238435043</v>
      </c>
      <c r="AC6">
        <f t="shared" si="9"/>
        <v>0.8644964268279427</v>
      </c>
      <c r="AD6">
        <f t="shared" si="5"/>
        <v>-5.3E-3</v>
      </c>
      <c r="AE6">
        <f t="shared" si="5"/>
        <v>0.5</v>
      </c>
      <c r="AF6">
        <f t="shared" si="10"/>
        <v>-1.9009464083689004E-2</v>
      </c>
      <c r="AG6">
        <f t="shared" si="6"/>
        <v>0.94693689846891127</v>
      </c>
      <c r="AH6">
        <f t="shared" si="11"/>
        <v>0.97998760639344684</v>
      </c>
      <c r="AI6" s="57">
        <f t="shared" ref="AI6:AI28" si="15">AH6-R6</f>
        <v>-2.1084727065531217E-3</v>
      </c>
      <c r="AJ6" s="57">
        <f t="shared" si="12"/>
        <v>8.2934013827942743E-2</v>
      </c>
    </row>
    <row r="7" spans="1:36" x14ac:dyDescent="0.25">
      <c r="A7">
        <v>2009</v>
      </c>
      <c r="B7">
        <v>31635.023572999999</v>
      </c>
      <c r="C7">
        <v>32578.597573999999</v>
      </c>
      <c r="D7">
        <v>3356300.6102</v>
      </c>
      <c r="E7">
        <v>19.735034369000001</v>
      </c>
      <c r="F7">
        <v>0.91569029645940603</v>
      </c>
      <c r="G7">
        <v>8.3807133246212404E-2</v>
      </c>
      <c r="H7">
        <v>1.09786793519782</v>
      </c>
      <c r="I7">
        <v>1.09786793519782</v>
      </c>
      <c r="J7">
        <v>2023651.7551</v>
      </c>
      <c r="K7">
        <v>0.97963041630000003</v>
      </c>
      <c r="L7">
        <v>1.06866372102525E-2</v>
      </c>
      <c r="M7">
        <v>-2.9768835378153499E-2</v>
      </c>
      <c r="N7">
        <v>1.53865304033286E-2</v>
      </c>
      <c r="O7">
        <v>997166.48293000006</v>
      </c>
      <c r="P7">
        <v>216499.25964999999</v>
      </c>
      <c r="Q7">
        <v>2</v>
      </c>
      <c r="R7">
        <v>0.96993789360000005</v>
      </c>
      <c r="S7">
        <v>0.78820141239999997</v>
      </c>
      <c r="T7">
        <f t="shared" si="7"/>
        <v>-2.1425456902557486E-2</v>
      </c>
      <c r="U7">
        <f t="shared" si="3"/>
        <v>-3.3867150808886803E-2</v>
      </c>
      <c r="V7">
        <f t="shared" si="0"/>
        <v>1.0743943272125023E-2</v>
      </c>
      <c r="W7">
        <f t="shared" si="1"/>
        <v>-2.3195987861873858E-2</v>
      </c>
      <c r="X7">
        <f t="shared" si="4"/>
        <v>1.2744843504194362E-2</v>
      </c>
      <c r="Y7">
        <f t="shared" si="2"/>
        <v>3356300.6102</v>
      </c>
      <c r="Z7">
        <f t="shared" si="13"/>
        <v>216499.25965999998</v>
      </c>
      <c r="AA7">
        <f t="shared" si="14"/>
        <v>6613.0834220495917</v>
      </c>
      <c r="AB7">
        <f t="shared" si="8"/>
        <v>0.87658151938069617</v>
      </c>
      <c r="AC7">
        <f t="shared" si="9"/>
        <v>0.87075098741544754</v>
      </c>
      <c r="AD7">
        <f t="shared" si="5"/>
        <v>-5.3E-3</v>
      </c>
      <c r="AE7">
        <f t="shared" si="5"/>
        <v>0.5</v>
      </c>
      <c r="AF7">
        <f t="shared" si="10"/>
        <v>-1.8868149469877721E-2</v>
      </c>
      <c r="AG7">
        <f t="shared" si="6"/>
        <v>0.92906995153005745</v>
      </c>
      <c r="AH7">
        <f t="shared" si="11"/>
        <v>0.96815154002454218</v>
      </c>
      <c r="AI7" s="57">
        <f t="shared" si="15"/>
        <v>-1.7863535754578663E-3</v>
      </c>
      <c r="AJ7" s="57">
        <f t="shared" si="12"/>
        <v>8.2549575015447574E-2</v>
      </c>
    </row>
    <row r="8" spans="1:36" x14ac:dyDescent="0.25">
      <c r="A8">
        <v>2010</v>
      </c>
      <c r="B8">
        <v>30507.562945999998</v>
      </c>
      <c r="C8">
        <v>31490.215614000001</v>
      </c>
      <c r="D8">
        <v>3407591.0829999899</v>
      </c>
      <c r="E8">
        <v>19.231795853000001</v>
      </c>
      <c r="F8">
        <v>0.91614753411647498</v>
      </c>
      <c r="G8">
        <v>8.3869120932715896E-2</v>
      </c>
      <c r="H8">
        <v>1.12766000768372</v>
      </c>
      <c r="I8">
        <v>1.12766000768372</v>
      </c>
      <c r="J8">
        <v>2044001.7625</v>
      </c>
      <c r="K8">
        <v>0.96947344700000004</v>
      </c>
      <c r="L8">
        <v>1.0005855756261501E-2</v>
      </c>
      <c r="M8">
        <v>-3.3978674484554099E-2</v>
      </c>
      <c r="N8">
        <v>1.5166255834834001E-2</v>
      </c>
      <c r="O8">
        <v>1012592.3955099999</v>
      </c>
      <c r="P8">
        <v>219105.50365</v>
      </c>
      <c r="Q8">
        <v>2</v>
      </c>
      <c r="R8">
        <v>0.95591376839999997</v>
      </c>
      <c r="S8">
        <v>0.79103699230000002</v>
      </c>
      <c r="T8">
        <f t="shared" si="7"/>
        <v>-2.4068559744605155E-2</v>
      </c>
      <c r="U8">
        <f t="shared" si="3"/>
        <v>-3.5639632902384477E-2</v>
      </c>
      <c r="V8">
        <f t="shared" si="0"/>
        <v>1.0056081709075571E-2</v>
      </c>
      <c r="W8">
        <f t="shared" si="1"/>
        <v>-2.4612299895666413E-2</v>
      </c>
      <c r="X8">
        <f t="shared" si="4"/>
        <v>1.204407874243644E-2</v>
      </c>
      <c r="Y8">
        <f t="shared" si="2"/>
        <v>3407591.0829999899</v>
      </c>
      <c r="Z8">
        <f t="shared" si="13"/>
        <v>219105.50330998981</v>
      </c>
      <c r="AA8">
        <f t="shared" si="14"/>
        <v>6672.315656144875</v>
      </c>
      <c r="AB8">
        <f t="shared" si="8"/>
        <v>0.87601626092545104</v>
      </c>
      <c r="AC8">
        <f t="shared" si="9"/>
        <v>0.87350023480975436</v>
      </c>
      <c r="AD8">
        <f t="shared" si="5"/>
        <v>-5.3E-3</v>
      </c>
      <c r="AE8">
        <f t="shared" si="5"/>
        <v>0.5</v>
      </c>
      <c r="AF8">
        <f t="shared" si="10"/>
        <v>-1.4904736660531409E-2</v>
      </c>
      <c r="AG8">
        <f t="shared" si="6"/>
        <v>0.91522240856328929</v>
      </c>
      <c r="AH8">
        <f t="shared" si="11"/>
        <v>0.95561163430756735</v>
      </c>
      <c r="AI8" s="57">
        <f t="shared" si="15"/>
        <v>-3.0213409243262657E-4</v>
      </c>
      <c r="AJ8" s="57">
        <f t="shared" si="12"/>
        <v>8.2463242509754342E-2</v>
      </c>
    </row>
    <row r="9" spans="1:36" x14ac:dyDescent="0.25">
      <c r="A9">
        <v>2011</v>
      </c>
      <c r="B9">
        <v>29589.877598999999</v>
      </c>
      <c r="C9">
        <v>30490.983028999999</v>
      </c>
      <c r="D9">
        <v>3458743.4739999999</v>
      </c>
      <c r="E9">
        <v>18.738819948</v>
      </c>
      <c r="F9">
        <v>0.917361810063963</v>
      </c>
      <c r="G9">
        <v>8.3903883041455601E-2</v>
      </c>
      <c r="H9">
        <v>1.1493217625165499</v>
      </c>
      <c r="I9">
        <v>1.1493217625165499</v>
      </c>
      <c r="J9">
        <v>2062697.9132000001</v>
      </c>
      <c r="K9">
        <v>0.9592305713</v>
      </c>
      <c r="L9">
        <v>9.1052579172545296E-3</v>
      </c>
      <c r="M9">
        <v>-3.2245880641773403E-2</v>
      </c>
      <c r="N9">
        <v>1.48997509230222E-2</v>
      </c>
      <c r="O9">
        <v>1028157.03867</v>
      </c>
      <c r="P9">
        <v>221531.94555</v>
      </c>
      <c r="Q9">
        <v>2</v>
      </c>
      <c r="R9">
        <v>0.94106372370000002</v>
      </c>
      <c r="S9">
        <v>0.78720527169999999</v>
      </c>
      <c r="T9">
        <f t="shared" si="7"/>
        <v>-2.0260244533668599E-2</v>
      </c>
      <c r="U9">
        <f t="shared" si="3"/>
        <v>-3.0080585218306366E-2</v>
      </c>
      <c r="V9">
        <f t="shared" si="0"/>
        <v>9.1468368780334153E-3</v>
      </c>
      <c r="W9">
        <f t="shared" si="1"/>
        <v>-1.9736029131416963E-2</v>
      </c>
      <c r="X9">
        <f t="shared" si="4"/>
        <v>1.0544033009259124E-2</v>
      </c>
      <c r="Y9">
        <f t="shared" si="2"/>
        <v>3458743.4739999999</v>
      </c>
      <c r="Z9">
        <f t="shared" si="13"/>
        <v>221531.94515000982</v>
      </c>
      <c r="AA9">
        <f t="shared" si="14"/>
        <v>4761.0730779668083</v>
      </c>
      <c r="AB9">
        <f t="shared" si="8"/>
        <v>0.86016260968806579</v>
      </c>
      <c r="AC9">
        <f t="shared" si="9"/>
        <v>0.86688174277122398</v>
      </c>
      <c r="AD9">
        <f t="shared" si="5"/>
        <v>-5.3E-3</v>
      </c>
      <c r="AE9">
        <f t="shared" si="5"/>
        <v>0.5</v>
      </c>
      <c r="AF9">
        <f t="shared" si="10"/>
        <v>-1.5872429136897154E-2</v>
      </c>
      <c r="AG9">
        <f t="shared" si="6"/>
        <v>0.9006956057388682</v>
      </c>
      <c r="AH9">
        <f t="shared" si="11"/>
        <v>0.9426089673066137</v>
      </c>
      <c r="AI9" s="57">
        <f t="shared" si="15"/>
        <v>1.5452436066136777E-3</v>
      </c>
      <c r="AJ9" s="57">
        <f t="shared" si="12"/>
        <v>7.9676471071223998E-2</v>
      </c>
    </row>
    <row r="10" spans="1:36" x14ac:dyDescent="0.25">
      <c r="A10">
        <v>2012</v>
      </c>
      <c r="B10">
        <v>28676.236859000001</v>
      </c>
      <c r="C10">
        <v>29530.117481000001</v>
      </c>
      <c r="D10">
        <v>3509701.5759999999</v>
      </c>
      <c r="E10">
        <v>18.266172346000001</v>
      </c>
      <c r="F10">
        <v>0.91934617854487299</v>
      </c>
      <c r="G10">
        <v>8.3658879259825306E-2</v>
      </c>
      <c r="H10">
        <v>1.1736240082959499</v>
      </c>
      <c r="I10">
        <v>1.1736240082959499</v>
      </c>
      <c r="J10">
        <v>2082968.4010999999</v>
      </c>
      <c r="K10">
        <v>0.94901896389999996</v>
      </c>
      <c r="L10">
        <v>9.7791997264027406E-3</v>
      </c>
      <c r="M10">
        <v>-3.2020327401371798E-2</v>
      </c>
      <c r="N10">
        <v>1.46256474722557E-2</v>
      </c>
      <c r="O10">
        <v>1043889.28943</v>
      </c>
      <c r="P10">
        <v>223895.27567</v>
      </c>
      <c r="Q10">
        <v>2</v>
      </c>
      <c r="R10">
        <v>0.9256386338</v>
      </c>
      <c r="S10">
        <v>0.78691003039999996</v>
      </c>
      <c r="T10">
        <f t="shared" si="7"/>
        <v>-2.1861043199615474E-2</v>
      </c>
      <c r="U10">
        <f t="shared" si="3"/>
        <v>-3.0876800248436198E-2</v>
      </c>
      <c r="V10">
        <f t="shared" si="0"/>
        <v>9.8271723504839148E-3</v>
      </c>
      <c r="W10">
        <f t="shared" si="1"/>
        <v>-2.1549482061673446E-2</v>
      </c>
      <c r="X10">
        <f t="shared" si="4"/>
        <v>1.1357890239469835E-2</v>
      </c>
      <c r="Y10">
        <f t="shared" si="2"/>
        <v>3509701.5759999999</v>
      </c>
      <c r="Z10">
        <f t="shared" si="13"/>
        <v>223895.27570000011</v>
      </c>
      <c r="AA10">
        <f t="shared" si="14"/>
        <v>5294.3605090651099</v>
      </c>
      <c r="AB10">
        <f t="shared" si="8"/>
        <v>0.86403337959352877</v>
      </c>
      <c r="AC10">
        <f t="shared" si="9"/>
        <v>0.86532317852071317</v>
      </c>
      <c r="AD10">
        <f t="shared" si="5"/>
        <v>-5.3E-3</v>
      </c>
      <c r="AE10">
        <f t="shared" si="5"/>
        <v>0.5</v>
      </c>
      <c r="AF10">
        <f t="shared" si="10"/>
        <v>-1.7994819788752198E-2</v>
      </c>
      <c r="AG10">
        <f t="shared" si="6"/>
        <v>0.88448775062907625</v>
      </c>
      <c r="AH10">
        <f t="shared" si="11"/>
        <v>0.92888905589271897</v>
      </c>
      <c r="AI10" s="57">
        <f t="shared" si="15"/>
        <v>3.2504220927189742E-3</v>
      </c>
      <c r="AJ10" s="57">
        <f t="shared" si="12"/>
        <v>7.8413148120713205E-2</v>
      </c>
    </row>
    <row r="11" spans="1:36" x14ac:dyDescent="0.25">
      <c r="A11">
        <v>2013</v>
      </c>
      <c r="B11">
        <v>27711.465274999999</v>
      </c>
      <c r="C11">
        <v>28553.527312999999</v>
      </c>
      <c r="D11">
        <v>3560535.7149999999</v>
      </c>
      <c r="E11">
        <v>17.792056625000001</v>
      </c>
      <c r="F11">
        <v>0.92120719098276105</v>
      </c>
      <c r="G11">
        <v>8.3749364454668296E-2</v>
      </c>
      <c r="H11">
        <v>1.2034218988660901</v>
      </c>
      <c r="I11">
        <v>1.2034218988660901</v>
      </c>
      <c r="J11">
        <v>2105604.1954999999</v>
      </c>
      <c r="K11">
        <v>0.93836866720000001</v>
      </c>
      <c r="L11">
        <v>1.08084624259819E-2</v>
      </c>
      <c r="M11">
        <v>-3.3630197021926697E-2</v>
      </c>
      <c r="N11">
        <v>1.4380002503614301E-2</v>
      </c>
      <c r="O11">
        <v>1059812.7341499999</v>
      </c>
      <c r="P11">
        <v>226319.21799</v>
      </c>
      <c r="Q11">
        <v>2</v>
      </c>
      <c r="R11">
        <v>0.90953790609999996</v>
      </c>
      <c r="S11">
        <v>0.79019434079999995</v>
      </c>
      <c r="T11">
        <f t="shared" si="7"/>
        <v>-2.5009047151607955E-2</v>
      </c>
      <c r="U11">
        <f t="shared" si="3"/>
        <v>-3.36435909894226E-2</v>
      </c>
      <c r="V11">
        <f t="shared" si="0"/>
        <v>1.0867084871785115E-2</v>
      </c>
      <c r="W11">
        <f t="shared" si="1"/>
        <v>-2.3014267096010888E-2</v>
      </c>
      <c r="X11">
        <f t="shared" si="4"/>
        <v>1.2714678627227655E-2</v>
      </c>
      <c r="Y11">
        <f t="shared" si="2"/>
        <v>3560535.7149999999</v>
      </c>
      <c r="Z11">
        <f t="shared" si="13"/>
        <v>226319.21780000022</v>
      </c>
      <c r="AA11">
        <f t="shared" si="14"/>
        <v>6484.5027152844414</v>
      </c>
      <c r="AB11">
        <f t="shared" si="8"/>
        <v>0.87252294220094895</v>
      </c>
      <c r="AC11">
        <f t="shared" si="9"/>
        <v>0.86889726438228743</v>
      </c>
      <c r="AD11">
        <f t="shared" si="5"/>
        <v>-5.3E-3</v>
      </c>
      <c r="AE11">
        <f t="shared" si="5"/>
        <v>0.5</v>
      </c>
      <c r="AF11">
        <f t="shared" si="10"/>
        <v>-8.4462385392833073E-3</v>
      </c>
      <c r="AG11">
        <f t="shared" si="6"/>
        <v>0.877017156102189</v>
      </c>
      <c r="AH11">
        <f t="shared" si="11"/>
        <v>0.91629461067143092</v>
      </c>
      <c r="AI11" s="57">
        <f t="shared" si="15"/>
        <v>6.7567045714309604E-3</v>
      </c>
      <c r="AJ11" s="57">
        <f t="shared" si="12"/>
        <v>7.8702923582287476E-2</v>
      </c>
    </row>
    <row r="12" spans="1:36" x14ac:dyDescent="0.25">
      <c r="A12">
        <v>2014</v>
      </c>
      <c r="B12">
        <v>27663.211874000001</v>
      </c>
      <c r="C12">
        <v>28135.046438000001</v>
      </c>
      <c r="D12">
        <v>3611534.398</v>
      </c>
      <c r="E12">
        <v>17.477466036999999</v>
      </c>
      <c r="F12">
        <v>0.92251040911708904</v>
      </c>
      <c r="G12">
        <v>8.4086493326763795E-2</v>
      </c>
      <c r="H12">
        <v>1.21099440358055</v>
      </c>
      <c r="I12">
        <v>1.21099440358055</v>
      </c>
      <c r="J12">
        <v>2134609.9569999999</v>
      </c>
      <c r="K12">
        <v>0.92857181479999995</v>
      </c>
      <c r="L12">
        <v>1.36814853704386E-2</v>
      </c>
      <c r="M12">
        <v>-1.47644736610702E-2</v>
      </c>
      <c r="N12">
        <v>1.4221707753412E-2</v>
      </c>
      <c r="O12">
        <v>1075957.50434</v>
      </c>
      <c r="P12">
        <v>229025.46804000001</v>
      </c>
      <c r="Q12">
        <v>2</v>
      </c>
      <c r="R12">
        <v>0.89550298449999999</v>
      </c>
      <c r="S12">
        <v>0.76174975889999996</v>
      </c>
      <c r="T12">
        <f t="shared" si="7"/>
        <v>-6.077183886280881E-3</v>
      </c>
      <c r="U12">
        <f t="shared" si="3"/>
        <v>-1.741279305195409E-3</v>
      </c>
      <c r="V12">
        <f t="shared" si="0"/>
        <v>1.3775505178983627E-2</v>
      </c>
      <c r="W12">
        <f t="shared" si="1"/>
        <v>-4.0858345530678502E-3</v>
      </c>
      <c r="X12">
        <f t="shared" si="4"/>
        <v>1.4226142455758874E-2</v>
      </c>
      <c r="Y12">
        <f t="shared" si="2"/>
        <v>3611534.398</v>
      </c>
      <c r="Z12">
        <f t="shared" si="13"/>
        <v>229025.46875000047</v>
      </c>
      <c r="AA12">
        <f t="shared" si="14"/>
        <v>1604.51011846861</v>
      </c>
      <c r="AB12">
        <f t="shared" si="8"/>
        <v>0.83432861720307339</v>
      </c>
      <c r="AC12">
        <f t="shared" si="9"/>
        <v>0.85168545434905374</v>
      </c>
      <c r="AD12">
        <f t="shared" si="5"/>
        <v>-5.3E-3</v>
      </c>
      <c r="AE12">
        <f t="shared" si="5"/>
        <v>0.5</v>
      </c>
      <c r="AF12">
        <f t="shared" si="10"/>
        <v>-1.149801341382975E-2</v>
      </c>
      <c r="AG12">
        <f t="shared" si="6"/>
        <v>0.8669332010771672</v>
      </c>
      <c r="AH12">
        <f t="shared" si="11"/>
        <v>0.90445845602411601</v>
      </c>
      <c r="AI12" s="57">
        <f t="shared" si="15"/>
        <v>8.955471524116021E-3</v>
      </c>
      <c r="AJ12" s="57">
        <f t="shared" si="12"/>
        <v>8.9935695449053776E-2</v>
      </c>
    </row>
    <row r="13" spans="1:36" x14ac:dyDescent="0.25">
      <c r="A13">
        <v>2015</v>
      </c>
      <c r="B13">
        <v>27770.101423</v>
      </c>
      <c r="C13">
        <v>28029.743681</v>
      </c>
      <c r="D13">
        <v>3663187.5380000002</v>
      </c>
      <c r="E13">
        <v>17.317117949</v>
      </c>
      <c r="F13">
        <v>0.92464238028838897</v>
      </c>
      <c r="G13">
        <v>8.4038481244770702E-2</v>
      </c>
      <c r="H13">
        <v>1.22600592269548</v>
      </c>
      <c r="I13">
        <v>1.22600592269548</v>
      </c>
      <c r="J13">
        <v>2171681.5819999999</v>
      </c>
      <c r="K13">
        <v>0.91915669570000003</v>
      </c>
      <c r="L13">
        <v>1.7217849974527601E-2</v>
      </c>
      <c r="M13">
        <v>-3.7497827433958801E-3</v>
      </c>
      <c r="N13">
        <v>1.42009573736235E-2</v>
      </c>
      <c r="O13">
        <v>1092359.5266499999</v>
      </c>
      <c r="P13">
        <v>232229.86021000001</v>
      </c>
      <c r="Q13">
        <v>2</v>
      </c>
      <c r="R13">
        <v>0.883557272</v>
      </c>
      <c r="S13">
        <v>0.74834787879999998</v>
      </c>
      <c r="T13">
        <f t="shared" si="7"/>
        <v>-4.5502188270063401E-3</v>
      </c>
      <c r="U13">
        <f t="shared" si="3"/>
        <v>3.8639601752268327E-3</v>
      </c>
      <c r="V13">
        <f t="shared" si="0"/>
        <v>1.7366931545705233E-2</v>
      </c>
      <c r="W13">
        <f t="shared" si="1"/>
        <v>-4.3212317075626977E-3</v>
      </c>
      <c r="X13">
        <f t="shared" si="4"/>
        <v>1.8251125154654557E-2</v>
      </c>
      <c r="Y13">
        <f t="shared" si="2"/>
        <v>3663187.5380000002</v>
      </c>
      <c r="Z13">
        <f t="shared" si="13"/>
        <v>232229.85990000051</v>
      </c>
      <c r="AA13">
        <f>AC13*G13*(H13/H12-1)*Y12</f>
        <v>3193.2956332122417</v>
      </c>
      <c r="AB13">
        <f t="shared" si="8"/>
        <v>0.84653571670125916</v>
      </c>
      <c r="AC13">
        <f t="shared" si="9"/>
        <v>0.84876344878223675</v>
      </c>
      <c r="AD13">
        <f t="shared" si="5"/>
        <v>-5.3E-3</v>
      </c>
      <c r="AE13">
        <f t="shared" si="5"/>
        <v>0.5</v>
      </c>
      <c r="AF13">
        <f t="shared" si="10"/>
        <v>-8.2807061557790551E-3</v>
      </c>
      <c r="AG13">
        <f t="shared" si="6"/>
        <v>0.85975438198235832</v>
      </c>
      <c r="AH13">
        <f t="shared" si="11"/>
        <v>0.89364137846841707</v>
      </c>
      <c r="AI13" s="57">
        <f t="shared" si="15"/>
        <v>1.0084106468417064E-2</v>
      </c>
      <c r="AJ13" s="57">
        <f t="shared" si="12"/>
        <v>0.10041556998223677</v>
      </c>
    </row>
    <row r="14" spans="1:36" x14ac:dyDescent="0.25">
      <c r="A14">
        <v>2016</v>
      </c>
      <c r="B14">
        <v>28115.228959</v>
      </c>
      <c r="C14">
        <v>28193.302206</v>
      </c>
      <c r="D14">
        <v>3715912.9589999998</v>
      </c>
      <c r="E14">
        <v>17.322795747000001</v>
      </c>
      <c r="F14">
        <v>0.925108815372649</v>
      </c>
      <c r="G14">
        <v>8.4333442706157696E-2</v>
      </c>
      <c r="H14">
        <v>1.2333146494970799</v>
      </c>
      <c r="I14">
        <v>1.2333146494970799</v>
      </c>
      <c r="J14">
        <v>2211138.4328999999</v>
      </c>
      <c r="K14">
        <v>0.91076240760000005</v>
      </c>
      <c r="L14">
        <v>1.8005720870289701E-2</v>
      </c>
      <c r="M14" s="43">
        <v>5.8182186259543101E-3</v>
      </c>
      <c r="N14">
        <v>1.42907169613275E-2</v>
      </c>
      <c r="O14">
        <v>1109048.7225500001</v>
      </c>
      <c r="P14">
        <v>235884.79797000001</v>
      </c>
      <c r="Q14">
        <v>2</v>
      </c>
      <c r="R14">
        <v>0.87351438319999997</v>
      </c>
      <c r="S14">
        <v>0.73772809480000001</v>
      </c>
      <c r="T14">
        <f t="shared" si="7"/>
        <v>2.7338373691058312E-3</v>
      </c>
      <c r="U14">
        <f t="shared" si="3"/>
        <v>1.2428025765658823E-2</v>
      </c>
      <c r="V14">
        <f t="shared" si="0"/>
        <v>1.8168801184776928E-2</v>
      </c>
      <c r="W14">
        <f t="shared" si="1"/>
        <v>2.8022863224272622E-3</v>
      </c>
      <c r="X14">
        <f t="shared" si="4"/>
        <v>1.8591696601865097E-2</v>
      </c>
      <c r="Y14">
        <f t="shared" si="2"/>
        <v>3715912.9589999998</v>
      </c>
      <c r="Z14">
        <f t="shared" si="13"/>
        <v>235884.79789999966</v>
      </c>
      <c r="AA14">
        <f>AC14*G14*(H14/H13-1)*Y13</f>
        <v>1549.1452217546941</v>
      </c>
      <c r="AB14">
        <f t="shared" si="8"/>
        <v>0.83366648766905638</v>
      </c>
      <c r="AC14">
        <f t="shared" si="9"/>
        <v>0.841170413584027</v>
      </c>
      <c r="AD14">
        <f t="shared" si="5"/>
        <v>-5.3E-3</v>
      </c>
      <c r="AE14">
        <f t="shared" si="5"/>
        <v>0.5</v>
      </c>
      <c r="AF14">
        <f t="shared" si="10"/>
        <v>-6.4831702940690026E-3</v>
      </c>
      <c r="AG14">
        <f t="shared" si="6"/>
        <v>0.85418044791289471</v>
      </c>
      <c r="AH14">
        <f t="shared" si="11"/>
        <v>0.8840548425330097</v>
      </c>
      <c r="AI14" s="57">
        <f t="shared" si="15"/>
        <v>1.0540459333009733E-2</v>
      </c>
      <c r="AJ14" s="57">
        <f t="shared" si="12"/>
        <v>0.10344231878402699</v>
      </c>
    </row>
    <row r="15" spans="1:36" x14ac:dyDescent="0.25">
      <c r="A15">
        <v>2017</v>
      </c>
      <c r="B15">
        <v>28442.673373000001</v>
      </c>
      <c r="C15">
        <v>28455.216036000002</v>
      </c>
      <c r="D15">
        <v>3770008.7170000002</v>
      </c>
      <c r="E15">
        <v>17.428623553000001</v>
      </c>
      <c r="F15">
        <v>0.92480723662798503</v>
      </c>
      <c r="G15">
        <v>8.4278728876326994E-2</v>
      </c>
      <c r="H15">
        <v>1.2362330920101301</v>
      </c>
      <c r="I15">
        <v>1.2362330920101301</v>
      </c>
      <c r="J15">
        <v>2252328.1839000001</v>
      </c>
      <c r="K15">
        <v>0.90324916089999996</v>
      </c>
      <c r="L15">
        <v>1.84569187273949E-2</v>
      </c>
      <c r="M15">
        <v>9.2470449160062494E-3</v>
      </c>
      <c r="N15">
        <v>1.44529162862041E-2</v>
      </c>
      <c r="O15">
        <v>1126046.11399</v>
      </c>
      <c r="P15">
        <v>239891.40518999999</v>
      </c>
      <c r="Q15">
        <v>2</v>
      </c>
      <c r="R15">
        <v>0.8647734614</v>
      </c>
      <c r="S15">
        <v>0.73508786049999997</v>
      </c>
      <c r="T15">
        <f t="shared" si="7"/>
        <v>7.013012981786651E-3</v>
      </c>
      <c r="U15">
        <f t="shared" si="3"/>
        <v>1.1646514224639803E-2</v>
      </c>
      <c r="V15">
        <f t="shared" si="0"/>
        <v>1.8628300420782784E-2</v>
      </c>
      <c r="W15">
        <f t="shared" si="1"/>
        <v>7.0136603475007544E-3</v>
      </c>
      <c r="X15">
        <f t="shared" si="4"/>
        <v>1.8794561701865865E-2</v>
      </c>
      <c r="Y15">
        <f t="shared" si="2"/>
        <v>3770008.7170000002</v>
      </c>
      <c r="Z15">
        <f t="shared" si="13"/>
        <v>239891.40595000051</v>
      </c>
      <c r="AA15">
        <f t="shared" si="14"/>
        <v>617.8124489565605</v>
      </c>
      <c r="AB15">
        <f t="shared" si="8"/>
        <v>0.82647634422221616</v>
      </c>
      <c r="AC15">
        <f t="shared" si="9"/>
        <v>0.83367330038482212</v>
      </c>
      <c r="AD15">
        <f t="shared" si="5"/>
        <v>-5.3E-3</v>
      </c>
      <c r="AE15">
        <f t="shared" si="5"/>
        <v>0.5</v>
      </c>
      <c r="AF15">
        <f t="shared" si="10"/>
        <v>-6.9452216972754341E-3</v>
      </c>
      <c r="AG15">
        <f t="shared" si="6"/>
        <v>0.84824797533266161</v>
      </c>
      <c r="AH15">
        <f t="shared" si="11"/>
        <v>0.87539974936193432</v>
      </c>
      <c r="AI15" s="57">
        <f t="shared" si="15"/>
        <v>1.0626287961934322E-2</v>
      </c>
      <c r="AJ15" s="57">
        <f t="shared" si="12"/>
        <v>9.8585439884822157E-2</v>
      </c>
    </row>
    <row r="16" spans="1:36" x14ac:dyDescent="0.25">
      <c r="A16">
        <v>2018</v>
      </c>
      <c r="B16">
        <v>28709.402397999998</v>
      </c>
      <c r="C16">
        <v>28720.928950000001</v>
      </c>
      <c r="D16">
        <v>3825670.969</v>
      </c>
      <c r="E16">
        <v>17.572558634</v>
      </c>
      <c r="F16">
        <v>0.92392015991194798</v>
      </c>
      <c r="G16">
        <v>8.4426670036533397E-2</v>
      </c>
      <c r="H16">
        <v>1.2403008470218599</v>
      </c>
      <c r="I16">
        <v>1.2403008470218599</v>
      </c>
      <c r="J16">
        <v>2294785.7429999998</v>
      </c>
      <c r="K16">
        <v>0.89613005030000004</v>
      </c>
      <c r="L16">
        <v>1.86750513512088E-2</v>
      </c>
      <c r="M16" s="43">
        <v>9.2946044881694907E-3</v>
      </c>
      <c r="N16">
        <v>1.4656554967971599E-2</v>
      </c>
      <c r="O16">
        <v>1143366.0521</v>
      </c>
      <c r="P16">
        <v>244162.68794999999</v>
      </c>
      <c r="Q16">
        <v>2</v>
      </c>
      <c r="R16">
        <v>0.85673233410000005</v>
      </c>
      <c r="S16">
        <v>0.73667370089999995</v>
      </c>
      <c r="T16">
        <f t="shared" si="7"/>
        <v>7.3124176962626811E-3</v>
      </c>
      <c r="U16">
        <f t="shared" si="3"/>
        <v>9.3777761851738806E-3</v>
      </c>
      <c r="V16">
        <f t="shared" si="0"/>
        <v>1.8850520720511854E-2</v>
      </c>
      <c r="W16">
        <f t="shared" si="1"/>
        <v>7.0772722231020827E-3</v>
      </c>
      <c r="X16">
        <f t="shared" si="4"/>
        <v>1.9081333214985643E-2</v>
      </c>
      <c r="Y16">
        <f t="shared" si="2"/>
        <v>3825670.969</v>
      </c>
      <c r="Z16">
        <f t="shared" si="13"/>
        <v>244162.68784999987</v>
      </c>
      <c r="AA16">
        <f t="shared" si="14"/>
        <v>870.16511615870047</v>
      </c>
      <c r="AB16">
        <f t="shared" si="8"/>
        <v>0.82832454983504189</v>
      </c>
      <c r="AC16">
        <f t="shared" si="9"/>
        <v>0.83085498598667984</v>
      </c>
      <c r="AD16">
        <f t="shared" si="5"/>
        <v>-5.3E-3</v>
      </c>
      <c r="AE16">
        <f t="shared" si="5"/>
        <v>0.5</v>
      </c>
      <c r="AF16">
        <f t="shared" si="10"/>
        <v>-7.705255715879906E-3</v>
      </c>
      <c r="AG16">
        <f t="shared" si="6"/>
        <v>0.84171200777224608</v>
      </c>
      <c r="AH16">
        <f t="shared" si="11"/>
        <v>0.86730461234253298</v>
      </c>
      <c r="AI16" s="57">
        <f t="shared" si="15"/>
        <v>1.0572278242532929E-2</v>
      </c>
      <c r="AJ16" s="57">
        <f t="shared" si="12"/>
        <v>9.4181285086679889E-2</v>
      </c>
    </row>
    <row r="17" spans="1:36" x14ac:dyDescent="0.25">
      <c r="A17">
        <v>2019</v>
      </c>
      <c r="B17">
        <v>28899.771014999998</v>
      </c>
      <c r="C17">
        <v>28942.311197999999</v>
      </c>
      <c r="D17">
        <v>3883017.6239999998</v>
      </c>
      <c r="E17">
        <v>17.709731235</v>
      </c>
      <c r="F17">
        <v>0.92265845149147196</v>
      </c>
      <c r="G17">
        <v>8.4689121398748596E-2</v>
      </c>
      <c r="H17">
        <v>1.2462673284252801</v>
      </c>
      <c r="I17">
        <v>1.2462673284252801</v>
      </c>
      <c r="J17">
        <v>2338085.6296999999</v>
      </c>
      <c r="K17">
        <v>0.88896777449999997</v>
      </c>
      <c r="L17">
        <v>1.86930065872341E-2</v>
      </c>
      <c r="M17">
        <v>7.67849101580794E-3</v>
      </c>
      <c r="N17">
        <v>1.48787208711123E-2</v>
      </c>
      <c r="O17">
        <v>1161018.3719299999</v>
      </c>
      <c r="P17">
        <v>248630.2034</v>
      </c>
      <c r="Q17">
        <v>2</v>
      </c>
      <c r="R17">
        <v>0.84898684830000004</v>
      </c>
      <c r="S17">
        <v>0.73975913550000005</v>
      </c>
      <c r="T17">
        <f t="shared" si="7"/>
        <v>6.5446938730703338E-3</v>
      </c>
      <c r="U17">
        <f t="shared" si="3"/>
        <v>6.6308805164563278E-3</v>
      </c>
      <c r="V17">
        <f t="shared" si="0"/>
        <v>1.886881458632117E-2</v>
      </c>
      <c r="W17">
        <f t="shared" si="1"/>
        <v>6.1565635268482086E-3</v>
      </c>
      <c r="X17">
        <f t="shared" si="4"/>
        <v>1.920738644226657E-2</v>
      </c>
      <c r="Y17">
        <f t="shared" si="2"/>
        <v>3883017.6239999998</v>
      </c>
      <c r="Z17">
        <f t="shared" si="13"/>
        <v>248630.20344999991</v>
      </c>
      <c r="AA17">
        <f t="shared" si="14"/>
        <v>1295.2645202107642</v>
      </c>
      <c r="AB17">
        <f t="shared" si="8"/>
        <v>0.83136468590945978</v>
      </c>
      <c r="AC17">
        <f t="shared" si="9"/>
        <v>0.831059227225037</v>
      </c>
      <c r="AD17">
        <f t="shared" si="5"/>
        <v>-5.3E-3</v>
      </c>
      <c r="AE17">
        <f t="shared" si="5"/>
        <v>0.5</v>
      </c>
      <c r="AF17">
        <f t="shared" si="10"/>
        <v>-8.4832083962054494E-3</v>
      </c>
      <c r="AG17">
        <f t="shared" si="6"/>
        <v>0.83457158940072562</v>
      </c>
      <c r="AH17">
        <f t="shared" si="11"/>
        <v>0.85947837752565726</v>
      </c>
      <c r="AI17" s="57">
        <f t="shared" si="15"/>
        <v>1.0491529225657215E-2</v>
      </c>
      <c r="AJ17" s="57">
        <f t="shared" si="12"/>
        <v>9.1300091725036947E-2</v>
      </c>
    </row>
    <row r="18" spans="1:36" x14ac:dyDescent="0.25">
      <c r="A18">
        <v>2020</v>
      </c>
      <c r="B18">
        <v>29017.267142000001</v>
      </c>
      <c r="C18">
        <v>29101.657288999999</v>
      </c>
      <c r="D18">
        <v>3942231.534</v>
      </c>
      <c r="E18">
        <v>17.815061415999999</v>
      </c>
      <c r="F18">
        <v>0.92117823232779095</v>
      </c>
      <c r="G18">
        <v>8.4988465772305496E-2</v>
      </c>
      <c r="H18">
        <v>1.2542015856727999</v>
      </c>
      <c r="I18">
        <v>1.2542015856727999</v>
      </c>
      <c r="J18">
        <v>2384657.125</v>
      </c>
      <c r="K18">
        <v>0.88144708520000004</v>
      </c>
      <c r="L18">
        <v>1.9722863331010899E-2</v>
      </c>
      <c r="M18">
        <v>5.4905443393467998E-3</v>
      </c>
      <c r="N18">
        <v>1.5134352667582E-2</v>
      </c>
      <c r="O18">
        <v>1179083.3407999999</v>
      </c>
      <c r="P18">
        <v>253364.79095</v>
      </c>
      <c r="Q18">
        <v>2</v>
      </c>
      <c r="R18">
        <v>0.84126091609999998</v>
      </c>
      <c r="S18">
        <v>0.74341800270000002</v>
      </c>
      <c r="T18">
        <f t="shared" si="7"/>
        <v>6.4586124901743827E-3</v>
      </c>
      <c r="U18">
        <f t="shared" si="3"/>
        <v>4.0656421443276969E-3</v>
      </c>
      <c r="V18">
        <f t="shared" si="0"/>
        <v>1.9918644000209484E-2</v>
      </c>
      <c r="W18">
        <f t="shared" si="1"/>
        <v>6.216833560138915E-3</v>
      </c>
      <c r="X18">
        <f t="shared" si="4"/>
        <v>2.0369234674682164E-2</v>
      </c>
      <c r="Y18">
        <f t="shared" si="2"/>
        <v>3942231.534</v>
      </c>
      <c r="Z18">
        <f t="shared" si="13"/>
        <v>253364.79120000033</v>
      </c>
      <c r="AA18">
        <f t="shared" si="14"/>
        <v>1749.6515301874633</v>
      </c>
      <c r="AB18">
        <f t="shared" si="8"/>
        <v>0.83447649663076195</v>
      </c>
      <c r="AC18">
        <f t="shared" si="9"/>
        <v>0.83277397110158802</v>
      </c>
      <c r="AD18">
        <f t="shared" si="5"/>
        <v>-5.3E-3</v>
      </c>
      <c r="AE18">
        <f t="shared" si="5"/>
        <v>0.5</v>
      </c>
      <c r="AF18">
        <f t="shared" si="10"/>
        <v>-8.1006525351351721E-3</v>
      </c>
      <c r="AG18">
        <f t="shared" si="6"/>
        <v>0.82781101493929488</v>
      </c>
      <c r="AH18">
        <f t="shared" si="11"/>
        <v>0.8518995656021382</v>
      </c>
      <c r="AI18" s="57">
        <f t="shared" si="15"/>
        <v>1.063864950213822E-2</v>
      </c>
      <c r="AJ18" s="57">
        <f t="shared" si="12"/>
        <v>8.9355968401587993E-2</v>
      </c>
    </row>
    <row r="19" spans="1:36" x14ac:dyDescent="0.25">
      <c r="A19">
        <v>2021</v>
      </c>
      <c r="B19">
        <v>29225.523582000002</v>
      </c>
      <c r="C19">
        <v>29290.219368999999</v>
      </c>
      <c r="D19">
        <v>4003433.2379999999</v>
      </c>
      <c r="E19">
        <v>17.928464021</v>
      </c>
      <c r="F19">
        <v>0.91881448576122504</v>
      </c>
      <c r="G19">
        <v>8.52887813846986E-2</v>
      </c>
      <c r="H19">
        <v>1.26122675137377</v>
      </c>
      <c r="I19">
        <v>1.26122675137377</v>
      </c>
      <c r="J19">
        <v>2431648.8303</v>
      </c>
      <c r="K19">
        <v>0.87407636330000005</v>
      </c>
      <c r="L19">
        <v>1.9514207339366901E-2</v>
      </c>
      <c r="M19">
        <v>6.4585262965455104E-3</v>
      </c>
      <c r="N19">
        <v>1.5405360317422999E-2</v>
      </c>
      <c r="O19">
        <v>1197626.9783300001</v>
      </c>
      <c r="P19">
        <v>258313.28103000001</v>
      </c>
      <c r="Q19">
        <v>2</v>
      </c>
      <c r="R19">
        <v>0.83370591650000003</v>
      </c>
      <c r="S19">
        <v>0.743019812</v>
      </c>
      <c r="T19">
        <f t="shared" si="7"/>
        <v>6.9012913456369439E-3</v>
      </c>
      <c r="U19">
        <f t="shared" si="3"/>
        <v>7.1769832417667434E-3</v>
      </c>
      <c r="V19">
        <f t="shared" si="0"/>
        <v>1.9705854064868911E-2</v>
      </c>
      <c r="W19">
        <f t="shared" si="1"/>
        <v>6.7193866137549088E-3</v>
      </c>
      <c r="X19">
        <f t="shared" si="4"/>
        <v>2.010375133497655E-2</v>
      </c>
      <c r="Y19">
        <f t="shared" si="2"/>
        <v>4003433.2379999999</v>
      </c>
      <c r="Z19">
        <f t="shared" si="13"/>
        <v>258313.2807</v>
      </c>
      <c r="AA19">
        <f t="shared" si="14"/>
        <v>1568.6031655108545</v>
      </c>
      <c r="AB19">
        <f t="shared" si="8"/>
        <v>0.83294627318648085</v>
      </c>
      <c r="AC19">
        <f t="shared" si="9"/>
        <v>0.83289417265461785</v>
      </c>
      <c r="AD19">
        <f t="shared" si="5"/>
        <v>-5.3E-3</v>
      </c>
      <c r="AE19">
        <f t="shared" si="5"/>
        <v>0.5</v>
      </c>
      <c r="AF19">
        <f t="shared" si="10"/>
        <v>-8.3915694463568002E-3</v>
      </c>
      <c r="AG19">
        <f t="shared" si="6"/>
        <v>0.82086438131897266</v>
      </c>
      <c r="AH19">
        <f t="shared" si="11"/>
        <v>0.84448810121236295</v>
      </c>
      <c r="AI19" s="57">
        <f t="shared" si="15"/>
        <v>1.0782184712362919E-2</v>
      </c>
      <c r="AJ19" s="57">
        <f t="shared" si="12"/>
        <v>8.9874360654617846E-2</v>
      </c>
    </row>
    <row r="20" spans="1:36" x14ac:dyDescent="0.25">
      <c r="A20">
        <v>2022</v>
      </c>
      <c r="B20">
        <v>29432.711241000001</v>
      </c>
      <c r="C20">
        <v>29490.070867999999</v>
      </c>
      <c r="D20">
        <v>4066707.1779999998</v>
      </c>
      <c r="E20">
        <v>18.049669711</v>
      </c>
      <c r="F20">
        <v>0.91656446595245999</v>
      </c>
      <c r="G20">
        <v>8.5345186415285504E-2</v>
      </c>
      <c r="H20">
        <v>1.2690250915527199</v>
      </c>
      <c r="I20">
        <v>1.2690250915527199</v>
      </c>
      <c r="J20">
        <v>2479874.3201000001</v>
      </c>
      <c r="K20">
        <v>0.86691906210000003</v>
      </c>
      <c r="L20">
        <v>1.9638323271676101E-2</v>
      </c>
      <c r="M20">
        <v>6.7999755796549401E-3</v>
      </c>
      <c r="N20">
        <v>1.5681322341834499E-2</v>
      </c>
      <c r="O20">
        <v>1216691.98924</v>
      </c>
      <c r="P20">
        <v>263445.60158999998</v>
      </c>
      <c r="Q20">
        <v>2</v>
      </c>
      <c r="R20">
        <v>0.8263327265</v>
      </c>
      <c r="S20">
        <v>0.74282462429999996</v>
      </c>
      <c r="T20">
        <f t="shared" si="7"/>
        <v>6.7787803234472263E-3</v>
      </c>
      <c r="U20">
        <f t="shared" si="3"/>
        <v>7.0892710756293997E-3</v>
      </c>
      <c r="V20">
        <f t="shared" si="0"/>
        <v>1.9832423662116794E-2</v>
      </c>
      <c r="W20">
        <f t="shared" si="1"/>
        <v>6.4079196269713539E-3</v>
      </c>
      <c r="X20">
        <f t="shared" si="4"/>
        <v>2.027226419871473E-2</v>
      </c>
      <c r="Y20">
        <f t="shared" si="2"/>
        <v>4066707.1779999998</v>
      </c>
      <c r="Z20">
        <f t="shared" si="13"/>
        <v>263445.60190000013</v>
      </c>
      <c r="AA20">
        <f t="shared" si="14"/>
        <v>1760.8722236359331</v>
      </c>
      <c r="AB20">
        <f t="shared" si="8"/>
        <v>0.83410994083136736</v>
      </c>
      <c r="AC20">
        <f t="shared" si="9"/>
        <v>0.83350309875362982</v>
      </c>
      <c r="AD20">
        <f t="shared" ref="AD20:AE28" si="16">AD19</f>
        <v>-5.3E-3</v>
      </c>
      <c r="AE20">
        <f t="shared" si="16"/>
        <v>0.5</v>
      </c>
      <c r="AF20">
        <f t="shared" si="10"/>
        <v>-8.782350313418813E-3</v>
      </c>
      <c r="AG20">
        <f t="shared" si="6"/>
        <v>0.81365526276242162</v>
      </c>
      <c r="AH20">
        <f t="shared" si="11"/>
        <v>0.83714034752770516</v>
      </c>
      <c r="AI20" s="57">
        <f t="shared" si="15"/>
        <v>1.0807621027705161E-2</v>
      </c>
      <c r="AJ20" s="57">
        <f t="shared" si="12"/>
        <v>9.0678474453629865E-2</v>
      </c>
    </row>
    <row r="21" spans="1:36" x14ac:dyDescent="0.25">
      <c r="A21">
        <v>2023</v>
      </c>
      <c r="B21">
        <v>29625.734240000002</v>
      </c>
      <c r="C21">
        <v>29686.015479000002</v>
      </c>
      <c r="D21">
        <v>4132128.548</v>
      </c>
      <c r="E21">
        <v>18.170604936</v>
      </c>
      <c r="F21">
        <v>0.91440865978451602</v>
      </c>
      <c r="G21">
        <v>8.5483661007294501E-2</v>
      </c>
      <c r="H21">
        <v>1.2778634714033299</v>
      </c>
      <c r="I21">
        <v>1.2778634714033299</v>
      </c>
      <c r="J21">
        <v>2529617.7806000002</v>
      </c>
      <c r="K21">
        <v>0.85980664009999996</v>
      </c>
      <c r="L21">
        <v>1.9860334951095598E-2</v>
      </c>
      <c r="M21">
        <v>6.6224496826787502E-3</v>
      </c>
      <c r="N21">
        <v>1.5959036306893399E-2</v>
      </c>
      <c r="O21">
        <v>1236305.2137500001</v>
      </c>
      <c r="P21">
        <v>268756.72988</v>
      </c>
      <c r="Q21">
        <v>2</v>
      </c>
      <c r="R21">
        <v>0.81906905119999995</v>
      </c>
      <c r="S21">
        <v>0.74323055829999995</v>
      </c>
      <c r="T21">
        <f t="shared" si="7"/>
        <v>6.5352834280947309E-3</v>
      </c>
      <c r="U21">
        <f t="shared" si="3"/>
        <v>6.5581113958377291E-3</v>
      </c>
      <c r="V21">
        <f t="shared" si="0"/>
        <v>2.0058863506435376E-2</v>
      </c>
      <c r="W21">
        <f t="shared" si="1"/>
        <v>5.9408504642741149E-3</v>
      </c>
      <c r="X21">
        <f t="shared" si="4"/>
        <v>2.0555757858882431E-2</v>
      </c>
      <c r="Y21">
        <f t="shared" si="2"/>
        <v>4132128.548</v>
      </c>
      <c r="Z21">
        <f t="shared" si="13"/>
        <v>268756.72890000045</v>
      </c>
      <c r="AA21">
        <f t="shared" si="14"/>
        <v>2020.7238298041084</v>
      </c>
      <c r="AB21">
        <f t="shared" si="8"/>
        <v>0.83567306429961541</v>
      </c>
      <c r="AC21">
        <f t="shared" si="9"/>
        <v>0.83460021836817744</v>
      </c>
      <c r="AD21">
        <f t="shared" si="16"/>
        <v>-5.3E-3</v>
      </c>
      <c r="AE21">
        <f t="shared" si="16"/>
        <v>0.5</v>
      </c>
      <c r="AF21">
        <f t="shared" si="10"/>
        <v>-9.2047687066016126E-3</v>
      </c>
      <c r="AG21">
        <f t="shared" si="6"/>
        <v>0.80616575426178438</v>
      </c>
      <c r="AH21">
        <f t="shared" si="11"/>
        <v>0.82977117463625683</v>
      </c>
      <c r="AI21" s="57">
        <f t="shared" si="15"/>
        <v>1.0702123436256872E-2</v>
      </c>
      <c r="AJ21" s="57">
        <f t="shared" si="12"/>
        <v>9.1369660068177483E-2</v>
      </c>
    </row>
    <row r="22" spans="1:36" x14ac:dyDescent="0.25">
      <c r="A22">
        <v>2024</v>
      </c>
      <c r="B22">
        <v>29788.847696000001</v>
      </c>
      <c r="C22">
        <v>29862.355727999999</v>
      </c>
      <c r="D22">
        <v>4199768.12</v>
      </c>
      <c r="E22">
        <v>18.280280147999999</v>
      </c>
      <c r="F22">
        <v>0.91229175228032999</v>
      </c>
      <c r="G22">
        <v>8.5682897451920398E-2</v>
      </c>
      <c r="H22">
        <v>1.28784299399222</v>
      </c>
      <c r="I22">
        <v>1.28784299399222</v>
      </c>
      <c r="J22">
        <v>2580808.6812999998</v>
      </c>
      <c r="K22">
        <v>0.85255079310000004</v>
      </c>
      <c r="L22">
        <v>2.0034575720259101E-2</v>
      </c>
      <c r="M22">
        <v>5.9226058038687902E-3</v>
      </c>
      <c r="N22">
        <v>1.6236653109756201E-2</v>
      </c>
      <c r="O22">
        <v>1256484.40267</v>
      </c>
      <c r="P22">
        <v>274245.99875999999</v>
      </c>
      <c r="Q22">
        <v>2</v>
      </c>
      <c r="R22">
        <v>0.8118315546</v>
      </c>
      <c r="S22">
        <v>0.74421900959999998</v>
      </c>
      <c r="T22">
        <f t="shared" si="7"/>
        <v>6.0981223256303951E-3</v>
      </c>
      <c r="U22">
        <f t="shared" si="3"/>
        <v>5.5058029846148937E-3</v>
      </c>
      <c r="V22">
        <f t="shared" si="0"/>
        <v>2.023661483271888E-2</v>
      </c>
      <c r="W22">
        <f t="shared" si="1"/>
        <v>5.3026584744866358E-3</v>
      </c>
      <c r="X22">
        <f t="shared" si="4"/>
        <v>2.0796021007899488E-2</v>
      </c>
      <c r="Y22">
        <f t="shared" si="2"/>
        <v>4199768.12</v>
      </c>
      <c r="Z22">
        <f t="shared" si="13"/>
        <v>274245.99940000055</v>
      </c>
      <c r="AA22">
        <f t="shared" si="14"/>
        <v>2311.5382263912734</v>
      </c>
      <c r="AB22">
        <f t="shared" si="8"/>
        <v>0.83736273787234661</v>
      </c>
      <c r="AC22">
        <f t="shared" si="9"/>
        <v>0.83600293503889078</v>
      </c>
      <c r="AD22">
        <f t="shared" si="16"/>
        <v>-5.3E-3</v>
      </c>
      <c r="AE22">
        <f t="shared" si="16"/>
        <v>0.5</v>
      </c>
      <c r="AF22">
        <f t="shared" si="10"/>
        <v>-9.6019694605322947E-3</v>
      </c>
      <c r="AG22">
        <f t="shared" si="6"/>
        <v>0.79842497530923573</v>
      </c>
      <c r="AH22">
        <f t="shared" si="11"/>
        <v>0.8223216637521289</v>
      </c>
      <c r="AI22" s="57">
        <f t="shared" si="15"/>
        <v>1.049010915212889E-2</v>
      </c>
      <c r="AJ22" s="57">
        <f t="shared" si="12"/>
        <v>9.1783925438890801E-2</v>
      </c>
    </row>
    <row r="23" spans="1:36" x14ac:dyDescent="0.25">
      <c r="A23">
        <v>2025</v>
      </c>
      <c r="B23">
        <v>29910.886487999898</v>
      </c>
      <c r="C23">
        <v>30005.932424999999</v>
      </c>
      <c r="D23">
        <v>4269692.074</v>
      </c>
      <c r="E23">
        <v>18.368011666000001</v>
      </c>
      <c r="F23">
        <v>0.91018415519749096</v>
      </c>
      <c r="G23">
        <v>8.5910741670471399E-2</v>
      </c>
      <c r="H23">
        <v>1.29892351645245</v>
      </c>
      <c r="I23">
        <v>1.29892351645245</v>
      </c>
      <c r="J23">
        <v>2633388.0562999998</v>
      </c>
      <c r="K23">
        <v>0.8449874839</v>
      </c>
      <c r="L23">
        <v>2.01684592772928E-2</v>
      </c>
      <c r="M23">
        <v>4.79642818214917E-3</v>
      </c>
      <c r="N23">
        <v>1.6512396581465302E-2</v>
      </c>
      <c r="O23">
        <v>1277242.5554800001</v>
      </c>
      <c r="P23">
        <v>279912.35966999998</v>
      </c>
      <c r="Q23">
        <v>2</v>
      </c>
      <c r="R23">
        <v>0.80454297770000005</v>
      </c>
      <c r="S23">
        <v>0.74563988510000001</v>
      </c>
      <c r="T23">
        <f t="shared" si="7"/>
        <v>5.556042665315575E-3</v>
      </c>
      <c r="U23">
        <f t="shared" si="3"/>
        <v>4.0967946543390976E-3</v>
      </c>
      <c r="V23">
        <f t="shared" si="0"/>
        <v>2.0373216883909029E-2</v>
      </c>
      <c r="W23">
        <f t="shared" si="1"/>
        <v>4.5752828337974711E-3</v>
      </c>
      <c r="X23">
        <f t="shared" si="4"/>
        <v>2.0992275684628865E-2</v>
      </c>
      <c r="Y23">
        <f t="shared" si="2"/>
        <v>4269692.074</v>
      </c>
      <c r="Z23">
        <f t="shared" si="13"/>
        <v>279912.36000000034</v>
      </c>
      <c r="AA23">
        <f t="shared" si="14"/>
        <v>2599.9034156685952</v>
      </c>
      <c r="AB23">
        <f t="shared" si="8"/>
        <v>0.83895154088806934</v>
      </c>
      <c r="AC23">
        <f t="shared" si="9"/>
        <v>0.83750443402014918</v>
      </c>
      <c r="AD23">
        <f t="shared" si="16"/>
        <v>-5.3E-3</v>
      </c>
      <c r="AE23">
        <f t="shared" si="16"/>
        <v>0.5</v>
      </c>
      <c r="AF23">
        <f t="shared" si="10"/>
        <v>-1.0166895433682238E-2</v>
      </c>
      <c r="AG23">
        <f t="shared" si="6"/>
        <v>0.79030747207362639</v>
      </c>
      <c r="AH23">
        <f t="shared" si="11"/>
        <v>0.81472399099428383</v>
      </c>
      <c r="AI23" s="57">
        <f t="shared" si="15"/>
        <v>1.0181013294283781E-2</v>
      </c>
      <c r="AJ23" s="57">
        <f t="shared" si="12"/>
        <v>9.1864548920149169E-2</v>
      </c>
    </row>
    <row r="24" spans="1:36" x14ac:dyDescent="0.25">
      <c r="A24">
        <v>2026</v>
      </c>
      <c r="B24">
        <v>30066.053995999999</v>
      </c>
      <c r="C24">
        <v>30156.056561000001</v>
      </c>
      <c r="D24">
        <v>4341847.9560000002</v>
      </c>
      <c r="E24">
        <v>18.452460743</v>
      </c>
      <c r="F24">
        <v>0.90808365414219505</v>
      </c>
      <c r="G24">
        <v>8.6139594759144303E-2</v>
      </c>
      <c r="H24">
        <v>1.3115669663142999</v>
      </c>
      <c r="I24">
        <v>1.3115669663142999</v>
      </c>
      <c r="J24">
        <v>2684616.4339000001</v>
      </c>
      <c r="K24">
        <v>0.83739613560000004</v>
      </c>
      <c r="L24">
        <v>1.92666111354068E-2</v>
      </c>
      <c r="M24">
        <v>4.9906743484773204E-3</v>
      </c>
      <c r="N24">
        <v>1.67583429772751E-2</v>
      </c>
      <c r="O24">
        <v>1298534.7084999999</v>
      </c>
      <c r="P24">
        <v>285640.48612999998</v>
      </c>
      <c r="Q24">
        <v>2</v>
      </c>
      <c r="R24">
        <v>0.7973333896</v>
      </c>
      <c r="S24">
        <v>0.74483854940000005</v>
      </c>
      <c r="T24">
        <f t="shared" si="7"/>
        <v>3.9086127521988966E-3</v>
      </c>
      <c r="U24">
        <f t="shared" si="3"/>
        <v>5.1876599532532097E-3</v>
      </c>
      <c r="V24">
        <f t="shared" si="0"/>
        <v>1.9453410019629969E-2</v>
      </c>
      <c r="W24">
        <f t="shared" si="1"/>
        <v>2.5419061541536916E-3</v>
      </c>
      <c r="X24">
        <f t="shared" si="4"/>
        <v>2.0157206290193627E-2</v>
      </c>
      <c r="Y24">
        <f t="shared" si="2"/>
        <v>4341847.9560000002</v>
      </c>
      <c r="Z24">
        <f t="shared" si="13"/>
        <v>285640.48570000054</v>
      </c>
      <c r="AA24">
        <f t="shared" si="14"/>
        <v>3004.9933581364044</v>
      </c>
      <c r="AB24">
        <f t="shared" si="8"/>
        <v>0.84121124478066911</v>
      </c>
      <c r="AC24">
        <f t="shared" si="9"/>
        <v>0.83938678153776747</v>
      </c>
      <c r="AD24">
        <f t="shared" si="16"/>
        <v>-5.3E-3</v>
      </c>
      <c r="AE24">
        <f t="shared" si="16"/>
        <v>0.5</v>
      </c>
      <c r="AF24">
        <f t="shared" si="10"/>
        <v>-1.030800187301753E-2</v>
      </c>
      <c r="AG24">
        <f t="shared" si="6"/>
        <v>0.78216098117123167</v>
      </c>
      <c r="AH24">
        <f t="shared" si="11"/>
        <v>0.80699056308364048</v>
      </c>
      <c r="AI24" s="57">
        <f t="shared" si="15"/>
        <v>9.6571734836404799E-3</v>
      </c>
      <c r="AJ24" s="57">
        <f t="shared" si="12"/>
        <v>9.4548232137767418E-2</v>
      </c>
    </row>
    <row r="25" spans="1:36" x14ac:dyDescent="0.25">
      <c r="A25">
        <v>2027</v>
      </c>
      <c r="B25">
        <v>30187.755015999999</v>
      </c>
      <c r="C25">
        <v>30288.731189999999</v>
      </c>
      <c r="D25">
        <v>4416217.8470000001</v>
      </c>
      <c r="E25">
        <v>18.528200824999999</v>
      </c>
      <c r="F25">
        <v>0.90673099256068102</v>
      </c>
      <c r="G25">
        <v>8.6177391693527894E-2</v>
      </c>
      <c r="H25">
        <v>1.3247036259620799</v>
      </c>
      <c r="I25">
        <v>1.3247036259620799</v>
      </c>
      <c r="J25">
        <v>2737271.7403000002</v>
      </c>
      <c r="K25">
        <v>0.82983927290000004</v>
      </c>
      <c r="L25">
        <v>1.9423846529518E-2</v>
      </c>
      <c r="M25" s="43">
        <v>4.38995145845591E-3</v>
      </c>
      <c r="N25">
        <v>1.69835852531839E-2</v>
      </c>
      <c r="O25">
        <v>1320356.9865900001</v>
      </c>
      <c r="P25">
        <v>291462.28879000002</v>
      </c>
      <c r="Q25">
        <v>2</v>
      </c>
      <c r="R25">
        <v>0.79019816519999997</v>
      </c>
      <c r="S25">
        <v>0.74478189149999996</v>
      </c>
      <c r="T25">
        <f t="shared" si="7"/>
        <v>3.9008815428635919E-3</v>
      </c>
      <c r="U25">
        <f t="shared" si="3"/>
        <v>4.047788247043993E-3</v>
      </c>
      <c r="V25">
        <f t="shared" si="0"/>
        <v>1.9613716780950474E-2</v>
      </c>
      <c r="W25">
        <f t="shared" si="1"/>
        <v>2.3774865752699886E-3</v>
      </c>
      <c r="X25">
        <f t="shared" si="4"/>
        <v>2.0339298549357145E-2</v>
      </c>
      <c r="Y25">
        <f t="shared" si="2"/>
        <v>4416217.8470000001</v>
      </c>
      <c r="Z25">
        <f t="shared" si="13"/>
        <v>291462.28880000021</v>
      </c>
      <c r="AA25">
        <f t="shared" si="14"/>
        <v>3150.3657180673699</v>
      </c>
      <c r="AB25">
        <f t="shared" si="8"/>
        <v>0.84177567053801028</v>
      </c>
      <c r="AC25">
        <f t="shared" si="9"/>
        <v>0.84061771530274687</v>
      </c>
      <c r="AD25">
        <f t="shared" si="16"/>
        <v>-5.3E-3</v>
      </c>
      <c r="AE25">
        <f t="shared" si="16"/>
        <v>0.5</v>
      </c>
      <c r="AF25">
        <f t="shared" si="10"/>
        <v>-9.8524449394597202E-3</v>
      </c>
      <c r="AG25">
        <f t="shared" si="6"/>
        <v>0.77445478317044836</v>
      </c>
      <c r="AH25">
        <f t="shared" si="11"/>
        <v>0.79924192800538163</v>
      </c>
      <c r="AI25" s="57">
        <f t="shared" si="15"/>
        <v>9.043762805381661E-3</v>
      </c>
      <c r="AJ25" s="57">
        <f t="shared" si="12"/>
        <v>9.5835823802746911E-2</v>
      </c>
    </row>
    <row r="26" spans="1:36" x14ac:dyDescent="0.25">
      <c r="A26">
        <v>2028</v>
      </c>
      <c r="B26">
        <v>30302.232102000002</v>
      </c>
      <c r="C26">
        <v>30409.917109999999</v>
      </c>
      <c r="D26">
        <v>4492811.3130000001</v>
      </c>
      <c r="E26">
        <v>18.593811024000001</v>
      </c>
      <c r="F26">
        <v>0.90533209585978802</v>
      </c>
      <c r="G26">
        <v>8.6201284023080402E-2</v>
      </c>
      <c r="H26">
        <v>1.33676490659867</v>
      </c>
      <c r="I26">
        <v>1.33676490659867</v>
      </c>
      <c r="J26">
        <v>2791140.4076</v>
      </c>
      <c r="K26">
        <v>0.82224936459999998</v>
      </c>
      <c r="L26">
        <v>1.9488551434906E-2</v>
      </c>
      <c r="M26" s="43">
        <v>3.9930405178202899E-3</v>
      </c>
      <c r="N26">
        <v>1.7194994381640401E-2</v>
      </c>
      <c r="O26">
        <v>1342716.9615</v>
      </c>
      <c r="P26">
        <v>297404.35850999999</v>
      </c>
      <c r="Q26">
        <v>2</v>
      </c>
      <c r="R26">
        <v>0.78310414579999998</v>
      </c>
      <c r="S26">
        <v>0.74506620859999995</v>
      </c>
      <c r="T26">
        <f t="shared" si="7"/>
        <v>4.5606306848277843E-3</v>
      </c>
      <c r="U26">
        <f t="shared" si="3"/>
        <v>3.7921695713818426E-3</v>
      </c>
      <c r="V26">
        <f t="shared" si="0"/>
        <v>1.967969292449423E-2</v>
      </c>
      <c r="W26">
        <f t="shared" si="1"/>
        <v>3.169779211125945E-3</v>
      </c>
      <c r="X26">
        <f t="shared" si="4"/>
        <v>2.0339211925324344E-2</v>
      </c>
      <c r="Y26">
        <f t="shared" si="2"/>
        <v>4492811.3130000001</v>
      </c>
      <c r="Z26">
        <f t="shared" si="13"/>
        <v>297404.35835000034</v>
      </c>
      <c r="AA26">
        <f t="shared" si="14"/>
        <v>2912.5795819015552</v>
      </c>
      <c r="AB26">
        <f t="shared" si="8"/>
        <v>0.83995344280377904</v>
      </c>
      <c r="AC26">
        <f t="shared" si="9"/>
        <v>0.84030873815796825</v>
      </c>
      <c r="AD26">
        <f t="shared" si="16"/>
        <v>-5.3E-3</v>
      </c>
      <c r="AE26">
        <f t="shared" si="16"/>
        <v>0.5</v>
      </c>
      <c r="AF26">
        <f t="shared" si="10"/>
        <v>-9.44265750438536E-3</v>
      </c>
      <c r="AG26">
        <f t="shared" si="6"/>
        <v>0.76714187190033678</v>
      </c>
      <c r="AH26">
        <f t="shared" si="11"/>
        <v>0.79158255954262602</v>
      </c>
      <c r="AI26" s="57">
        <f t="shared" si="15"/>
        <v>8.4784137426260342E-3</v>
      </c>
      <c r="AJ26" s="57">
        <f t="shared" si="12"/>
        <v>9.5242529557968303E-2</v>
      </c>
    </row>
    <row r="27" spans="1:36" x14ac:dyDescent="0.25">
      <c r="A27">
        <v>2029</v>
      </c>
      <c r="B27">
        <v>30389.336454</v>
      </c>
      <c r="C27">
        <v>30509.914341</v>
      </c>
      <c r="D27">
        <v>4571668.7079999903</v>
      </c>
      <c r="E27">
        <v>18.643626903000001</v>
      </c>
      <c r="F27">
        <v>0.90396632598251603</v>
      </c>
      <c r="G27">
        <v>8.6250374758582299E-2</v>
      </c>
      <c r="H27">
        <v>1.34784042494251</v>
      </c>
      <c r="I27">
        <v>1.34784042494251</v>
      </c>
      <c r="J27">
        <v>2846638.0562</v>
      </c>
      <c r="K27">
        <v>0.81450404610000005</v>
      </c>
      <c r="L27">
        <v>1.9688408004444099E-2</v>
      </c>
      <c r="M27">
        <v>3.2829152158997299E-3</v>
      </c>
      <c r="N27">
        <v>1.73996488047914E-2</v>
      </c>
      <c r="O27">
        <v>1365625.3758</v>
      </c>
      <c r="P27">
        <v>303497.95971000002</v>
      </c>
      <c r="Q27">
        <v>2</v>
      </c>
      <c r="R27">
        <v>0.77600444239999999</v>
      </c>
      <c r="S27">
        <v>0.74583519490000005</v>
      </c>
      <c r="T27">
        <f t="shared" si="7"/>
        <v>5.2313578564715532E-3</v>
      </c>
      <c r="U27">
        <f t="shared" si="3"/>
        <v>2.8745193326615848E-3</v>
      </c>
      <c r="V27">
        <f t="shared" si="0"/>
        <v>1.9883502975660106E-2</v>
      </c>
      <c r="W27">
        <f t="shared" si="1"/>
        <v>4.1986565279450543E-3</v>
      </c>
      <c r="X27">
        <f t="shared" si="4"/>
        <v>2.0483279579397478E-2</v>
      </c>
      <c r="Y27">
        <f t="shared" si="2"/>
        <v>4571668.7079999903</v>
      </c>
      <c r="Z27">
        <f t="shared" si="13"/>
        <v>303497.96064999048</v>
      </c>
      <c r="AA27">
        <f t="shared" si="14"/>
        <v>2694.6831105439846</v>
      </c>
      <c r="AB27">
        <f t="shared" si="8"/>
        <v>0.8383142930634816</v>
      </c>
      <c r="AC27">
        <f t="shared" si="9"/>
        <v>0.83930440970364117</v>
      </c>
      <c r="AD27">
        <f t="shared" si="16"/>
        <v>-5.3E-3</v>
      </c>
      <c r="AE27">
        <f t="shared" si="16"/>
        <v>0.5</v>
      </c>
      <c r="AF27">
        <f t="shared" si="10"/>
        <v>-8.6666995389854951E-3</v>
      </c>
      <c r="AG27">
        <f t="shared" si="6"/>
        <v>0.76049328379280168</v>
      </c>
      <c r="AH27">
        <f t="shared" si="11"/>
        <v>0.78414267001054672</v>
      </c>
      <c r="AI27" s="57">
        <f t="shared" si="15"/>
        <v>8.1382276105467222E-3</v>
      </c>
      <c r="AJ27" s="57">
        <f t="shared" si="12"/>
        <v>9.3469214803641121E-2</v>
      </c>
    </row>
    <row r="28" spans="1:36" x14ac:dyDescent="0.25">
      <c r="A28">
        <v>2030</v>
      </c>
      <c r="B28">
        <v>30443.754724999999</v>
      </c>
      <c r="C28">
        <v>30581.551467000001</v>
      </c>
      <c r="D28">
        <v>4652870.7010000004</v>
      </c>
      <c r="E28">
        <v>18.671460925000002</v>
      </c>
      <c r="F28">
        <v>0.90259275448010501</v>
      </c>
      <c r="G28">
        <v>8.6317975344305201E-2</v>
      </c>
      <c r="H28">
        <v>1.3569159724170701</v>
      </c>
      <c r="I28">
        <v>1.3569159724170701</v>
      </c>
      <c r="J28">
        <v>2904348.1434999998</v>
      </c>
      <c r="K28">
        <v>0.80646396929999997</v>
      </c>
      <c r="L28">
        <v>2.0070305335726901E-2</v>
      </c>
      <c r="M28">
        <v>2.3452427564858501E-3</v>
      </c>
      <c r="N28">
        <v>1.7606101928023601E-2</v>
      </c>
      <c r="O28">
        <v>1389094.95266</v>
      </c>
      <c r="P28">
        <v>309785.42930999998</v>
      </c>
      <c r="Q28">
        <v>2</v>
      </c>
      <c r="R28">
        <v>0.76883969699999999</v>
      </c>
      <c r="S28">
        <v>0.74710996549999997</v>
      </c>
      <c r="T28">
        <f t="shared" si="7"/>
        <v>6.4996279906075092E-3</v>
      </c>
      <c r="U28">
        <f t="shared" si="3"/>
        <v>1.7907028369101852E-3</v>
      </c>
      <c r="V28">
        <f t="shared" si="0"/>
        <v>2.0273068145880702E-2</v>
      </c>
      <c r="W28">
        <f t="shared" si="1"/>
        <v>6.2827172907626017E-3</v>
      </c>
      <c r="X28">
        <f t="shared" si="4"/>
        <v>2.0759681856802079E-2</v>
      </c>
      <c r="Y28">
        <f t="shared" si="2"/>
        <v>4652870.7010000004</v>
      </c>
      <c r="Z28">
        <f t="shared" si="13"/>
        <v>309785.42840000987</v>
      </c>
      <c r="AA28">
        <f t="shared" si="14"/>
        <v>2224.6366751030168</v>
      </c>
      <c r="AB28">
        <f t="shared" si="8"/>
        <v>0.83521046120188214</v>
      </c>
      <c r="AC28">
        <f t="shared" si="9"/>
        <v>0.83723763311995847</v>
      </c>
      <c r="AD28">
        <f t="shared" si="16"/>
        <v>-5.3E-3</v>
      </c>
      <c r="AE28">
        <f t="shared" si="16"/>
        <v>0.5</v>
      </c>
      <c r="AF28">
        <f t="shared" si="10"/>
        <v>-7.0224872611024678E-3</v>
      </c>
      <c r="AG28">
        <f t="shared" si="6"/>
        <v>0.75515272939521272</v>
      </c>
      <c r="AH28">
        <f t="shared" si="11"/>
        <v>0.77716221257659268</v>
      </c>
      <c r="AI28" s="57">
        <f t="shared" si="15"/>
        <v>8.3225155765926928E-3</v>
      </c>
      <c r="AJ28" s="57">
        <f t="shared" si="12"/>
        <v>9.0127667619958496E-2</v>
      </c>
    </row>
    <row r="29" spans="1:36" x14ac:dyDescent="0.25">
      <c r="A29">
        <v>2031</v>
      </c>
      <c r="B29">
        <v>30526.136875999899</v>
      </c>
      <c r="C29">
        <v>30658.518050999999</v>
      </c>
      <c r="D29">
        <v>4736223.4280000003</v>
      </c>
      <c r="E29">
        <v>18.693174009</v>
      </c>
      <c r="F29">
        <v>0.90112879171870597</v>
      </c>
      <c r="G29">
        <v>8.6384975158784905E-2</v>
      </c>
      <c r="H29">
        <v>1.3615905133708199</v>
      </c>
      <c r="I29">
        <v>1.3615905133708199</v>
      </c>
      <c r="J29">
        <v>2956308.6325999899</v>
      </c>
      <c r="K29">
        <v>0.79847537599999996</v>
      </c>
      <c r="L29">
        <v>1.7732432596691501E-2</v>
      </c>
      <c r="M29">
        <v>2.51360343415595E-3</v>
      </c>
      <c r="N29">
        <v>1.7755688821406601E-2</v>
      </c>
      <c r="O29">
        <v>1413060.7506200001</v>
      </c>
      <c r="P29">
        <v>315996.26101000002</v>
      </c>
      <c r="Q29">
        <v>2</v>
      </c>
      <c r="R29">
        <v>0.76185913940000005</v>
      </c>
      <c r="S29">
        <v>0.74462561140000005</v>
      </c>
      <c r="T29">
        <f t="shared" si="7"/>
        <v>6.4996546189261626E-3</v>
      </c>
      <c r="U29">
        <f t="shared" si="3"/>
        <v>2.7060443675250845E-3</v>
      </c>
      <c r="V29">
        <f>J29/J28-1</f>
        <v>1.7890585609124932E-2</v>
      </c>
      <c r="W29">
        <f>V29+AH29/AH28-1-AC29*F29*(H29/H28-1)</f>
        <v>6.9202010871798406E-3</v>
      </c>
      <c r="X29">
        <f>V29+AC29*G29*(H29/H28-1)</f>
        <v>1.8138450219400377E-2</v>
      </c>
      <c r="Y29">
        <f>D29</f>
        <v>4736223.4280000003</v>
      </c>
      <c r="Z29">
        <f>Y29-Y28*(1-1/20)</f>
        <v>315996.26205000002</v>
      </c>
      <c r="AA29">
        <f>AC29*G29*(H29/H28-1)*Y28</f>
        <v>1153.2819829654081</v>
      </c>
      <c r="AB29">
        <f>$AB$2+Q29*IF((I29/I28-1)&gt;0,(I29/I28-1),0)</f>
        <v>0.82863361209035002</v>
      </c>
      <c r="AC29">
        <f>0.5*AC28+0.5*AB29+0.02*(AB28-AC28)</f>
        <v>0.83289507916679273</v>
      </c>
      <c r="AD29">
        <f t="shared" ref="AD29:AE33" si="17">AD28</f>
        <v>-5.3E-3</v>
      </c>
      <c r="AE29">
        <f t="shared" si="17"/>
        <v>0.5</v>
      </c>
      <c r="AF29">
        <f>$AD$2-AE29*(I30/I29-1)</f>
        <v>-6.7135981542351406E-3</v>
      </c>
      <c r="AG29">
        <f>AG28*(1+AF29)</f>
        <v>0.75008293742497945</v>
      </c>
      <c r="AH29">
        <f>0.8*AH28+(1-0.8)*AG29+0.05*(AG28-AH28)</f>
        <v>0.77064588338720097</v>
      </c>
      <c r="AI29" s="57">
        <f>AH29-R29</f>
        <v>8.7867439872009179E-3</v>
      </c>
      <c r="AJ29" s="57">
        <f>AC29-S29</f>
        <v>8.8269467766792675E-2</v>
      </c>
    </row>
    <row r="30" spans="1:36" x14ac:dyDescent="0.25">
      <c r="A30">
        <v>2032</v>
      </c>
      <c r="B30">
        <v>30602.872394999999</v>
      </c>
      <c r="C30">
        <v>30734.274481</v>
      </c>
      <c r="D30">
        <v>4821530.9440000001</v>
      </c>
      <c r="E30">
        <v>18.710877443000001</v>
      </c>
      <c r="F30">
        <v>0.90072394891263496</v>
      </c>
      <c r="G30">
        <v>8.6243617129497699E-2</v>
      </c>
      <c r="H30">
        <v>1.36543999704387</v>
      </c>
      <c r="I30">
        <v>1.36543999704387</v>
      </c>
      <c r="J30">
        <v>3008337.3698999998</v>
      </c>
      <c r="K30">
        <v>0.79066199729999997</v>
      </c>
      <c r="L30">
        <v>1.74461508458904E-2</v>
      </c>
      <c r="M30">
        <v>2.4679271076027999E-3</v>
      </c>
      <c r="N30">
        <v>1.7851427878243901E-2</v>
      </c>
      <c r="O30">
        <v>1437468.0053300001</v>
      </c>
      <c r="P30">
        <v>322118.68789</v>
      </c>
      <c r="Q30">
        <v>2</v>
      </c>
      <c r="R30">
        <v>0.75513575050000004</v>
      </c>
      <c r="S30">
        <v>0.74266354550000002</v>
      </c>
      <c r="T30">
        <f t="shared" ref="T30:T37" si="18">V50+R30/R29-1-S30*F30*(H30/H29-1)</f>
        <v>-1.1468238481835764E-2</v>
      </c>
      <c r="U30">
        <f t="shared" si="3"/>
        <v>2.5137644934178915E-3</v>
      </c>
      <c r="V30">
        <f>J30/J29-1</f>
        <v>1.7599223817931442E-2</v>
      </c>
      <c r="W30">
        <f>V30+AH30/AH29-1-AC30*F30*(H30/H29-1)</f>
        <v>7.5165722402748686E-3</v>
      </c>
      <c r="X30">
        <f>V30+AC30*G30*(H30/H29-1)</f>
        <v>1.7801615711710295E-2</v>
      </c>
      <c r="Y30">
        <f>D30</f>
        <v>4821530.9440000001</v>
      </c>
      <c r="Z30">
        <f>Y30-Y29*(1-1/20)</f>
        <v>322118.68740000017</v>
      </c>
      <c r="AA30">
        <f>AC30*G30*(H30/H29-1)*Y29</f>
        <v>958.57322895268362</v>
      </c>
      <c r="AB30">
        <f>$AB$2+Q30*IF((I30/I29-1)&gt;0,(I30/I29-1),0)</f>
        <v>0.82739805566288072</v>
      </c>
      <c r="AC30">
        <f>0.5*AC29+0.5*AB30+0.02*(AB29-AC29)</f>
        <v>0.83006133807330784</v>
      </c>
      <c r="AD30">
        <f t="shared" si="17"/>
        <v>-5.3E-3</v>
      </c>
      <c r="AE30">
        <f t="shared" si="17"/>
        <v>0.5</v>
      </c>
      <c r="AF30">
        <f>$AD$2-AE30*(I31/I30-1)</f>
        <v>-6.6689211898229026E-3</v>
      </c>
      <c r="AG30">
        <f>AG29*(1+AF30)</f>
        <v>0.74508069342946137</v>
      </c>
      <c r="AH30">
        <f>0.8*AH29+(1-0.8)*AG30+0.05*(AG29-AH29)</f>
        <v>0.76450469809754196</v>
      </c>
      <c r="AI30" s="57">
        <f>AH30-R30</f>
        <v>9.3689475975419212E-3</v>
      </c>
      <c r="AJ30" s="57">
        <f>AC30-S30</f>
        <v>8.739779257330782E-2</v>
      </c>
    </row>
    <row r="31" spans="1:36" x14ac:dyDescent="0.25">
      <c r="A31">
        <v>2033</v>
      </c>
      <c r="B31">
        <v>30670.549472999999</v>
      </c>
      <c r="C31">
        <v>30804.097322000001</v>
      </c>
      <c r="D31">
        <v>4908632.6619999902</v>
      </c>
      <c r="E31">
        <v>18.723760950999999</v>
      </c>
      <c r="F31">
        <v>0.90073359272062703</v>
      </c>
      <c r="G31">
        <v>8.6075218967216996E-2</v>
      </c>
      <c r="H31">
        <v>1.36917835653464</v>
      </c>
      <c r="I31">
        <v>1.36917835653464</v>
      </c>
      <c r="J31">
        <v>3060081.2469000001</v>
      </c>
      <c r="K31">
        <v>0.78300378069999998</v>
      </c>
      <c r="L31">
        <v>1.7053909541371901E-2</v>
      </c>
      <c r="M31">
        <v>2.2692466153030702E-3</v>
      </c>
      <c r="N31">
        <v>1.79039219117644E-2</v>
      </c>
      <c r="O31">
        <v>1462283.3420899999</v>
      </c>
      <c r="P31">
        <v>328178.26530000003</v>
      </c>
      <c r="Q31">
        <v>2</v>
      </c>
      <c r="R31">
        <v>0.74863820619999999</v>
      </c>
      <c r="S31">
        <v>0.74156968130000001</v>
      </c>
      <c r="T31">
        <f t="shared" si="18"/>
        <v>-1.0433232064058532E-2</v>
      </c>
      <c r="U31">
        <f t="shared" si="3"/>
        <v>2.2114616277346677E-3</v>
      </c>
      <c r="V31">
        <f>J31/J30-1</f>
        <v>1.7200157641136027E-2</v>
      </c>
      <c r="W31">
        <f>V31+AH31/AH30-1-AC31*F31*(H31/H30-1)</f>
        <v>7.4920009142089433E-3</v>
      </c>
      <c r="X31">
        <f>V31+AC31*G31*(H31/H30-1)</f>
        <v>1.7395422788560606E-2</v>
      </c>
      <c r="Y31">
        <f>D31</f>
        <v>4908632.6619999902</v>
      </c>
      <c r="Z31">
        <f>Y31-Y30*(1-1/20)</f>
        <v>328178.26519999001</v>
      </c>
      <c r="AA31">
        <f>AC31*G31*(H31/H30-1)*Y30</f>
        <v>941.47695059232592</v>
      </c>
      <c r="AB31">
        <f>$AB$2+Q31*IF((I31/I30-1)&gt;0,(I31/I30-1),0)</f>
        <v>0.82721934780523176</v>
      </c>
      <c r="AC31">
        <f>0.5*AC30+0.5*AB31+0.02*(AB30-AC30)</f>
        <v>0.82858707729106129</v>
      </c>
      <c r="AD31">
        <f t="shared" si="17"/>
        <v>-5.3E-3</v>
      </c>
      <c r="AE31">
        <f t="shared" si="17"/>
        <v>0.5</v>
      </c>
      <c r="AF31">
        <f>$AD$2-AE31*(I32/I31-1)</f>
        <v>-6.7360414251700649E-3</v>
      </c>
      <c r="AG31">
        <f>AG30*(1+AF31)</f>
        <v>0.74006179901342606</v>
      </c>
      <c r="AH31">
        <f>0.8*AH30+(1-0.8)*AG31+0.05*(AG30-AH30)</f>
        <v>0.75864491804731482</v>
      </c>
      <c r="AI31" s="57">
        <f>AH31-R31</f>
        <v>1.0006711847314831E-2</v>
      </c>
      <c r="AJ31" s="57">
        <f>AC31-S31</f>
        <v>8.7017395991061286E-2</v>
      </c>
    </row>
    <row r="32" spans="1:36" x14ac:dyDescent="0.25">
      <c r="A32">
        <v>2034</v>
      </c>
      <c r="B32">
        <v>30719.169264</v>
      </c>
      <c r="C32">
        <v>30860.026585</v>
      </c>
      <c r="D32">
        <v>4997412.4239999903</v>
      </c>
      <c r="E32">
        <v>18.728135744999999</v>
      </c>
      <c r="F32">
        <v>0.90098456271612104</v>
      </c>
      <c r="G32">
        <v>8.5916631572658997E-2</v>
      </c>
      <c r="H32">
        <v>1.3731107502115001</v>
      </c>
      <c r="I32">
        <v>1.3731107502115001</v>
      </c>
      <c r="J32">
        <v>3111950.5092000002</v>
      </c>
      <c r="K32">
        <v>0.77542908749999995</v>
      </c>
      <c r="L32">
        <v>1.6808236089999599E-2</v>
      </c>
      <c r="M32" s="43">
        <v>1.8139973389071601E-3</v>
      </c>
      <c r="N32">
        <v>1.79248404976842E-2</v>
      </c>
      <c r="O32">
        <v>1487490.0914400001</v>
      </c>
      <c r="P32">
        <v>334211.39509000001</v>
      </c>
      <c r="Q32">
        <v>2</v>
      </c>
      <c r="R32">
        <v>0.7423081212</v>
      </c>
      <c r="S32">
        <v>0.74125758799999997</v>
      </c>
      <c r="T32">
        <f t="shared" si="18"/>
        <v>-1.0373620108657782E-2</v>
      </c>
      <c r="U32">
        <f t="shared" si="3"/>
        <v>1.5852272566163617E-3</v>
      </c>
      <c r="V32">
        <f>J32/J31-1</f>
        <v>1.6950289261942197E-2</v>
      </c>
      <c r="W32">
        <f>V32+AH32/AH31-1-AC32*F32*(H32/H31-1)</f>
        <v>7.3243748605190638E-3</v>
      </c>
      <c r="X32">
        <f>V32+AC32*G32*(H32/H31-1)</f>
        <v>1.7154608772261205E-2</v>
      </c>
      <c r="Y32">
        <f>D32</f>
        <v>4997412.4239999903</v>
      </c>
      <c r="Z32">
        <f>Y32-Y31*(1-1/20)</f>
        <v>334211.39509999938</v>
      </c>
      <c r="AA32">
        <f>AC32*G32*(H32/H31-1)*Y31</f>
        <v>1002.9294218357262</v>
      </c>
      <c r="AB32">
        <f>$AB$2+Q32*IF((I32/I31-1)&gt;0,(I32/I31-1),0)</f>
        <v>0.82748782874662041</v>
      </c>
      <c r="AC32">
        <f>0.5*AC31+0.5*AB32+0.02*(AB31-AC31)</f>
        <v>0.82801009842912421</v>
      </c>
      <c r="AD32">
        <f t="shared" si="17"/>
        <v>-5.3E-3</v>
      </c>
      <c r="AE32">
        <f t="shared" si="17"/>
        <v>0.5</v>
      </c>
      <c r="AF32">
        <f>$AD$2-AE32*(I33/I32-1)</f>
        <v>-6.9681043695070397E-3</v>
      </c>
      <c r="AG32">
        <f>AG31*(1+AF32)</f>
        <v>0.73490497115801534</v>
      </c>
      <c r="AH32">
        <f>0.8*AH31+(1-0.8)*AG32+0.05*(AG31-AH31)</f>
        <v>0.7529677727177605</v>
      </c>
      <c r="AI32" s="57">
        <f>AH32-R32</f>
        <v>1.0659651517760493E-2</v>
      </c>
      <c r="AJ32" s="57">
        <f>AC32-S32</f>
        <v>8.6752510429124241E-2</v>
      </c>
    </row>
    <row r="33" spans="1:36" x14ac:dyDescent="0.25">
      <c r="A33">
        <v>2035</v>
      </c>
      <c r="B33">
        <v>30741.819449999999</v>
      </c>
      <c r="C33">
        <v>30894.647045999998</v>
      </c>
      <c r="D33">
        <v>5087793.7989999903</v>
      </c>
      <c r="E33">
        <v>18.719233231</v>
      </c>
      <c r="F33">
        <v>0.90137844987444404</v>
      </c>
      <c r="G33">
        <v>8.5778285644350499E-2</v>
      </c>
      <c r="H33">
        <v>1.37769173429599</v>
      </c>
      <c r="I33">
        <v>1.37769173429599</v>
      </c>
      <c r="J33">
        <v>3164189.7127</v>
      </c>
      <c r="K33">
        <v>0.7678454951</v>
      </c>
      <c r="L33">
        <v>1.6647304897691301E-2</v>
      </c>
      <c r="M33">
        <v>1.12122573374077E-3</v>
      </c>
      <c r="N33">
        <v>1.7924035013591601E-2</v>
      </c>
      <c r="O33">
        <v>1513082.2056100001</v>
      </c>
      <c r="P33">
        <v>340251.99573000002</v>
      </c>
      <c r="Q33">
        <v>2</v>
      </c>
      <c r="R33">
        <v>0.73608114039999994</v>
      </c>
      <c r="S33">
        <v>0.74153810570000001</v>
      </c>
      <c r="T33">
        <f t="shared" si="18"/>
        <v>-1.0618617451651026E-2</v>
      </c>
      <c r="U33">
        <f t="shared" si="3"/>
        <v>7.3733068122194823E-4</v>
      </c>
      <c r="V33">
        <f>J33/J32-1</f>
        <v>1.6786643407587176E-2</v>
      </c>
      <c r="W33">
        <f>V33+AH33/AH32-1-AC33*F33*(H33/H32-1)</f>
        <v>7.1020851113222407E-3</v>
      </c>
      <c r="X33">
        <f>V33+AC33*G33*(H33/H32-1)</f>
        <v>1.7023653691509519E-2</v>
      </c>
      <c r="Y33">
        <f>D33</f>
        <v>5087793.7989999903</v>
      </c>
      <c r="Z33">
        <f>Y33-Y32*(1-1/20)</f>
        <v>340251.99619999994</v>
      </c>
      <c r="AA33">
        <f>AC33*G33*(H33/H32-1)*Y32</f>
        <v>1184.4381374892823</v>
      </c>
      <c r="AB33">
        <f>$AB$2+Q33*IF((I33/I32-1)&gt;0,(I33/I32-1),0)</f>
        <v>0.82841608052396831</v>
      </c>
      <c r="AC33">
        <f>0.5*AC32+0.5*AB33+0.02*(AB32-AC32)</f>
        <v>0.82820264408289623</v>
      </c>
      <c r="AD33">
        <f t="shared" si="17"/>
        <v>-5.3E-3</v>
      </c>
      <c r="AE33">
        <f t="shared" si="17"/>
        <v>0.5</v>
      </c>
      <c r="AF33">
        <f>$AD$2-AE33*(I34/I33-1)</f>
        <v>-6.131054771428974E-3</v>
      </c>
      <c r="AG33">
        <f>AG32*(1+AF33)</f>
        <v>0.73039922852805017</v>
      </c>
      <c r="AH33">
        <f>0.8*AH32+(1-0.8)*AG33+0.05*(AG32-AH32)</f>
        <v>0.74755092380183119</v>
      </c>
      <c r="AI33" s="57">
        <f>AH33-R33</f>
        <v>1.1469783401831246E-2</v>
      </c>
      <c r="AJ33" s="57">
        <f>AC33-S33</f>
        <v>8.6664538382896228E-2</v>
      </c>
    </row>
    <row r="34" spans="1:36" x14ac:dyDescent="0.25">
      <c r="A34">
        <v>2036</v>
      </c>
      <c r="B34">
        <v>30862.432698000001</v>
      </c>
      <c r="C34">
        <v>30979.705424</v>
      </c>
      <c r="D34">
        <v>5179706.983</v>
      </c>
      <c r="E34">
        <v>18.732012339000001</v>
      </c>
      <c r="F34">
        <v>0.90185319836815203</v>
      </c>
      <c r="G34">
        <v>8.5656127404816707E-2</v>
      </c>
      <c r="H34">
        <v>1.3799816088746799</v>
      </c>
      <c r="I34">
        <v>1.3799816088746799</v>
      </c>
      <c r="J34">
        <v>3216254.3251999998</v>
      </c>
      <c r="K34">
        <v>0.76065300889999998</v>
      </c>
      <c r="L34">
        <v>1.63204215348592E-2</v>
      </c>
      <c r="M34">
        <v>2.7493922177864801E-3</v>
      </c>
      <c r="N34">
        <v>1.790418939252E-2</v>
      </c>
      <c r="O34">
        <v>1539058.96196</v>
      </c>
      <c r="P34">
        <v>346302.87449999998</v>
      </c>
      <c r="Q34">
        <v>2</v>
      </c>
      <c r="R34">
        <v>0.73012836619999999</v>
      </c>
      <c r="S34">
        <v>0.73898390059999997</v>
      </c>
      <c r="T34">
        <f t="shared" si="18"/>
        <v>-9.1948380647450759E-3</v>
      </c>
      <c r="U34">
        <f t="shared" si="3"/>
        <v>3.9234258140177225E-3</v>
      </c>
    </row>
    <row r="35" spans="1:36" x14ac:dyDescent="0.25">
      <c r="A35">
        <v>2037</v>
      </c>
      <c r="B35">
        <v>31058.258754999999</v>
      </c>
      <c r="C35">
        <v>31130.561657999999</v>
      </c>
      <c r="D35">
        <v>5273108.4220000003</v>
      </c>
      <c r="E35">
        <v>18.78387201</v>
      </c>
      <c r="F35">
        <v>0.90252692058441597</v>
      </c>
      <c r="G35">
        <v>8.5324199773077605E-2</v>
      </c>
      <c r="H35">
        <v>1.38196179915573</v>
      </c>
      <c r="I35">
        <v>1.38196179915573</v>
      </c>
      <c r="J35">
        <v>3268962.9855</v>
      </c>
      <c r="K35">
        <v>0.75410387729999995</v>
      </c>
      <c r="L35">
        <v>1.62553753874836E-2</v>
      </c>
      <c r="M35" s="43">
        <v>4.8577002720048296E-3</v>
      </c>
      <c r="N35">
        <v>1.78715343835067E-2</v>
      </c>
      <c r="O35">
        <v>1565422.5928100001</v>
      </c>
      <c r="P35">
        <v>352386.78840000002</v>
      </c>
      <c r="Q35">
        <v>2</v>
      </c>
      <c r="R35">
        <v>0.72455604409999996</v>
      </c>
      <c r="S35">
        <v>0.73598706089999999</v>
      </c>
      <c r="T35">
        <f t="shared" si="18"/>
        <v>-8.5851318724573401E-3</v>
      </c>
      <c r="U35">
        <f t="shared" si="3"/>
        <v>6.3451270648762215E-3</v>
      </c>
    </row>
    <row r="36" spans="1:36" x14ac:dyDescent="0.25">
      <c r="A36">
        <v>2038</v>
      </c>
      <c r="B36">
        <v>31307.084262</v>
      </c>
      <c r="C36">
        <v>31340.086230000001</v>
      </c>
      <c r="D36">
        <v>5367985.7589999903</v>
      </c>
      <c r="E36">
        <v>18.877411708</v>
      </c>
      <c r="F36">
        <v>0.90327943003506495</v>
      </c>
      <c r="G36">
        <v>8.4986561301062594E-2</v>
      </c>
      <c r="H36">
        <v>1.38405079786209</v>
      </c>
      <c r="I36">
        <v>1.38405079786209</v>
      </c>
      <c r="J36">
        <v>3322623.8905000002</v>
      </c>
      <c r="K36">
        <v>0.74822579209999995</v>
      </c>
      <c r="L36">
        <v>1.6281994450811799E-2</v>
      </c>
      <c r="M36">
        <v>6.7079617306184296E-3</v>
      </c>
      <c r="N36">
        <v>1.78327246559844E-2</v>
      </c>
      <c r="O36">
        <v>1592177.5211199999</v>
      </c>
      <c r="P36">
        <v>358532.75790000003</v>
      </c>
      <c r="Q36">
        <v>2</v>
      </c>
      <c r="R36">
        <v>0.7193692693</v>
      </c>
      <c r="S36">
        <v>0.73357257990000002</v>
      </c>
      <c r="T36">
        <f t="shared" si="18"/>
        <v>-8.1601857445845957E-3</v>
      </c>
      <c r="U36">
        <f t="shared" si="3"/>
        <v>8.0115729913528E-3</v>
      </c>
    </row>
    <row r="37" spans="1:36" x14ac:dyDescent="0.25">
      <c r="A37">
        <v>2039</v>
      </c>
      <c r="B37">
        <v>31588.285294000001</v>
      </c>
      <c r="C37">
        <v>31593.010111</v>
      </c>
      <c r="D37">
        <v>5464349.057</v>
      </c>
      <c r="E37">
        <v>19.006600455000001</v>
      </c>
      <c r="F37">
        <v>0.90403315006960105</v>
      </c>
      <c r="G37">
        <v>8.4707535217252494E-2</v>
      </c>
      <c r="H37">
        <v>1.38560998557325</v>
      </c>
      <c r="I37">
        <v>1.38560998557325</v>
      </c>
      <c r="J37">
        <v>3377284.0419000001</v>
      </c>
      <c r="K37">
        <v>0.74293298230000004</v>
      </c>
      <c r="L37">
        <v>1.6317049338729898E-2</v>
      </c>
      <c r="M37">
        <v>8.0379087458134803E-3</v>
      </c>
      <c r="N37">
        <v>1.7792256558268799E-2</v>
      </c>
      <c r="O37">
        <v>1619329.5322400001</v>
      </c>
      <c r="P37">
        <v>364762.58669999999</v>
      </c>
      <c r="Q37">
        <v>2</v>
      </c>
      <c r="R37">
        <v>0.71451938940000004</v>
      </c>
      <c r="S37">
        <v>0.73200520719999995</v>
      </c>
      <c r="T37">
        <f t="shared" si="18"/>
        <v>-7.4873455491148381E-3</v>
      </c>
      <c r="U37">
        <f t="shared" si="3"/>
        <v>8.9820255903332313E-3</v>
      </c>
    </row>
    <row r="38" spans="1:36" x14ac:dyDescent="0.25">
      <c r="A38">
        <v>2040</v>
      </c>
      <c r="B38">
        <v>31887.606247</v>
      </c>
      <c r="C38">
        <v>31874.561545</v>
      </c>
      <c r="D38">
        <v>5562220.7510000002</v>
      </c>
      <c r="E38">
        <v>19.162530003000001</v>
      </c>
      <c r="F38">
        <v>0.90474964378606504</v>
      </c>
      <c r="G38">
        <v>8.4494192604113602E-2</v>
      </c>
      <c r="H38">
        <v>1.38659919531816</v>
      </c>
      <c r="I38">
        <v>1.38659919531816</v>
      </c>
      <c r="J38">
        <v>3432934.1951000001</v>
      </c>
      <c r="K38">
        <v>0.73810279489999997</v>
      </c>
      <c r="L38">
        <v>1.6343497369212302E-2</v>
      </c>
      <c r="M38">
        <v>8.8723508272349604E-3</v>
      </c>
      <c r="N38">
        <v>1.7752440884014599E-2</v>
      </c>
      <c r="O38">
        <v>1646885.14949</v>
      </c>
      <c r="P38">
        <v>371089.1458</v>
      </c>
      <c r="Q38">
        <v>2</v>
      </c>
      <c r="R38">
        <v>0.70993832440000004</v>
      </c>
      <c r="S38">
        <v>0.73117465510000001</v>
      </c>
      <c r="T38">
        <f t="shared" si="7"/>
        <v>-6.8836706908943553E-3</v>
      </c>
      <c r="U38">
        <f t="shared" si="3"/>
        <v>9.4756948727714452E-3</v>
      </c>
    </row>
    <row r="39" spans="1:36" x14ac:dyDescent="0.25">
      <c r="A39">
        <v>2041</v>
      </c>
      <c r="B39">
        <v>32195.726280999999</v>
      </c>
      <c r="C39">
        <v>32173.112466999999</v>
      </c>
      <c r="D39">
        <v>5661627.8080000002</v>
      </c>
      <c r="E39">
        <v>19.336598803000001</v>
      </c>
      <c r="F39">
        <v>0.90541896821204504</v>
      </c>
      <c r="G39">
        <v>8.4331674256382202E-2</v>
      </c>
      <c r="H39">
        <v>1.38807705317299</v>
      </c>
      <c r="I39">
        <v>1.38807705317299</v>
      </c>
      <c r="J39">
        <v>3489534.1072</v>
      </c>
      <c r="K39">
        <v>0.7336157968</v>
      </c>
      <c r="L39">
        <v>1.6352887709189998E-2</v>
      </c>
      <c r="M39">
        <v>9.3228392440489593E-3</v>
      </c>
      <c r="N39">
        <v>1.77140052883412E-2</v>
      </c>
      <c r="O39">
        <v>1674851.2103899999</v>
      </c>
      <c r="P39">
        <v>377518.09509999998</v>
      </c>
      <c r="Q39">
        <v>2</v>
      </c>
      <c r="R39">
        <v>0.70555864229999998</v>
      </c>
      <c r="S39">
        <v>0.730866244</v>
      </c>
      <c r="T39">
        <f t="shared" si="7"/>
        <v>-6.8743946439803654E-3</v>
      </c>
      <c r="U39">
        <f t="shared" si="3"/>
        <v>9.6626893725830776E-3</v>
      </c>
    </row>
    <row r="40" spans="1:36" x14ac:dyDescent="0.25">
      <c r="A40">
        <v>2042</v>
      </c>
      <c r="B40">
        <v>32507.665147</v>
      </c>
      <c r="C40">
        <v>32480.912053</v>
      </c>
      <c r="D40">
        <v>5762596.9910000004</v>
      </c>
      <c r="E40">
        <v>19.522052588000001</v>
      </c>
      <c r="F40">
        <v>0.90604603157969499</v>
      </c>
      <c r="G40">
        <v>8.4202906387548099E-2</v>
      </c>
      <c r="H40">
        <v>1.38977366587303</v>
      </c>
      <c r="I40">
        <v>1.38977366587303</v>
      </c>
      <c r="J40">
        <v>3547041.9416999999</v>
      </c>
      <c r="K40">
        <v>0.72937423830000003</v>
      </c>
      <c r="L40">
        <v>1.63457666132397E-2</v>
      </c>
      <c r="M40">
        <v>9.5215081716844303E-3</v>
      </c>
      <c r="N40">
        <v>1.7676790137980399E-2</v>
      </c>
      <c r="O40">
        <v>1703234.63127</v>
      </c>
      <c r="P40">
        <v>384050.57339999999</v>
      </c>
      <c r="Q40">
        <v>2</v>
      </c>
      <c r="R40">
        <v>0.70132411530000005</v>
      </c>
      <c r="S40">
        <v>0.73085851719999995</v>
      </c>
      <c r="T40">
        <f t="shared" si="7"/>
        <v>-6.8110460111213663E-3</v>
      </c>
      <c r="U40">
        <f t="shared" si="3"/>
        <v>9.688828364281532E-3</v>
      </c>
    </row>
    <row r="41" spans="1:36" x14ac:dyDescent="0.25">
      <c r="A41">
        <v>2043</v>
      </c>
      <c r="B41">
        <v>32820.818526000003</v>
      </c>
      <c r="C41">
        <v>32793.218354999997</v>
      </c>
      <c r="D41">
        <v>5865152.9560000002</v>
      </c>
      <c r="E41">
        <v>19.714148990999998</v>
      </c>
      <c r="F41">
        <v>0.90663915897964198</v>
      </c>
      <c r="G41">
        <v>8.4093343475129603E-2</v>
      </c>
      <c r="H41">
        <v>1.39109599521359</v>
      </c>
      <c r="I41">
        <v>1.39109599521359</v>
      </c>
      <c r="J41">
        <v>3605434.0649000001</v>
      </c>
      <c r="K41">
        <v>0.72530440709999999</v>
      </c>
      <c r="L41">
        <v>1.6328169563399698E-2</v>
      </c>
      <c r="M41">
        <v>9.5691411945773592E-3</v>
      </c>
      <c r="N41">
        <v>1.76403216286675E-2</v>
      </c>
      <c r="O41">
        <v>1732042.31424</v>
      </c>
      <c r="P41">
        <v>390685.81410000002</v>
      </c>
      <c r="Q41">
        <v>2</v>
      </c>
      <c r="R41">
        <v>0.69719198059999998</v>
      </c>
      <c r="S41">
        <v>0.73099675600000003</v>
      </c>
      <c r="T41">
        <f t="shared" si="7"/>
        <v>-6.5224921604443032E-3</v>
      </c>
      <c r="U41">
        <f t="shared" si="3"/>
        <v>9.6332165839632111E-3</v>
      </c>
    </row>
    <row r="42" spans="1:36" x14ac:dyDescent="0.25">
      <c r="A42">
        <v>2044</v>
      </c>
      <c r="B42">
        <v>33133.914451999997</v>
      </c>
      <c r="C42">
        <v>33107.321463</v>
      </c>
      <c r="D42">
        <v>5969318.0779999997</v>
      </c>
      <c r="E42">
        <v>19.90980948</v>
      </c>
      <c r="F42">
        <v>0.90720659597213404</v>
      </c>
      <c r="G42">
        <v>8.3993935722195601E-2</v>
      </c>
      <c r="H42">
        <v>1.3919811947513401</v>
      </c>
      <c r="I42">
        <v>1.3919811947513401</v>
      </c>
      <c r="J42">
        <v>3664702.5107</v>
      </c>
      <c r="K42">
        <v>0.72135291079999997</v>
      </c>
      <c r="L42">
        <v>1.6304991862122298E-2</v>
      </c>
      <c r="M42">
        <v>9.5327136159574499E-3</v>
      </c>
      <c r="N42">
        <v>1.76041348699764E-2</v>
      </c>
      <c r="O42">
        <v>1761281.15298</v>
      </c>
      <c r="P42">
        <v>397422.76939999999</v>
      </c>
      <c r="Q42">
        <v>2</v>
      </c>
      <c r="R42">
        <v>0.69313145119999997</v>
      </c>
      <c r="S42">
        <v>0.73118862890000003</v>
      </c>
      <c r="T42">
        <f t="shared" si="7"/>
        <v>-6.2462237181720804E-3</v>
      </c>
      <c r="U42">
        <f t="shared" si="3"/>
        <v>9.5395526394921326E-3</v>
      </c>
    </row>
    <row r="43" spans="1:36" x14ac:dyDescent="0.25">
      <c r="A43">
        <v>2045</v>
      </c>
      <c r="B43">
        <v>33446.427760999999</v>
      </c>
      <c r="C43">
        <v>33421.793375000001</v>
      </c>
      <c r="D43">
        <v>6075113.1569999997</v>
      </c>
      <c r="E43">
        <v>20.107166489000001</v>
      </c>
      <c r="F43">
        <v>0.90775448920099999</v>
      </c>
      <c r="G43">
        <v>8.3899645169841303E-2</v>
      </c>
      <c r="H43">
        <v>1.39256199091245</v>
      </c>
      <c r="I43">
        <v>1.39256199091245</v>
      </c>
      <c r="J43">
        <v>3724854.0222999998</v>
      </c>
      <c r="K43">
        <v>0.71748196870000003</v>
      </c>
      <c r="L43">
        <v>1.6280500716272201E-2</v>
      </c>
      <c r="M43">
        <v>9.4537332977409107E-3</v>
      </c>
      <c r="N43">
        <v>1.7567919630062E-2</v>
      </c>
      <c r="O43">
        <v>1790958.0672899999</v>
      </c>
      <c r="P43">
        <v>404260.98339999898</v>
      </c>
      <c r="Q43">
        <v>2</v>
      </c>
      <c r="R43">
        <v>0.68912114520000001</v>
      </c>
      <c r="S43">
        <v>0.73138663910000001</v>
      </c>
      <c r="T43">
        <f t="shared" si="7"/>
        <v>-6.0627964748370382E-3</v>
      </c>
      <c r="U43">
        <f t="shared" si="3"/>
        <v>9.4318257944658868E-3</v>
      </c>
    </row>
    <row r="44" spans="1:36" x14ac:dyDescent="0.25">
      <c r="A44">
        <v>2046</v>
      </c>
      <c r="B44">
        <v>33763.114646000002</v>
      </c>
      <c r="C44">
        <v>33738.899243</v>
      </c>
      <c r="D44">
        <v>6182557.9800000004</v>
      </c>
      <c r="E44">
        <v>20.306568304999999</v>
      </c>
      <c r="F44">
        <v>0.90828656025655496</v>
      </c>
      <c r="G44">
        <v>8.3807848924245504E-2</v>
      </c>
      <c r="H44">
        <v>1.3928779111629199</v>
      </c>
      <c r="I44">
        <v>1.3928779111629199</v>
      </c>
      <c r="J44">
        <v>3785894.7230000002</v>
      </c>
      <c r="K44">
        <v>0.71368116680000004</v>
      </c>
      <c r="L44">
        <v>1.6254583060946601E-2</v>
      </c>
      <c r="M44">
        <v>9.4432684398169393E-3</v>
      </c>
      <c r="N44">
        <v>1.75314827329551E-2</v>
      </c>
      <c r="O44">
        <v>1821079.9796899999</v>
      </c>
      <c r="P44">
        <v>411200.48089999898</v>
      </c>
      <c r="Q44">
        <v>2</v>
      </c>
      <c r="R44">
        <v>0.68515550319999996</v>
      </c>
      <c r="S44">
        <v>0.73143759409999998</v>
      </c>
      <c r="T44">
        <f t="shared" si="7"/>
        <v>-5.9053542385500441E-3</v>
      </c>
      <c r="U44">
        <f t="shared" si="3"/>
        <v>9.468481574862686E-3</v>
      </c>
    </row>
    <row r="45" spans="1:36" x14ac:dyDescent="0.25">
      <c r="A45">
        <v>2047</v>
      </c>
      <c r="B45">
        <v>34086.232827</v>
      </c>
      <c r="C45">
        <v>34060.922878999998</v>
      </c>
      <c r="D45">
        <v>6291671.7690000003</v>
      </c>
      <c r="E45">
        <v>20.509161596999999</v>
      </c>
      <c r="F45">
        <v>0.90879422009408695</v>
      </c>
      <c r="G45">
        <v>8.3709615588298397E-2</v>
      </c>
      <c r="H45">
        <v>1.3930098156891599</v>
      </c>
      <c r="I45">
        <v>1.3930098156891599</v>
      </c>
      <c r="J45">
        <v>3847833.8254</v>
      </c>
      <c r="K45">
        <v>0.70995363060000005</v>
      </c>
      <c r="L45">
        <v>1.6228101723336601E-2</v>
      </c>
      <c r="M45">
        <v>9.4993186547188205E-3</v>
      </c>
      <c r="N45">
        <v>1.7494718980777299E-2</v>
      </c>
      <c r="O45">
        <v>1851653.8459300001</v>
      </c>
      <c r="P45">
        <v>418241.6875</v>
      </c>
      <c r="Q45">
        <v>2</v>
      </c>
      <c r="R45">
        <v>0.68123649369999995</v>
      </c>
      <c r="S45">
        <v>0.73135687819999995</v>
      </c>
      <c r="T45">
        <f t="shared" si="7"/>
        <v>-5.7828254169540894E-3</v>
      </c>
      <c r="U45">
        <f t="shared" si="3"/>
        <v>9.5701532393510647E-3</v>
      </c>
    </row>
    <row r="46" spans="1:36" x14ac:dyDescent="0.25">
      <c r="A46">
        <v>2048</v>
      </c>
      <c r="B46">
        <v>34409.476849999999</v>
      </c>
      <c r="C46">
        <v>34385.021487999998</v>
      </c>
      <c r="D46">
        <v>6402472.8799999999</v>
      </c>
      <c r="E46">
        <v>20.714022889999999</v>
      </c>
      <c r="F46">
        <v>0.90927628549802297</v>
      </c>
      <c r="G46">
        <v>8.3605319695680302E-2</v>
      </c>
      <c r="H46">
        <v>1.39318179736703</v>
      </c>
      <c r="I46">
        <v>1.39318179736703</v>
      </c>
      <c r="J46">
        <v>3910663.4338000002</v>
      </c>
      <c r="K46">
        <v>0.70628360909999999</v>
      </c>
      <c r="L46">
        <v>1.61966885639694E-2</v>
      </c>
      <c r="M46">
        <v>9.4702771437150494E-3</v>
      </c>
      <c r="N46">
        <v>1.7457485803661899E-2</v>
      </c>
      <c r="O46">
        <v>1882686.7114800001</v>
      </c>
      <c r="P46">
        <v>425384.69949999999</v>
      </c>
      <c r="Q46">
        <v>2</v>
      </c>
      <c r="R46">
        <v>0.67735533729999997</v>
      </c>
      <c r="S46">
        <v>0.73137642290000004</v>
      </c>
      <c r="T46">
        <f t="shared" si="7"/>
        <v>-5.7793273600788729E-3</v>
      </c>
      <c r="U46">
        <f t="shared" si="3"/>
        <v>9.4831254788576569E-3</v>
      </c>
    </row>
    <row r="47" spans="1:36" x14ac:dyDescent="0.25">
      <c r="A47">
        <v>2049</v>
      </c>
      <c r="B47">
        <v>34729.257339999996</v>
      </c>
      <c r="C47">
        <v>34707.875203999902</v>
      </c>
      <c r="D47">
        <v>6514978.4859999996</v>
      </c>
      <c r="E47">
        <v>20.919344058</v>
      </c>
      <c r="F47">
        <v>0.90974821708676001</v>
      </c>
      <c r="G47">
        <v>8.3507884277698202E-2</v>
      </c>
      <c r="H47">
        <v>1.3935092454053699</v>
      </c>
      <c r="I47">
        <v>1.3935092454053699</v>
      </c>
      <c r="J47">
        <v>3974375.5532999998</v>
      </c>
      <c r="K47">
        <v>0.70264592189999997</v>
      </c>
      <c r="L47">
        <v>1.6160606488798201E-2</v>
      </c>
      <c r="M47">
        <v>9.3455646319595201E-3</v>
      </c>
      <c r="N47">
        <v>1.7419605108523799E-2</v>
      </c>
      <c r="O47">
        <v>1914185.6819500001</v>
      </c>
      <c r="P47">
        <v>432629.25079999998</v>
      </c>
      <c r="Q47">
        <v>2</v>
      </c>
      <c r="R47">
        <v>0.67349821379999997</v>
      </c>
      <c r="S47">
        <v>0.73151867100000001</v>
      </c>
      <c r="T47">
        <f t="shared" si="7"/>
        <v>-5.8508031272239578E-3</v>
      </c>
      <c r="U47">
        <f t="shared" si="3"/>
        <v>9.2933842439397729E-3</v>
      </c>
    </row>
    <row r="48" spans="1:36" x14ac:dyDescent="0.25">
      <c r="A48">
        <v>2050</v>
      </c>
      <c r="B48">
        <v>35044.796715999997</v>
      </c>
      <c r="C48">
        <v>35027.654040000001</v>
      </c>
      <c r="D48">
        <v>6629205.8530000001</v>
      </c>
      <c r="E48">
        <v>21.123619091999998</v>
      </c>
      <c r="F48">
        <v>0.91021588513851504</v>
      </c>
      <c r="G48">
        <v>8.3418574568612694E-2</v>
      </c>
      <c r="H48">
        <v>1.3946221544249899</v>
      </c>
      <c r="I48">
        <v>1.3946221544249899</v>
      </c>
      <c r="J48">
        <v>4039003.3382000001</v>
      </c>
      <c r="K48">
        <v>0.69901866050000006</v>
      </c>
      <c r="L48">
        <v>1.6130320816256701E-2</v>
      </c>
      <c r="M48">
        <v>9.1712526138886894E-3</v>
      </c>
      <c r="N48">
        <v>1.7381107833104301E-2</v>
      </c>
      <c r="O48">
        <v>1946157.9853999999</v>
      </c>
      <c r="P48">
        <v>439976.29080000002</v>
      </c>
      <c r="Q48">
        <v>2</v>
      </c>
      <c r="R48">
        <v>0.66965321929999999</v>
      </c>
      <c r="S48">
        <v>0.73173091320000005</v>
      </c>
      <c r="T48">
        <f t="shared" si="7"/>
        <v>-6.2409090438549711E-3</v>
      </c>
      <c r="U48">
        <f t="shared" si="3"/>
        <v>9.0856931638607641E-3</v>
      </c>
    </row>
    <row r="50" spans="22:27" x14ac:dyDescent="0.25">
      <c r="V50" s="59">
        <f>AVERAGE(T8:T28)</f>
        <v>-7.5205200082334911E-4</v>
      </c>
      <c r="W50" s="44">
        <f>AVERAGE(W8:W33)</f>
        <v>6.0843652002560359E-4</v>
      </c>
      <c r="X50">
        <f>AVERAGE(X8:X33)</f>
        <v>1.7980563859003484E-2</v>
      </c>
      <c r="Y50">
        <f>AVERAGE(Y8:Y33)</f>
        <v>4155649.0202692295</v>
      </c>
      <c r="Z50">
        <f>AVERAGE(Z8:Z33)</f>
        <v>271048.54829653824</v>
      </c>
      <c r="AA50">
        <f>SUM(AA8:AA33)</f>
        <v>63581.695574008787</v>
      </c>
    </row>
    <row r="51" spans="22:27" x14ac:dyDescent="0.25">
      <c r="W51" s="44">
        <f>('AME AMS1'!AA5/'AME AMS1'!B5)^(1/25)-1</f>
        <v>1.599063458428418E-4</v>
      </c>
      <c r="AA51" s="1">
        <f>SUM('AME AMS1'!B3:AA4)</f>
        <v>63581.695574018784</v>
      </c>
    </row>
    <row r="52" spans="22:27" x14ac:dyDescent="0.25">
      <c r="W52" s="56">
        <f>W51-W50</f>
        <v>-4.4853017418276179E-4</v>
      </c>
      <c r="AA52" s="57">
        <f>AA51-AA50</f>
        <v>9.9971657618880272E-9</v>
      </c>
    </row>
    <row r="54" spans="22:27" x14ac:dyDescent="0.25">
      <c r="W54" s="44"/>
    </row>
    <row r="56" spans="22:27" x14ac:dyDescent="0.25">
      <c r="W56" t="s">
        <v>97</v>
      </c>
      <c r="X56" t="s">
        <v>93</v>
      </c>
      <c r="Y56" t="s">
        <v>96</v>
      </c>
      <c r="Z56" t="s">
        <v>94</v>
      </c>
      <c r="AA56" t="s">
        <v>95</v>
      </c>
    </row>
    <row r="57" spans="22:27" x14ac:dyDescent="0.25">
      <c r="W57" s="44">
        <f>(A33/A8)^(1/25)-1</f>
        <v>4.9456613046361397E-4</v>
      </c>
      <c r="X57" s="44">
        <f>(C33/C8)^(1/25)-1</f>
        <v>-7.6346633165891298E-4</v>
      </c>
      <c r="Y57" s="44">
        <f>(D33/D8)^(1/25)-1</f>
        <v>1.6162774408848168E-2</v>
      </c>
      <c r="Z57" s="44">
        <f>(E33/E8)^(1/25)-1</f>
        <v>-1.0799537499076584E-3</v>
      </c>
      <c r="AA57">
        <f>(H33/H8)^(1/25)-1</f>
        <v>8.0427604752675297E-3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B4" sqref="B4"/>
    </sheetView>
  </sheetViews>
  <sheetFormatPr baseColWidth="10" defaultRowHeight="15" x14ac:dyDescent="0.25"/>
  <cols>
    <col min="1" max="1" width="32.5703125" customWidth="1"/>
    <col min="2" max="2" width="23.28515625" customWidth="1"/>
    <col min="3" max="3" width="16.85546875" customWidth="1"/>
    <col min="4" max="4" width="15.42578125" customWidth="1"/>
  </cols>
  <sheetData>
    <row r="2" spans="1:8" x14ac:dyDescent="0.25">
      <c r="A2" t="s">
        <v>48</v>
      </c>
    </row>
    <row r="3" spans="1:8" x14ac:dyDescent="0.25">
      <c r="A3" t="s">
        <v>49</v>
      </c>
      <c r="B3" t="s">
        <v>50</v>
      </c>
      <c r="C3" t="s">
        <v>51</v>
      </c>
      <c r="D3" t="s">
        <v>52</v>
      </c>
      <c r="F3" t="s">
        <v>53</v>
      </c>
      <c r="H3" t="s">
        <v>54</v>
      </c>
    </row>
    <row r="4" spans="1:8" x14ac:dyDescent="0.25">
      <c r="A4" s="44">
        <f>('AME AMS1'!AA9/'AME AMS1'!B9)^(1/25)-1</f>
        <v>-3.5231345523498714E-3</v>
      </c>
      <c r="B4">
        <f>-(A4-0.016-INV_ter_0!AD2)/(F4*INV_ter_0!F8)</f>
        <v>1.8892678660784423E-2</v>
      </c>
      <c r="C4">
        <f>F4*INV_ter_0!G8*B4</f>
        <v>1.3020629837351761E-3</v>
      </c>
      <c r="D4" s="60">
        <f>(INV_ter_0!D8)*(1+C4)^25-(INV_ter_0!D8)</f>
        <v>112673.01718188683</v>
      </c>
      <c r="F4">
        <f>INV_ter_0!AB2</f>
        <v>0.82174366304594015</v>
      </c>
      <c r="H4">
        <f>((1+B4)^25/INV_ter_0!H8)^(1/20)-1-((INV_ter_0!H33/INV_ter_0!H8)^(1/25)-1)</f>
        <v>9.4975968315273995E-3</v>
      </c>
    </row>
    <row r="5" spans="1:8" x14ac:dyDescent="0.25">
      <c r="D5" s="60">
        <f>'INV_ter_2 AMS1'!AA50</f>
        <v>87338.264798174539</v>
      </c>
    </row>
    <row r="6" spans="1:8" x14ac:dyDescent="0.25">
      <c r="D6" s="61">
        <f>D5-D4</f>
        <v>-25334.752383712286</v>
      </c>
    </row>
    <row r="9" spans="1:8" x14ac:dyDescent="0.25">
      <c r="B9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6"/>
  <sheetViews>
    <sheetView workbookViewId="0">
      <pane xSplit="1" ySplit="1" topLeftCell="S23" activePane="bottomRight" state="frozen"/>
      <selection pane="topRight" activeCell="B1" sqref="B1"/>
      <selection pane="bottomLeft" activeCell="A2" sqref="A2"/>
      <selection pane="bottomRight" activeCell="Y56" sqref="Y56"/>
    </sheetView>
  </sheetViews>
  <sheetFormatPr baseColWidth="10" defaultRowHeight="15" x14ac:dyDescent="0.25"/>
  <cols>
    <col min="6" max="6" width="12.7109375" customWidth="1"/>
    <col min="25" max="25" width="12" bestFit="1" customWidth="1"/>
    <col min="28" max="28" width="14.5703125" customWidth="1"/>
  </cols>
  <sheetData>
    <row r="1" spans="1:36" x14ac:dyDescent="0.25">
      <c r="A1" t="s">
        <v>6</v>
      </c>
      <c r="B1" t="s">
        <v>92</v>
      </c>
      <c r="C1" t="s">
        <v>82</v>
      </c>
      <c r="D1" t="s">
        <v>83</v>
      </c>
      <c r="E1" t="s">
        <v>84</v>
      </c>
      <c r="F1" t="s">
        <v>55</v>
      </c>
      <c r="G1" t="s">
        <v>56</v>
      </c>
      <c r="H1" t="s">
        <v>107</v>
      </c>
      <c r="I1" t="s">
        <v>102</v>
      </c>
      <c r="J1" t="s">
        <v>85</v>
      </c>
      <c r="K1" t="s">
        <v>57</v>
      </c>
      <c r="L1" t="s">
        <v>86</v>
      </c>
      <c r="M1" t="s">
        <v>87</v>
      </c>
      <c r="N1" t="s">
        <v>88</v>
      </c>
      <c r="O1" t="s">
        <v>89</v>
      </c>
      <c r="P1" t="s">
        <v>81</v>
      </c>
      <c r="Q1" t="s">
        <v>61</v>
      </c>
      <c r="R1" t="s">
        <v>101</v>
      </c>
      <c r="S1" t="s">
        <v>100</v>
      </c>
      <c r="T1" t="s">
        <v>98</v>
      </c>
      <c r="U1" t="s">
        <v>99</v>
      </c>
      <c r="V1" t="s">
        <v>79</v>
      </c>
      <c r="W1" t="s">
        <v>78</v>
      </c>
      <c r="X1" t="s">
        <v>77</v>
      </c>
      <c r="Y1" t="s">
        <v>76</v>
      </c>
      <c r="Z1" t="s">
        <v>75</v>
      </c>
      <c r="AA1" t="s">
        <v>47</v>
      </c>
      <c r="AB1" t="s">
        <v>62</v>
      </c>
      <c r="AC1" t="s">
        <v>63</v>
      </c>
      <c r="AD1" t="s">
        <v>64</v>
      </c>
      <c r="AE1" t="s">
        <v>60</v>
      </c>
      <c r="AF1" t="s">
        <v>91</v>
      </c>
      <c r="AG1" t="s">
        <v>65</v>
      </c>
      <c r="AH1" t="s">
        <v>66</v>
      </c>
    </row>
    <row r="2" spans="1:36" x14ac:dyDescent="0.25">
      <c r="A2">
        <v>2004</v>
      </c>
      <c r="B2">
        <v>34125.886814745798</v>
      </c>
      <c r="C2">
        <v>34125.886814745798</v>
      </c>
      <c r="D2">
        <v>3104740.4008646999</v>
      </c>
      <c r="E2">
        <v>19.916135807197101</v>
      </c>
      <c r="H2">
        <v>1</v>
      </c>
      <c r="I2">
        <v>1</v>
      </c>
      <c r="J2">
        <v>1889582.8777751799</v>
      </c>
      <c r="K2">
        <v>1</v>
      </c>
      <c r="O2">
        <v>922286.00271842303</v>
      </c>
      <c r="P2">
        <v>201081.98659805401</v>
      </c>
      <c r="Q2">
        <v>2</v>
      </c>
      <c r="R2">
        <v>1</v>
      </c>
      <c r="S2">
        <v>0.82</v>
      </c>
      <c r="AB2">
        <f>INV_ter_0!AB2</f>
        <v>0.82174366304594015</v>
      </c>
      <c r="AC2">
        <f>AB2</f>
        <v>0.82174366304594015</v>
      </c>
      <c r="AD2" s="44">
        <f>INV_ter_0!AD2</f>
        <v>-5.3E-3</v>
      </c>
      <c r="AE2">
        <v>0.5</v>
      </c>
      <c r="AF2">
        <v>0</v>
      </c>
      <c r="AG2">
        <v>1</v>
      </c>
      <c r="AH2">
        <f>1</f>
        <v>1</v>
      </c>
    </row>
    <row r="3" spans="1:36" x14ac:dyDescent="0.25">
      <c r="A3">
        <v>2005</v>
      </c>
      <c r="B3">
        <v>34664.6899094861</v>
      </c>
      <c r="C3">
        <v>34664.6899094861</v>
      </c>
      <c r="D3">
        <v>3153760.1888465402</v>
      </c>
      <c r="E3">
        <v>20.230585528795299</v>
      </c>
      <c r="F3">
        <v>0.91704031503990502</v>
      </c>
      <c r="G3">
        <v>8.2959684960094607E-2</v>
      </c>
      <c r="H3">
        <v>1</v>
      </c>
      <c r="I3">
        <v>1</v>
      </c>
      <c r="J3">
        <v>1919416.91865566</v>
      </c>
      <c r="K3">
        <v>1</v>
      </c>
      <c r="L3">
        <v>1.5665346592949301E-2</v>
      </c>
      <c r="M3">
        <v>1.5665346592948999E-2</v>
      </c>
      <c r="N3">
        <v>1.56653465929492E-2</v>
      </c>
      <c r="O3">
        <v>936847.69177277503</v>
      </c>
      <c r="P3">
        <v>204256.80802507501</v>
      </c>
      <c r="Q3">
        <v>2</v>
      </c>
      <c r="R3">
        <v>1</v>
      </c>
      <c r="S3">
        <v>0.82</v>
      </c>
      <c r="T3">
        <f>V3+R3/R2-1-S3*F3*(H3/H2-1)</f>
        <v>1.5788691372779162E-2</v>
      </c>
      <c r="V3">
        <f t="shared" ref="V3:V28" si="0">J3/J2-1</f>
        <v>1.5788691372779162E-2</v>
      </c>
      <c r="W3">
        <f t="shared" ref="W3:W28" si="1">V3+AH3/AH2-1-AC3*F3*(H3/H2-1)</f>
        <v>1.5788691372779162E-2</v>
      </c>
      <c r="X3">
        <f>V3+AC3*G3*(H3/H2-1)</f>
        <v>1.5788691372779162E-2</v>
      </c>
      <c r="Y3">
        <f>D3</f>
        <v>3153760.1888465402</v>
      </c>
      <c r="AB3">
        <f>AB2+Q3*(H3/H2-1)</f>
        <v>0.82174366304594015</v>
      </c>
      <c r="AC3">
        <f>0.5*AC2+0.5*AB3+0.02*(AB2-AC2)</f>
        <v>0.82174366304594015</v>
      </c>
      <c r="AD3">
        <f>AD2</f>
        <v>-5.3E-3</v>
      </c>
      <c r="AE3">
        <f>AE2</f>
        <v>0.5</v>
      </c>
      <c r="AF3">
        <v>0</v>
      </c>
      <c r="AG3">
        <v>1</v>
      </c>
      <c r="AH3">
        <f>0.8*AG2+(1-0.8)*AG3+0.05*(AH2-AG2)</f>
        <v>1</v>
      </c>
      <c r="AI3" s="57">
        <f>AH3-R3</f>
        <v>0</v>
      </c>
      <c r="AJ3" s="58"/>
    </row>
    <row r="4" spans="1:36" x14ac:dyDescent="0.25">
      <c r="A4">
        <v>2006</v>
      </c>
      <c r="B4">
        <v>34256.255792000004</v>
      </c>
      <c r="C4">
        <v>34635.304785</v>
      </c>
      <c r="D4">
        <v>3203562.2571</v>
      </c>
      <c r="E4">
        <v>20.382571066000001</v>
      </c>
      <c r="F4">
        <v>0.91704031503990502</v>
      </c>
      <c r="G4">
        <v>8.2959684960094607E-2</v>
      </c>
      <c r="H4">
        <v>1.0187755865736401</v>
      </c>
      <c r="I4">
        <v>1.0246268822629001</v>
      </c>
      <c r="J4">
        <v>1949958.3611999999</v>
      </c>
      <c r="K4">
        <v>0.99871996529999996</v>
      </c>
      <c r="L4">
        <v>1.57865673999882E-2</v>
      </c>
      <c r="M4">
        <v>-8.4805565647831096E-4</v>
      </c>
      <c r="N4">
        <v>1.56679443195267E-2</v>
      </c>
      <c r="O4">
        <v>951639.85762000002</v>
      </c>
      <c r="P4">
        <v>207490.07767</v>
      </c>
      <c r="Q4">
        <v>2</v>
      </c>
      <c r="R4">
        <v>0.99758188410000004</v>
      </c>
      <c r="S4">
        <v>0.84432852979999995</v>
      </c>
      <c r="T4">
        <f>V4+R4/R3-1-S4*F4*(H4/H3-1)</f>
        <v>-1.0439054885190459E-3</v>
      </c>
      <c r="U4">
        <f t="shared" ref="U4:U48" si="2">B4/B3-1</f>
        <v>-1.1782425244609707E-2</v>
      </c>
      <c r="V4">
        <f t="shared" si="0"/>
        <v>1.5911833561272681E-2</v>
      </c>
      <c r="W4">
        <f t="shared" si="1"/>
        <v>-2.1836371762255155E-3</v>
      </c>
      <c r="X4">
        <f t="shared" ref="X4:X28" si="3">V4+AC4*G4*(H4/H3-1)</f>
        <v>1.7230154496889565E-2</v>
      </c>
      <c r="Y4">
        <f>Y3*(1+X4)</f>
        <v>3208099.9641465056</v>
      </c>
      <c r="Z4">
        <f>Y4-Y3*(1-1/20)</f>
        <v>212027.78474229248</v>
      </c>
      <c r="AA4">
        <f>AC4*G4*(H4/H3-1)*Y3</f>
        <v>4157.6680828714516</v>
      </c>
      <c r="AB4">
        <f>$AB$2+Q4*IF((I4/I3-1)&gt;0,(I4/I3-1),0)</f>
        <v>0.87099742757174037</v>
      </c>
      <c r="AC4">
        <f>0.5*AC3+0.5*AB4+0.02*(AB3-AC3)</f>
        <v>0.84637054530884026</v>
      </c>
      <c r="AD4">
        <f t="shared" ref="AD4:AE19" si="4">AD3</f>
        <v>-5.3E-3</v>
      </c>
      <c r="AE4">
        <f t="shared" si="4"/>
        <v>0.5</v>
      </c>
      <c r="AF4">
        <f>$AD$2-AE4*(I4/I3-1)</f>
        <v>-1.7613441131450053E-2</v>
      </c>
      <c r="AG4">
        <f t="shared" ref="AG4:AG28" si="5">AG3*(1+AF4)</f>
        <v>0.98238655886854998</v>
      </c>
      <c r="AH4">
        <f>0.8*AH3+(1-0.8)*AG4+0.05*(AG3-AH3)</f>
        <v>0.99647731177371002</v>
      </c>
      <c r="AI4" s="57">
        <f>AH4-R4</f>
        <v>-1.1045723262900209E-3</v>
      </c>
      <c r="AJ4" s="57">
        <f>AC4-S4</f>
        <v>2.0420155088403114E-3</v>
      </c>
    </row>
    <row r="5" spans="1:36" x14ac:dyDescent="0.25">
      <c r="A5">
        <v>2007</v>
      </c>
      <c r="B5">
        <v>33529.158168000002</v>
      </c>
      <c r="C5">
        <v>34176.818189999998</v>
      </c>
      <c r="D5">
        <v>3254060.5493000001</v>
      </c>
      <c r="E5">
        <v>20.317963950999999</v>
      </c>
      <c r="F5">
        <v>0.91706545116732896</v>
      </c>
      <c r="G5">
        <v>8.3360150789920706E-2</v>
      </c>
      <c r="H5">
        <v>1.0420299921395799</v>
      </c>
      <c r="I5">
        <v>1.0536649267157501</v>
      </c>
      <c r="J5">
        <v>1977763.9154999999</v>
      </c>
      <c r="K5">
        <v>0.99470655299999999</v>
      </c>
      <c r="L5">
        <v>1.41588518035002E-2</v>
      </c>
      <c r="M5">
        <v>-1.33259478135204E-2</v>
      </c>
      <c r="N5">
        <v>1.5640220280029898E-2</v>
      </c>
      <c r="O5">
        <v>966659.00231999997</v>
      </c>
      <c r="P5">
        <v>210676.40555</v>
      </c>
      <c r="Q5">
        <v>2</v>
      </c>
      <c r="R5">
        <v>0.99139223730000003</v>
      </c>
      <c r="S5">
        <v>0.86059679899999997</v>
      </c>
      <c r="T5">
        <f t="shared" ref="T5:T48" si="6">V5+R5/R4-1-S5*F5*(H5/H4-1)</f>
        <v>-9.9597763899445628E-3</v>
      </c>
      <c r="U5">
        <f t="shared" si="2"/>
        <v>-2.1225250897671133E-2</v>
      </c>
      <c r="V5">
        <f t="shared" si="0"/>
        <v>1.4259563103126149E-2</v>
      </c>
      <c r="W5">
        <f t="shared" si="1"/>
        <v>-1.1177213515565686E-2</v>
      </c>
      <c r="X5">
        <f>V5+AC5*G5*(H5/H4-1)</f>
        <v>1.5901439723722967E-2</v>
      </c>
      <c r="Y5">
        <f t="shared" ref="Y5:Y28" si="7">Y4*(1+X5)</f>
        <v>3259113.372354059</v>
      </c>
      <c r="Z5">
        <f>Y5-Y4*(1-1/20)</f>
        <v>211418.40641487902</v>
      </c>
      <c r="AA5">
        <f>AC5*G5*(H5/H4-1)*Y4</f>
        <v>5267.3043276696299</v>
      </c>
      <c r="AB5">
        <f t="shared" ref="AB5:AB28" si="8">$AB$2+Q5*IF((I5/I4-1)&gt;0,(I5/I4-1),0)</f>
        <v>0.87842389456342496</v>
      </c>
      <c r="AC5">
        <f t="shared" ref="AC5:AC28" si="9">0.5*AC4+0.5*AB5+0.02*(AB4-AC4)</f>
        <v>0.86288975758139064</v>
      </c>
      <c r="AD5">
        <f t="shared" si="4"/>
        <v>-5.3E-3</v>
      </c>
      <c r="AE5">
        <f t="shared" si="4"/>
        <v>0.5</v>
      </c>
      <c r="AF5">
        <f t="shared" ref="AF5:AF28" si="10">$AD$2-AE5*(I5/I4-1)</f>
        <v>-1.94700578793712E-2</v>
      </c>
      <c r="AG5">
        <f t="shared" si="5"/>
        <v>0.96325943570746309</v>
      </c>
      <c r="AH5">
        <f t="shared" ref="AH5:AH28" si="11">0.8*AH4+(1-0.8)*AG5+0.05*(AG4-AH4)</f>
        <v>0.98912919891520257</v>
      </c>
      <c r="AI5" s="57">
        <f>AH5-R5</f>
        <v>-2.2630383847974667E-3</v>
      </c>
      <c r="AJ5" s="57">
        <f t="shared" ref="AJ5:AJ28" si="12">AC5-S5</f>
        <v>2.2929585813906694E-3</v>
      </c>
    </row>
    <row r="6" spans="1:36" x14ac:dyDescent="0.25">
      <c r="A6">
        <v>2008</v>
      </c>
      <c r="B6">
        <v>32436.157953999998</v>
      </c>
      <c r="C6">
        <v>33319.242099000003</v>
      </c>
      <c r="D6">
        <v>3305060.9656000002</v>
      </c>
      <c r="E6">
        <v>20.027048441000002</v>
      </c>
      <c r="F6">
        <v>0.91626875484091397</v>
      </c>
      <c r="G6">
        <v>8.3534119919477401E-2</v>
      </c>
      <c r="H6">
        <v>1.0705091520391901</v>
      </c>
      <c r="I6">
        <v>1.0884343104110701</v>
      </c>
      <c r="J6">
        <v>2002203.969</v>
      </c>
      <c r="K6">
        <v>0.98791140089999996</v>
      </c>
      <c r="L6">
        <v>1.2281687400327101E-2</v>
      </c>
      <c r="M6">
        <v>-2.54125126242177E-2</v>
      </c>
      <c r="N6">
        <v>1.5551303332707E-2</v>
      </c>
      <c r="O6">
        <v>981849.66868</v>
      </c>
      <c r="P6">
        <v>213703.44331999999</v>
      </c>
      <c r="Q6">
        <v>2</v>
      </c>
      <c r="R6">
        <v>0.98167843529999999</v>
      </c>
      <c r="S6">
        <v>0.87307005969999996</v>
      </c>
      <c r="T6">
        <f t="shared" si="6"/>
        <v>-1.9304186802729249E-2</v>
      </c>
      <c r="U6">
        <f t="shared" si="2"/>
        <v>-3.2598498552318445E-2</v>
      </c>
      <c r="V6">
        <f t="shared" si="0"/>
        <v>1.235741703469273E-2</v>
      </c>
      <c r="W6">
        <f t="shared" si="1"/>
        <v>-2.0354392419803045E-2</v>
      </c>
      <c r="X6">
        <f t="shared" si="3"/>
        <v>1.4356493756107872E-2</v>
      </c>
      <c r="Y6">
        <f t="shared" si="7"/>
        <v>3305902.8131347075</v>
      </c>
      <c r="Z6">
        <f t="shared" ref="Z6:Z28" si="13">Y6-Y5*(1-1/20)</f>
        <v>209745.10939835152</v>
      </c>
      <c r="AA6">
        <f t="shared" ref="AA6:AA28" si="14">AC6*G6*(H6/H5-1)*Y5</f>
        <v>6515.2176751257975</v>
      </c>
      <c r="AB6">
        <f t="shared" si="8"/>
        <v>0.88774070406674233</v>
      </c>
      <c r="AC6">
        <f t="shared" si="9"/>
        <v>0.87562591356370711</v>
      </c>
      <c r="AD6">
        <f t="shared" si="4"/>
        <v>-5.3E-3</v>
      </c>
      <c r="AE6">
        <f t="shared" si="4"/>
        <v>0.5</v>
      </c>
      <c r="AF6">
        <f t="shared" si="10"/>
        <v>-2.1799260255200542E-2</v>
      </c>
      <c r="AG6">
        <f t="shared" si="5"/>
        <v>0.94226109257519852</v>
      </c>
      <c r="AH6">
        <f t="shared" si="11"/>
        <v>0.97846208948681479</v>
      </c>
      <c r="AI6" s="57">
        <f t="shared" ref="AI6:AI28" si="15">AH6-R6</f>
        <v>-3.2163458131851952E-3</v>
      </c>
      <c r="AJ6" s="57">
        <f t="shared" si="12"/>
        <v>2.5558538637071582E-3</v>
      </c>
    </row>
    <row r="7" spans="1:36" x14ac:dyDescent="0.25">
      <c r="A7">
        <v>2009</v>
      </c>
      <c r="B7">
        <v>31218.941725000001</v>
      </c>
      <c r="C7">
        <v>32225.156553000001</v>
      </c>
      <c r="D7">
        <v>3356319.6066999999</v>
      </c>
      <c r="E7">
        <v>19.562079258000001</v>
      </c>
      <c r="F7">
        <v>0.91568765704442801</v>
      </c>
      <c r="G7">
        <v>8.3568558091597897E-2</v>
      </c>
      <c r="H7">
        <v>1.1003756732893899</v>
      </c>
      <c r="I7">
        <v>1.1248911307287801</v>
      </c>
      <c r="J7">
        <v>2023774.5341</v>
      </c>
      <c r="K7">
        <v>0.97893316429999999</v>
      </c>
      <c r="L7">
        <v>1.07157907038197E-2</v>
      </c>
      <c r="M7">
        <v>-3.3387663975467399E-2</v>
      </c>
      <c r="N7">
        <v>1.5390098877868699E-2</v>
      </c>
      <c r="O7">
        <v>997168.29955</v>
      </c>
      <c r="P7">
        <v>216511.68961</v>
      </c>
      <c r="Q7">
        <v>2</v>
      </c>
      <c r="R7">
        <v>0.96927560930000001</v>
      </c>
      <c r="S7">
        <v>0.87971826559999999</v>
      </c>
      <c r="T7">
        <f t="shared" si="6"/>
        <v>-2.4335146762756745E-2</v>
      </c>
      <c r="U7">
        <f t="shared" si="2"/>
        <v>-3.7526523046478522E-2</v>
      </c>
      <c r="V7">
        <f t="shared" si="0"/>
        <v>1.0773410418706497E-2</v>
      </c>
      <c r="W7">
        <f t="shared" si="1"/>
        <v>-2.5265704414929094E-2</v>
      </c>
      <c r="X7">
        <f t="shared" si="3"/>
        <v>1.2830785159423944E-2</v>
      </c>
      <c r="Y7">
        <f t="shared" si="7"/>
        <v>3348320.1418879745</v>
      </c>
      <c r="Z7">
        <f t="shared" si="13"/>
        <v>207712.4694100027</v>
      </c>
      <c r="AA7">
        <f>AC7*G7*(H7/H6-1)*Y6</f>
        <v>6801.4809430100959</v>
      </c>
      <c r="AB7">
        <f t="shared" si="8"/>
        <v>0.88873313584920244</v>
      </c>
      <c r="AC7">
        <f t="shared" si="9"/>
        <v>0.88242182051651552</v>
      </c>
      <c r="AD7">
        <f t="shared" si="4"/>
        <v>-5.3E-3</v>
      </c>
      <c r="AE7">
        <f t="shared" si="4"/>
        <v>0.5</v>
      </c>
      <c r="AF7">
        <f t="shared" si="10"/>
        <v>-2.204736820081557E-2</v>
      </c>
      <c r="AG7">
        <f t="shared" si="5"/>
        <v>0.92148671532589033</v>
      </c>
      <c r="AH7">
        <f t="shared" si="11"/>
        <v>0.96525696480904899</v>
      </c>
      <c r="AI7" s="57">
        <f t="shared" si="15"/>
        <v>-4.0186444909510177E-3</v>
      </c>
      <c r="AJ7" s="57">
        <f t="shared" si="12"/>
        <v>2.703554916515527E-3</v>
      </c>
    </row>
    <row r="8" spans="1:36" x14ac:dyDescent="0.25">
      <c r="A8">
        <v>2010</v>
      </c>
      <c r="B8">
        <v>29998.520840000001</v>
      </c>
      <c r="C8">
        <v>31035.951478999999</v>
      </c>
      <c r="D8">
        <v>3407632.0397999999</v>
      </c>
      <c r="E8">
        <v>18.994102334000001</v>
      </c>
      <c r="F8">
        <v>0.91612922949894904</v>
      </c>
      <c r="G8">
        <v>8.3484076356624901E-2</v>
      </c>
      <c r="H8">
        <v>1.1305603860904401</v>
      </c>
      <c r="I8">
        <v>1.1619083115812201</v>
      </c>
      <c r="J8">
        <v>2044200.5315</v>
      </c>
      <c r="K8">
        <v>0.9684037284</v>
      </c>
      <c r="L8">
        <v>1.0042425892168701E-2</v>
      </c>
      <c r="M8">
        <v>-3.7601149283557997E-2</v>
      </c>
      <c r="N8">
        <v>1.5172615109263E-2</v>
      </c>
      <c r="O8">
        <v>1012596.41591</v>
      </c>
      <c r="P8">
        <v>219128.41347</v>
      </c>
      <c r="Q8">
        <v>2</v>
      </c>
      <c r="R8">
        <v>0.95500647640000003</v>
      </c>
      <c r="S8">
        <v>0.88236010009999999</v>
      </c>
      <c r="T8">
        <f t="shared" si="6"/>
        <v>-2.680265606135428E-2</v>
      </c>
      <c r="U8">
        <f t="shared" si="2"/>
        <v>-3.9092320801594971E-2</v>
      </c>
      <c r="V8">
        <f t="shared" si="0"/>
        <v>1.0093020272677666E-2</v>
      </c>
      <c r="W8">
        <f t="shared" si="1"/>
        <v>-2.7640352762048407E-2</v>
      </c>
      <c r="X8">
        <f t="shared" si="3"/>
        <v>1.2120003052869545E-2</v>
      </c>
      <c r="Y8">
        <f t="shared" si="7"/>
        <v>3388901.7922296417</v>
      </c>
      <c r="Z8">
        <f t="shared" si="13"/>
        <v>207997.65743606631</v>
      </c>
      <c r="AA8">
        <f t="shared" si="14"/>
        <v>6786.9872701765489</v>
      </c>
      <c r="AB8">
        <f t="shared" si="8"/>
        <v>0.88755835362574376</v>
      </c>
      <c r="AC8">
        <f t="shared" si="9"/>
        <v>0.88511631337778329</v>
      </c>
      <c r="AD8">
        <f t="shared" si="4"/>
        <v>-5.3E-3</v>
      </c>
      <c r="AE8">
        <f t="shared" si="4"/>
        <v>0.5</v>
      </c>
      <c r="AF8">
        <f t="shared" si="10"/>
        <v>-2.17536726449509E-2</v>
      </c>
      <c r="AG8">
        <f t="shared" si="5"/>
        <v>0.90144099497401986</v>
      </c>
      <c r="AH8">
        <f t="shared" si="11"/>
        <v>0.95030525836788526</v>
      </c>
      <c r="AI8" s="57">
        <f t="shared" si="15"/>
        <v>-4.7012180321147623E-3</v>
      </c>
      <c r="AJ8" s="57">
        <f t="shared" si="12"/>
        <v>2.7562132777833037E-3</v>
      </c>
    </row>
    <row r="9" spans="1:36" x14ac:dyDescent="0.25">
      <c r="A9">
        <v>2011</v>
      </c>
      <c r="B9">
        <v>29017.909756000001</v>
      </c>
      <c r="C9">
        <v>29958.468803999898</v>
      </c>
      <c r="D9">
        <v>3458819.3829999999</v>
      </c>
      <c r="E9">
        <v>18.444002615999999</v>
      </c>
      <c r="F9">
        <v>0.917327801132517</v>
      </c>
      <c r="G9">
        <v>8.3353999296340603E-2</v>
      </c>
      <c r="H9">
        <v>1.15222866458554</v>
      </c>
      <c r="I9">
        <v>1.19362529013882</v>
      </c>
      <c r="J9">
        <v>2062992.4828000001</v>
      </c>
      <c r="K9">
        <v>0.95779049360000001</v>
      </c>
      <c r="L9">
        <v>9.15081534607734E-3</v>
      </c>
      <c r="M9">
        <v>-3.53342083201892E-2</v>
      </c>
      <c r="N9">
        <v>1.49096784594444E-2</v>
      </c>
      <c r="O9">
        <v>1028164.6519000001</v>
      </c>
      <c r="P9">
        <v>221568.94540999999</v>
      </c>
      <c r="Q9">
        <v>2</v>
      </c>
      <c r="R9">
        <v>0.93994118900000001</v>
      </c>
      <c r="S9">
        <v>0.87815933580000005</v>
      </c>
      <c r="T9">
        <f t="shared" si="6"/>
        <v>-2.2021583616208179E-2</v>
      </c>
      <c r="U9">
        <f t="shared" si="2"/>
        <v>-3.2688647858012176E-2</v>
      </c>
      <c r="V9">
        <f t="shared" si="0"/>
        <v>9.1928120604738428E-3</v>
      </c>
      <c r="W9">
        <f t="shared" si="1"/>
        <v>-2.2742279338043479E-2</v>
      </c>
      <c r="X9">
        <f t="shared" si="3"/>
        <v>1.0599904502980864E-2</v>
      </c>
      <c r="Y9">
        <f t="shared" si="7"/>
        <v>3424823.8275972563</v>
      </c>
      <c r="Z9">
        <f t="shared" si="13"/>
        <v>205367.12497909693</v>
      </c>
      <c r="AA9">
        <f t="shared" si="14"/>
        <v>4768.4981002448294</v>
      </c>
      <c r="AB9">
        <f t="shared" si="8"/>
        <v>0.87633829541316521</v>
      </c>
      <c r="AC9">
        <f t="shared" si="9"/>
        <v>0.88077614520043346</v>
      </c>
      <c r="AD9">
        <f t="shared" si="4"/>
        <v>-5.3E-3</v>
      </c>
      <c r="AE9">
        <f t="shared" si="4"/>
        <v>0.5</v>
      </c>
      <c r="AF9">
        <f t="shared" si="10"/>
        <v>-1.8948658091806264E-2</v>
      </c>
      <c r="AG9">
        <f t="shared" si="5"/>
        <v>0.88435989777031954</v>
      </c>
      <c r="AH9">
        <f t="shared" si="11"/>
        <v>0.9346729730786788</v>
      </c>
      <c r="AI9" s="57">
        <f t="shared" si="15"/>
        <v>-5.2682159213212065E-3</v>
      </c>
      <c r="AJ9" s="57">
        <f t="shared" si="12"/>
        <v>2.6168094004334064E-3</v>
      </c>
    </row>
    <row r="10" spans="1:36" x14ac:dyDescent="0.25">
      <c r="A10">
        <v>2012</v>
      </c>
      <c r="B10">
        <v>28041.694820000001</v>
      </c>
      <c r="C10">
        <v>28928.374928000001</v>
      </c>
      <c r="D10">
        <v>3509828.5610000002</v>
      </c>
      <c r="E10">
        <v>17.920048818000001</v>
      </c>
      <c r="F10">
        <v>0.91928921592220902</v>
      </c>
      <c r="G10">
        <v>8.2975727308985503E-2</v>
      </c>
      <c r="H10">
        <v>1.1766161243781701</v>
      </c>
      <c r="I10">
        <v>1.2283874691143899</v>
      </c>
      <c r="J10">
        <v>2083386.6610999999</v>
      </c>
      <c r="K10">
        <v>0.94721482430000004</v>
      </c>
      <c r="L10">
        <v>9.8371818177985897E-3</v>
      </c>
      <c r="M10">
        <v>-3.4989104476413797E-2</v>
      </c>
      <c r="N10">
        <v>1.4639881209842699E-2</v>
      </c>
      <c r="O10">
        <v>1043902.18918</v>
      </c>
      <c r="P10">
        <v>223950.14692</v>
      </c>
      <c r="Q10">
        <v>2</v>
      </c>
      <c r="R10">
        <v>0.92432845870000002</v>
      </c>
      <c r="S10">
        <v>0.87770090730000005</v>
      </c>
      <c r="T10">
        <f t="shared" si="6"/>
        <v>-2.3802191670970859E-2</v>
      </c>
      <c r="U10">
        <f t="shared" si="2"/>
        <v>-3.3641807566726967E-2</v>
      </c>
      <c r="V10">
        <f t="shared" si="0"/>
        <v>9.8857259393982932E-3</v>
      </c>
      <c r="W10">
        <f t="shared" si="1"/>
        <v>-2.4458217474038858E-2</v>
      </c>
      <c r="X10">
        <f t="shared" si="3"/>
        <v>1.1431716608137906E-2</v>
      </c>
      <c r="Y10">
        <f t="shared" si="7"/>
        <v>3463975.4430271462</v>
      </c>
      <c r="Z10">
        <f t="shared" si="13"/>
        <v>210392.80680975271</v>
      </c>
      <c r="AA10">
        <f t="shared" si="14"/>
        <v>5294.7456795424432</v>
      </c>
      <c r="AB10">
        <f t="shared" si="8"/>
        <v>0.87999004784150181</v>
      </c>
      <c r="AC10">
        <f t="shared" si="9"/>
        <v>0.88029433952522218</v>
      </c>
      <c r="AD10">
        <f t="shared" si="4"/>
        <v>-5.3E-3</v>
      </c>
      <c r="AE10">
        <f t="shared" si="4"/>
        <v>0.5</v>
      </c>
      <c r="AF10">
        <f t="shared" si="10"/>
        <v>-1.9861596198890413E-2</v>
      </c>
      <c r="AG10">
        <f t="shared" si="5"/>
        <v>0.86679509858631343</v>
      </c>
      <c r="AH10">
        <f t="shared" si="11"/>
        <v>0.91858174441478779</v>
      </c>
      <c r="AI10" s="57">
        <f t="shared" si="15"/>
        <v>-5.7467142852122288E-3</v>
      </c>
      <c r="AJ10" s="57">
        <f t="shared" si="12"/>
        <v>2.5934322252221254E-3</v>
      </c>
    </row>
    <row r="11" spans="1:36" x14ac:dyDescent="0.25">
      <c r="A11">
        <v>2013</v>
      </c>
      <c r="B11">
        <v>27008.130329</v>
      </c>
      <c r="C11">
        <v>27882.210083999998</v>
      </c>
      <c r="D11">
        <v>3560732.8679999998</v>
      </c>
      <c r="E11">
        <v>17.396135879999999</v>
      </c>
      <c r="F11">
        <v>0.921116854792699</v>
      </c>
      <c r="G11">
        <v>8.2948670624934204E-2</v>
      </c>
      <c r="H11">
        <v>1.20673970811997</v>
      </c>
      <c r="I11">
        <v>1.2685617956672499</v>
      </c>
      <c r="J11">
        <v>2106165.4649</v>
      </c>
      <c r="K11">
        <v>0.93618622169999999</v>
      </c>
      <c r="L11">
        <v>1.08742068734448E-2</v>
      </c>
      <c r="M11">
        <v>-3.6834090799750203E-2</v>
      </c>
      <c r="N11">
        <v>1.4399192210087199E-2</v>
      </c>
      <c r="O11">
        <v>1059832.90222</v>
      </c>
      <c r="P11">
        <v>226395.73473</v>
      </c>
      <c r="Q11">
        <v>2</v>
      </c>
      <c r="R11">
        <v>0.90805204930000005</v>
      </c>
      <c r="S11">
        <v>0.88102622809999998</v>
      </c>
      <c r="T11">
        <f t="shared" si="6"/>
        <v>-2.7452000711093532E-2</v>
      </c>
      <c r="U11">
        <f t="shared" si="2"/>
        <v>-3.6858132064929161E-2</v>
      </c>
      <c r="V11">
        <f t="shared" si="0"/>
        <v>1.0933545954437962E-2</v>
      </c>
      <c r="W11">
        <f t="shared" si="1"/>
        <v>-2.8087112530931335E-2</v>
      </c>
      <c r="X11">
        <f t="shared" si="3"/>
        <v>1.2810246142285054E-2</v>
      </c>
      <c r="Y11">
        <f t="shared" si="7"/>
        <v>3508349.8210831545</v>
      </c>
      <c r="Z11">
        <f t="shared" si="13"/>
        <v>217573.15020736586</v>
      </c>
      <c r="AA11">
        <f>AC11*G11*(H11/H10-1)*Y10</f>
        <v>6500.8433646267586</v>
      </c>
      <c r="AB11">
        <f t="shared" si="8"/>
        <v>0.88715352363630251</v>
      </c>
      <c r="AC11">
        <f t="shared" si="9"/>
        <v>0.88371784574708789</v>
      </c>
      <c r="AD11">
        <f t="shared" si="4"/>
        <v>-5.3E-3</v>
      </c>
      <c r="AE11">
        <f t="shared" si="4"/>
        <v>0.5</v>
      </c>
      <c r="AF11">
        <f t="shared" si="10"/>
        <v>-2.1652465147590588E-2</v>
      </c>
      <c r="AG11">
        <f t="shared" si="5"/>
        <v>0.8480268479240709</v>
      </c>
      <c r="AH11">
        <f t="shared" si="11"/>
        <v>0.90188143282522071</v>
      </c>
      <c r="AI11" s="57">
        <f t="shared" si="15"/>
        <v>-6.1706164747793446E-3</v>
      </c>
      <c r="AJ11" s="57">
        <f t="shared" si="12"/>
        <v>2.6916176470879183E-3</v>
      </c>
    </row>
    <row r="12" spans="1:36" x14ac:dyDescent="0.25">
      <c r="A12">
        <v>2014</v>
      </c>
      <c r="B12">
        <v>26745.897735999999</v>
      </c>
      <c r="C12">
        <v>27306.362599</v>
      </c>
      <c r="D12">
        <v>3611824.38</v>
      </c>
      <c r="E12">
        <v>16.994078326</v>
      </c>
      <c r="F12">
        <v>0.92238390439108897</v>
      </c>
      <c r="G12">
        <v>8.3154557097250698E-2</v>
      </c>
      <c r="H12">
        <v>1.2169553212630599</v>
      </c>
      <c r="I12">
        <v>1.2767484481223399</v>
      </c>
      <c r="J12">
        <v>2135350.4145999998</v>
      </c>
      <c r="K12">
        <v>0.92537096320000001</v>
      </c>
      <c r="L12">
        <v>1.37617828771873E-2</v>
      </c>
      <c r="M12">
        <v>-2.0869116785551801E-2</v>
      </c>
      <c r="N12">
        <v>1.4246627635169E-2</v>
      </c>
      <c r="O12">
        <v>1075987.4835099999</v>
      </c>
      <c r="P12">
        <v>229128.15481000001</v>
      </c>
      <c r="Q12">
        <v>2</v>
      </c>
      <c r="R12">
        <v>0.89346886660000002</v>
      </c>
      <c r="S12">
        <v>0.8570126065</v>
      </c>
      <c r="T12">
        <f t="shared" si="6"/>
        <v>-8.8948461131093445E-3</v>
      </c>
      <c r="U12">
        <f t="shared" si="2"/>
        <v>-9.7093945343720289E-3</v>
      </c>
      <c r="V12">
        <f t="shared" si="0"/>
        <v>1.3856912092794937E-2</v>
      </c>
      <c r="W12">
        <f t="shared" si="1"/>
        <v>-9.3844023809807227E-3</v>
      </c>
      <c r="X12">
        <f t="shared" si="3"/>
        <v>1.446177635562516E-2</v>
      </c>
      <c r="Y12">
        <f t="shared" si="7"/>
        <v>3559086.7915729568</v>
      </c>
      <c r="Z12">
        <f t="shared" si="13"/>
        <v>226154.46154396003</v>
      </c>
      <c r="AA12">
        <f t="shared" si="14"/>
        <v>2122.0754282800067</v>
      </c>
      <c r="AB12">
        <f t="shared" si="8"/>
        <v>0.83465064555645141</v>
      </c>
      <c r="AC12">
        <f t="shared" si="9"/>
        <v>0.85925295920955391</v>
      </c>
      <c r="AD12">
        <f t="shared" si="4"/>
        <v>-5.3E-3</v>
      </c>
      <c r="AE12">
        <f t="shared" si="4"/>
        <v>0.5</v>
      </c>
      <c r="AF12">
        <f t="shared" si="10"/>
        <v>-8.5267456276278131E-3</v>
      </c>
      <c r="AG12">
        <f t="shared" si="5"/>
        <v>0.84079593870642333</v>
      </c>
      <c r="AH12">
        <f t="shared" si="11"/>
        <v>0.88697160475640369</v>
      </c>
      <c r="AI12" s="57">
        <f t="shared" si="15"/>
        <v>-6.4972618435963359E-3</v>
      </c>
      <c r="AJ12" s="57">
        <f t="shared" si="12"/>
        <v>2.2403527095539166E-3</v>
      </c>
    </row>
    <row r="13" spans="1:36" x14ac:dyDescent="0.25">
      <c r="A13">
        <v>2015</v>
      </c>
      <c r="B13">
        <v>26564.534457999998</v>
      </c>
      <c r="C13">
        <v>26963.589470999999</v>
      </c>
      <c r="D13">
        <v>3663753.7940000002</v>
      </c>
      <c r="E13">
        <v>16.699701935</v>
      </c>
      <c r="F13">
        <v>0.92459219328035402</v>
      </c>
      <c r="G13">
        <v>8.3235919611718001E-2</v>
      </c>
      <c r="H13">
        <v>1.2400523517531501</v>
      </c>
      <c r="I13">
        <v>1.2872266037920601</v>
      </c>
      <c r="J13">
        <v>2177168.8719000001</v>
      </c>
      <c r="K13">
        <v>0.91426068999999999</v>
      </c>
      <c r="L13">
        <v>1.9394588336004201E-2</v>
      </c>
      <c r="M13">
        <v>-1.2632319473154701E-2</v>
      </c>
      <c r="N13">
        <v>1.4275235483206901E-2</v>
      </c>
      <c r="O13">
        <v>1092411.8852599999</v>
      </c>
      <c r="P13">
        <v>232520.63352999999</v>
      </c>
      <c r="Q13">
        <v>2</v>
      </c>
      <c r="R13">
        <v>0.88058368990000002</v>
      </c>
      <c r="S13">
        <v>0.84619677520000003</v>
      </c>
      <c r="T13">
        <f t="shared" si="6"/>
        <v>-9.6868336597604032E-3</v>
      </c>
      <c r="U13">
        <f t="shared" si="2"/>
        <v>-6.7809755271697192E-3</v>
      </c>
      <c r="V13">
        <f t="shared" si="0"/>
        <v>1.9583885161927439E-2</v>
      </c>
      <c r="W13">
        <f t="shared" si="1"/>
        <v>-1.0098461200233203E-2</v>
      </c>
      <c r="X13">
        <f t="shared" si="3"/>
        <v>2.0923862050817095E-2</v>
      </c>
      <c r="Y13">
        <f t="shared" si="7"/>
        <v>3633556.6326267151</v>
      </c>
      <c r="Z13">
        <f t="shared" si="13"/>
        <v>252424.18063240638</v>
      </c>
      <c r="AA13">
        <f>AC13*G13*(H13/H12-1)*Y12</f>
        <v>4769.0940462601975</v>
      </c>
      <c r="AB13">
        <f t="shared" si="8"/>
        <v>0.83815747687924447</v>
      </c>
      <c r="AC13">
        <f t="shared" si="9"/>
        <v>0.84821317177133715</v>
      </c>
      <c r="AD13">
        <f t="shared" si="4"/>
        <v>-5.3E-3</v>
      </c>
      <c r="AE13">
        <f t="shared" si="4"/>
        <v>0.5</v>
      </c>
      <c r="AF13">
        <f t="shared" si="10"/>
        <v>-9.4034534583260776E-3</v>
      </c>
      <c r="AG13">
        <f t="shared" si="5"/>
        <v>0.83288955322884795</v>
      </c>
      <c r="AH13">
        <f t="shared" si="11"/>
        <v>0.87384641114839345</v>
      </c>
      <c r="AI13" s="57">
        <f t="shared" si="15"/>
        <v>-6.737278751606568E-3</v>
      </c>
      <c r="AJ13" s="57">
        <f t="shared" si="12"/>
        <v>2.0163965713371201E-3</v>
      </c>
    </row>
    <row r="14" spans="1:36" x14ac:dyDescent="0.25">
      <c r="A14">
        <v>2016</v>
      </c>
      <c r="B14">
        <v>26555.016564000001</v>
      </c>
      <c r="C14">
        <v>26817.799341999998</v>
      </c>
      <c r="D14">
        <v>3717080.3099999898</v>
      </c>
      <c r="E14">
        <v>16.518529682</v>
      </c>
      <c r="F14">
        <v>0.92385032197286598</v>
      </c>
      <c r="G14">
        <v>8.3205399536282407E-2</v>
      </c>
      <c r="H14">
        <v>1.2574011508034999</v>
      </c>
      <c r="I14">
        <v>1.2941480355626001</v>
      </c>
      <c r="J14">
        <v>2221707.1156000001</v>
      </c>
      <c r="K14">
        <v>0.90343707549999996</v>
      </c>
      <c r="L14">
        <v>2.0250521201236701E-2</v>
      </c>
      <c r="M14" s="43">
        <v>-5.4215961813884701E-3</v>
      </c>
      <c r="N14">
        <v>1.44502486222493E-2</v>
      </c>
      <c r="O14">
        <v>1109145.26868</v>
      </c>
      <c r="P14">
        <v>236514.20636000001</v>
      </c>
      <c r="Q14">
        <v>2</v>
      </c>
      <c r="R14">
        <v>0.86918748010000002</v>
      </c>
      <c r="S14">
        <v>0.83826399519999995</v>
      </c>
      <c r="T14">
        <f t="shared" si="6"/>
        <v>-3.3192738987405483E-3</v>
      </c>
      <c r="U14">
        <f t="shared" si="2"/>
        <v>-3.5829327312497661E-4</v>
      </c>
      <c r="V14">
        <f t="shared" si="0"/>
        <v>2.045695410899917E-2</v>
      </c>
      <c r="W14">
        <f t="shared" si="1"/>
        <v>-3.6422768252450596E-3</v>
      </c>
      <c r="X14">
        <f t="shared" si="3"/>
        <v>2.1434956617532253E-2</v>
      </c>
      <c r="Y14">
        <f t="shared" si="7"/>
        <v>3711441.7614144152</v>
      </c>
      <c r="Z14">
        <f t="shared" si="13"/>
        <v>259562.96041903598</v>
      </c>
      <c r="AA14">
        <f t="shared" si="14"/>
        <v>3553.6275016059421</v>
      </c>
      <c r="AB14">
        <f t="shared" si="8"/>
        <v>0.83249768529835466</v>
      </c>
      <c r="AC14">
        <f t="shared" si="9"/>
        <v>0.84015431463700407</v>
      </c>
      <c r="AD14">
        <f t="shared" si="4"/>
        <v>-5.3E-3</v>
      </c>
      <c r="AE14">
        <f t="shared" si="4"/>
        <v>0.5</v>
      </c>
      <c r="AF14">
        <f t="shared" si="10"/>
        <v>-7.9885055631036261E-3</v>
      </c>
      <c r="AG14">
        <f t="shared" si="5"/>
        <v>0.8262360103994284</v>
      </c>
      <c r="AH14">
        <f t="shared" si="11"/>
        <v>0.86227648810262314</v>
      </c>
      <c r="AI14" s="57">
        <f t="shared" si="15"/>
        <v>-6.9109919973768807E-3</v>
      </c>
      <c r="AJ14" s="57">
        <f t="shared" si="12"/>
        <v>1.8903194370041287E-3</v>
      </c>
    </row>
    <row r="15" spans="1:36" x14ac:dyDescent="0.25">
      <c r="A15">
        <v>2017</v>
      </c>
      <c r="B15">
        <v>26731.698493</v>
      </c>
      <c r="C15">
        <v>26863.752820999998</v>
      </c>
      <c r="D15">
        <v>3772166.3820000002</v>
      </c>
      <c r="E15">
        <v>16.45613968</v>
      </c>
      <c r="F15">
        <v>0.92230569187921996</v>
      </c>
      <c r="G15">
        <v>8.2739005705549096E-2</v>
      </c>
      <c r="H15">
        <v>1.26761747625068</v>
      </c>
      <c r="I15">
        <v>1.2964803566310501</v>
      </c>
      <c r="J15">
        <v>2267337.4306000001</v>
      </c>
      <c r="K15">
        <v>0.8937241682</v>
      </c>
      <c r="L15">
        <v>2.0330333632944699E-2</v>
      </c>
      <c r="M15">
        <v>1.71207755265377E-3</v>
      </c>
      <c r="N15">
        <v>1.47109763388171E-2</v>
      </c>
      <c r="O15">
        <v>1126213.65123</v>
      </c>
      <c r="P15">
        <v>240940.08663000001</v>
      </c>
      <c r="Q15">
        <v>2</v>
      </c>
      <c r="R15">
        <v>0.85927571359999999</v>
      </c>
      <c r="S15">
        <v>0.83078180479999997</v>
      </c>
      <c r="T15">
        <f t="shared" si="6"/>
        <v>2.9092956331256779E-3</v>
      </c>
      <c r="U15">
        <f t="shared" si="2"/>
        <v>6.6534294405042882E-3</v>
      </c>
      <c r="V15">
        <f t="shared" si="0"/>
        <v>2.0538402510214215E-2</v>
      </c>
      <c r="W15">
        <f t="shared" si="1"/>
        <v>2.6615639444506293E-3</v>
      </c>
      <c r="X15">
        <f t="shared" si="3"/>
        <v>2.1098117011548224E-2</v>
      </c>
      <c r="Y15">
        <f t="shared" si="7"/>
        <v>3789746.1939782836</v>
      </c>
      <c r="Z15">
        <f t="shared" si="13"/>
        <v>263876.52063458925</v>
      </c>
      <c r="AA15">
        <f>AC15*G15*(H15/H14-1)*Y14</f>
        <v>2077.3477747202769</v>
      </c>
      <c r="AB15">
        <f t="shared" si="8"/>
        <v>0.82534807460375126</v>
      </c>
      <c r="AC15">
        <f t="shared" si="9"/>
        <v>0.83259806203360465</v>
      </c>
      <c r="AD15">
        <f t="shared" si="4"/>
        <v>-5.3E-3</v>
      </c>
      <c r="AE15">
        <f t="shared" si="4"/>
        <v>0.5</v>
      </c>
      <c r="AF15">
        <f t="shared" si="10"/>
        <v>-6.2011028894527762E-3</v>
      </c>
      <c r="AG15">
        <f t="shared" si="5"/>
        <v>0.82111243588797056</v>
      </c>
      <c r="AH15">
        <f t="shared" si="11"/>
        <v>0.85224165377453298</v>
      </c>
      <c r="AI15" s="57">
        <f t="shared" si="15"/>
        <v>-7.0340598254670095E-3</v>
      </c>
      <c r="AJ15" s="57">
        <f t="shared" si="12"/>
        <v>1.8162572336046789E-3</v>
      </c>
    </row>
    <row r="16" spans="1:36" x14ac:dyDescent="0.25">
      <c r="A16">
        <v>2018</v>
      </c>
      <c r="B16">
        <v>26882.911606000001</v>
      </c>
      <c r="C16">
        <v>26971.974438000001</v>
      </c>
      <c r="D16">
        <v>3829197.7459999998</v>
      </c>
      <c r="E16">
        <v>16.465007118999999</v>
      </c>
      <c r="F16">
        <v>0.92016859300623099</v>
      </c>
      <c r="G16">
        <v>8.2057204904495598E-2</v>
      </c>
      <c r="H16">
        <v>1.2787739588668099</v>
      </c>
      <c r="I16">
        <v>1.3005089880496901</v>
      </c>
      <c r="J16">
        <v>2313191.2135999999</v>
      </c>
      <c r="K16">
        <v>0.88503545640000003</v>
      </c>
      <c r="L16">
        <v>2.0021843918753699E-2</v>
      </c>
      <c r="M16" s="43">
        <v>4.0204439796478701E-3</v>
      </c>
      <c r="N16">
        <v>1.5005841900684099E-2</v>
      </c>
      <c r="O16">
        <v>1143631.7422400001</v>
      </c>
      <c r="P16">
        <v>245639.68367</v>
      </c>
      <c r="Q16">
        <v>2</v>
      </c>
      <c r="R16">
        <v>0.85045285159999995</v>
      </c>
      <c r="S16">
        <v>0.82834983289999997</v>
      </c>
      <c r="T16">
        <f t="shared" si="6"/>
        <v>3.2474157552032003E-3</v>
      </c>
      <c r="U16">
        <f t="shared" si="2"/>
        <v>5.6566967878826091E-3</v>
      </c>
      <c r="V16">
        <f t="shared" si="0"/>
        <v>2.0223625465339623E-2</v>
      </c>
      <c r="W16">
        <f t="shared" si="1"/>
        <v>3.0485239254792037E-3</v>
      </c>
      <c r="X16">
        <f t="shared" si="3"/>
        <v>2.0823145346746078E-2</v>
      </c>
      <c r="Y16">
        <f t="shared" si="7"/>
        <v>3868660.6298027709</v>
      </c>
      <c r="Z16">
        <f t="shared" si="13"/>
        <v>268401.74552340154</v>
      </c>
      <c r="AA16">
        <f>AC16*G16*(H16/H15-1)*Y15</f>
        <v>2272.0281887744286</v>
      </c>
      <c r="AB16">
        <f t="shared" si="8"/>
        <v>0.82795838338170891</v>
      </c>
      <c r="AC16">
        <f t="shared" si="9"/>
        <v>0.83013322295905978</v>
      </c>
      <c r="AD16">
        <f t="shared" si="4"/>
        <v>-5.3E-3</v>
      </c>
      <c r="AE16">
        <f t="shared" si="4"/>
        <v>0.5</v>
      </c>
      <c r="AF16">
        <f t="shared" si="10"/>
        <v>-6.8536800839421883E-3</v>
      </c>
      <c r="AG16">
        <f t="shared" si="5"/>
        <v>0.81548479393944795</v>
      </c>
      <c r="AH16">
        <f t="shared" si="11"/>
        <v>0.84333382091318787</v>
      </c>
      <c r="AI16" s="57">
        <f t="shared" si="15"/>
        <v>-7.1190306868120778E-3</v>
      </c>
      <c r="AJ16" s="57">
        <f t="shared" si="12"/>
        <v>1.7833900590598084E-3</v>
      </c>
    </row>
    <row r="17" spans="1:36" x14ac:dyDescent="0.25">
      <c r="A17">
        <v>2019</v>
      </c>
      <c r="B17">
        <v>26990.785702000001</v>
      </c>
      <c r="C17">
        <v>27079.478704000001</v>
      </c>
      <c r="D17">
        <v>3888236.639</v>
      </c>
      <c r="E17">
        <v>16.502171230999998</v>
      </c>
      <c r="F17">
        <v>0.91799147561496297</v>
      </c>
      <c r="G17">
        <v>8.1564189616403104E-2</v>
      </c>
      <c r="H17">
        <v>1.2916161539200299</v>
      </c>
      <c r="I17">
        <v>1.3061437393434101</v>
      </c>
      <c r="J17">
        <v>2358903.9876999999</v>
      </c>
      <c r="K17">
        <v>0.87701874319999995</v>
      </c>
      <c r="L17">
        <v>1.9569050253178601E-2</v>
      </c>
      <c r="M17">
        <v>3.9778544888993701E-3</v>
      </c>
      <c r="N17">
        <v>1.5300433231201199E-2</v>
      </c>
      <c r="O17">
        <v>1161406.9184300001</v>
      </c>
      <c r="P17">
        <v>250498.78020000001</v>
      </c>
      <c r="Q17">
        <v>2</v>
      </c>
      <c r="R17">
        <v>0.84232945429999995</v>
      </c>
      <c r="S17">
        <v>0.82845538949999997</v>
      </c>
      <c r="T17">
        <f t="shared" si="6"/>
        <v>2.5723944279424796E-3</v>
      </c>
      <c r="U17">
        <f t="shared" si="2"/>
        <v>4.0127385597594767E-3</v>
      </c>
      <c r="V17">
        <f t="shared" si="0"/>
        <v>1.9761779238672394E-2</v>
      </c>
      <c r="W17">
        <f t="shared" si="1"/>
        <v>2.408308081437144E-3</v>
      </c>
      <c r="X17">
        <f t="shared" si="3"/>
        <v>2.0441831375255286E-2</v>
      </c>
      <c r="Y17">
        <f t="shared" si="7"/>
        <v>3947743.1380452877</v>
      </c>
      <c r="Z17">
        <f t="shared" si="13"/>
        <v>272515.53973265551</v>
      </c>
      <c r="AA17">
        <f t="shared" si="14"/>
        <v>2630.8909270114896</v>
      </c>
      <c r="AB17">
        <f t="shared" si="8"/>
        <v>0.8304091184107204</v>
      </c>
      <c r="AC17">
        <f t="shared" si="9"/>
        <v>0.83022767389334307</v>
      </c>
      <c r="AD17">
        <f t="shared" si="4"/>
        <v>-5.3E-3</v>
      </c>
      <c r="AE17">
        <f t="shared" si="4"/>
        <v>0.5</v>
      </c>
      <c r="AF17">
        <f t="shared" si="10"/>
        <v>-7.4663638411950626E-3</v>
      </c>
      <c r="AG17">
        <f t="shared" si="5"/>
        <v>0.80939608776093408</v>
      </c>
      <c r="AH17">
        <f t="shared" si="11"/>
        <v>0.83515382293405016</v>
      </c>
      <c r="AI17" s="57">
        <f t="shared" si="15"/>
        <v>-7.1756313659497861E-3</v>
      </c>
      <c r="AJ17" s="57">
        <f t="shared" si="12"/>
        <v>1.7722843933430932E-3</v>
      </c>
    </row>
    <row r="18" spans="1:36" x14ac:dyDescent="0.25">
      <c r="A18">
        <v>2020</v>
      </c>
      <c r="B18">
        <v>27116.102692</v>
      </c>
      <c r="C18">
        <v>27197.191429999999</v>
      </c>
      <c r="D18">
        <v>3949456.0839999998</v>
      </c>
      <c r="E18">
        <v>16.553520785</v>
      </c>
      <c r="F18">
        <v>0.915926892040137</v>
      </c>
      <c r="G18">
        <v>8.1170964260172104E-2</v>
      </c>
      <c r="H18">
        <v>1.30528218678747</v>
      </c>
      <c r="I18">
        <v>1.3122050519906401</v>
      </c>
      <c r="J18">
        <v>2408948.4474999998</v>
      </c>
      <c r="K18">
        <v>0.86942432749999998</v>
      </c>
      <c r="L18">
        <v>2.0993224271918E-2</v>
      </c>
      <c r="M18">
        <v>4.3375140834373601E-3</v>
      </c>
      <c r="N18">
        <v>1.5622120491928199E-2</v>
      </c>
      <c r="O18">
        <v>1179618.7648199999</v>
      </c>
      <c r="P18">
        <v>255631.27669999999</v>
      </c>
      <c r="Q18">
        <v>2</v>
      </c>
      <c r="R18">
        <v>0.83469190029999996</v>
      </c>
      <c r="S18">
        <v>0.82886140389999996</v>
      </c>
      <c r="T18">
        <f t="shared" si="6"/>
        <v>4.11543245365684E-3</v>
      </c>
      <c r="U18">
        <f t="shared" si="2"/>
        <v>4.6429545024586627E-3</v>
      </c>
      <c r="V18">
        <f t="shared" si="0"/>
        <v>2.1215132138037829E-2</v>
      </c>
      <c r="W18">
        <f t="shared" si="1"/>
        <v>3.9779421587282388E-3</v>
      </c>
      <c r="X18">
        <f t="shared" si="3"/>
        <v>2.1928506119900579E-2</v>
      </c>
      <c r="Y18">
        <f t="shared" si="7"/>
        <v>4034311.2476077094</v>
      </c>
      <c r="Z18">
        <f t="shared" si="13"/>
        <v>283955.26646468602</v>
      </c>
      <c r="AA18">
        <f t="shared" si="14"/>
        <v>2816.217241758713</v>
      </c>
      <c r="AB18">
        <f t="shared" si="8"/>
        <v>0.83102489674886615</v>
      </c>
      <c r="AC18">
        <f t="shared" si="9"/>
        <v>0.83062991421145216</v>
      </c>
      <c r="AD18">
        <f t="shared" si="4"/>
        <v>-5.3E-3</v>
      </c>
      <c r="AE18">
        <f t="shared" si="4"/>
        <v>0.5</v>
      </c>
      <c r="AF18">
        <f t="shared" si="10"/>
        <v>-7.6203084257314988E-3</v>
      </c>
      <c r="AG18">
        <f t="shared" si="5"/>
        <v>0.80322823993361536</v>
      </c>
      <c r="AH18">
        <f t="shared" si="11"/>
        <v>0.8274808195753075</v>
      </c>
      <c r="AI18" s="57">
        <f t="shared" si="15"/>
        <v>-7.2110807246924535E-3</v>
      </c>
      <c r="AJ18" s="57">
        <f t="shared" si="12"/>
        <v>1.7685103114521983E-3</v>
      </c>
    </row>
    <row r="19" spans="1:36" x14ac:dyDescent="0.25">
      <c r="A19">
        <v>2021</v>
      </c>
      <c r="B19">
        <v>27251.756406</v>
      </c>
      <c r="C19">
        <v>27325.297426000001</v>
      </c>
      <c r="D19">
        <v>4012991.4180000001</v>
      </c>
      <c r="E19">
        <v>16.615331853000001</v>
      </c>
      <c r="F19">
        <v>0.91161192829455395</v>
      </c>
      <c r="G19">
        <v>8.0735536841529898E-2</v>
      </c>
      <c r="H19">
        <v>1.3186857616160901</v>
      </c>
      <c r="I19">
        <v>1.3179257430303599</v>
      </c>
      <c r="J19">
        <v>2459824.0994000002</v>
      </c>
      <c r="K19">
        <v>0.86217046119999996</v>
      </c>
      <c r="L19">
        <v>2.0899519633510399E-2</v>
      </c>
      <c r="M19">
        <v>4.6992070402536298E-3</v>
      </c>
      <c r="N19">
        <v>1.5959083554463901E-2</v>
      </c>
      <c r="O19">
        <v>1198334.7685700001</v>
      </c>
      <c r="P19">
        <v>261008.13821</v>
      </c>
      <c r="Q19">
        <v>2</v>
      </c>
      <c r="R19">
        <v>0.8274466962</v>
      </c>
      <c r="S19">
        <v>0.82878879569999997</v>
      </c>
      <c r="T19">
        <f t="shared" si="6"/>
        <v>4.6809869702562918E-3</v>
      </c>
      <c r="U19">
        <f t="shared" si="2"/>
        <v>5.0026995228935611E-3</v>
      </c>
      <c r="V19">
        <f t="shared" si="0"/>
        <v>2.1119444026624468E-2</v>
      </c>
      <c r="W19">
        <f t="shared" si="1"/>
        <v>4.56520564106783E-3</v>
      </c>
      <c r="X19">
        <f t="shared" si="3"/>
        <v>2.1808015450209366E-2</v>
      </c>
      <c r="Y19">
        <f t="shared" si="7"/>
        <v>4122291.569626492</v>
      </c>
      <c r="Z19">
        <f t="shared" si="13"/>
        <v>289695.88439916819</v>
      </c>
      <c r="AA19">
        <f t="shared" si="14"/>
        <v>2777.9114389498122</v>
      </c>
      <c r="AB19">
        <f t="shared" si="8"/>
        <v>0.83046286593430196</v>
      </c>
      <c r="AC19">
        <f t="shared" si="9"/>
        <v>0.83055428972362544</v>
      </c>
      <c r="AD19">
        <f t="shared" si="4"/>
        <v>-5.3E-3</v>
      </c>
      <c r="AE19">
        <f t="shared" si="4"/>
        <v>0.5</v>
      </c>
      <c r="AF19">
        <f t="shared" si="10"/>
        <v>-7.4798007220904525E-3</v>
      </c>
      <c r="AG19">
        <f t="shared" si="5"/>
        <v>0.79722025276455644</v>
      </c>
      <c r="AH19">
        <f t="shared" si="11"/>
        <v>0.82021607723107259</v>
      </c>
      <c r="AI19" s="57">
        <f t="shared" si="15"/>
        <v>-7.2306189689274047E-3</v>
      </c>
      <c r="AJ19" s="57">
        <f t="shared" si="12"/>
        <v>1.765494023625469E-3</v>
      </c>
    </row>
    <row r="20" spans="1:36" x14ac:dyDescent="0.25">
      <c r="A20">
        <v>2022</v>
      </c>
      <c r="B20">
        <v>27357.68822</v>
      </c>
      <c r="C20">
        <v>27439.770097000001</v>
      </c>
      <c r="D20">
        <v>4078876.966</v>
      </c>
      <c r="E20">
        <v>16.677612929999999</v>
      </c>
      <c r="F20">
        <v>0.90819824639950697</v>
      </c>
      <c r="G20">
        <v>8.0319136325693805E-2</v>
      </c>
      <c r="H20">
        <v>1.33241278157077</v>
      </c>
      <c r="I20">
        <v>1.3239307411027299</v>
      </c>
      <c r="J20">
        <v>2510116.0043000001</v>
      </c>
      <c r="K20">
        <v>0.85518411520000004</v>
      </c>
      <c r="L20">
        <v>2.0239125849543099E-2</v>
      </c>
      <c r="M20" s="43">
        <v>4.1805056724611104E-3</v>
      </c>
      <c r="N20">
        <v>1.6284744362739498E-2</v>
      </c>
      <c r="O20">
        <v>1217595.7731600001</v>
      </c>
      <c r="P20">
        <v>266535.11936999997</v>
      </c>
      <c r="Q20">
        <v>2</v>
      </c>
      <c r="R20">
        <v>0.82049707719999998</v>
      </c>
      <c r="S20">
        <v>0.82893867870000004</v>
      </c>
      <c r="T20">
        <f t="shared" si="6"/>
        <v>4.2096671418879513E-3</v>
      </c>
      <c r="U20">
        <f t="shared" si="2"/>
        <v>3.8871554707085032E-3</v>
      </c>
      <c r="V20">
        <f t="shared" si="0"/>
        <v>2.0445325709373741E-2</v>
      </c>
      <c r="W20">
        <f t="shared" si="1"/>
        <v>4.1096319029154393E-3</v>
      </c>
      <c r="X20">
        <f t="shared" si="3"/>
        <v>2.1139870156845035E-2</v>
      </c>
      <c r="Y20">
        <f t="shared" si="7"/>
        <v>4209436.2781570526</v>
      </c>
      <c r="Z20">
        <f t="shared" si="13"/>
        <v>293259.28701188555</v>
      </c>
      <c r="AA20">
        <f t="shared" si="14"/>
        <v>2863.1147205418079</v>
      </c>
      <c r="AB20">
        <f t="shared" si="8"/>
        <v>0.83085646489251819</v>
      </c>
      <c r="AC20">
        <f t="shared" si="9"/>
        <v>0.83070354883228537</v>
      </c>
      <c r="AD20">
        <f t="shared" ref="AD20:AE28" si="16">AD19</f>
        <v>-5.3E-3</v>
      </c>
      <c r="AE20">
        <f t="shared" si="16"/>
        <v>0.5</v>
      </c>
      <c r="AF20">
        <f t="shared" si="10"/>
        <v>-7.5782004616445084E-3</v>
      </c>
      <c r="AG20">
        <f t="shared" si="5"/>
        <v>0.79117875787702374</v>
      </c>
      <c r="AH20">
        <f t="shared" si="11"/>
        <v>0.81325882213693701</v>
      </c>
      <c r="AI20" s="57">
        <f t="shared" si="15"/>
        <v>-7.2382550630629705E-3</v>
      </c>
      <c r="AJ20" s="57">
        <f t="shared" si="12"/>
        <v>1.7648701322853233E-3</v>
      </c>
    </row>
    <row r="21" spans="1:36" x14ac:dyDescent="0.25">
      <c r="A21">
        <v>2023</v>
      </c>
      <c r="B21">
        <v>27455.341961999999</v>
      </c>
      <c r="C21">
        <v>27543.690399999999</v>
      </c>
      <c r="D21">
        <v>4147105.102</v>
      </c>
      <c r="E21">
        <v>16.73702385</v>
      </c>
      <c r="F21">
        <v>0.90538870227431401</v>
      </c>
      <c r="G21">
        <v>7.9926381281166095E-2</v>
      </c>
      <c r="H21">
        <v>1.34640770444115</v>
      </c>
      <c r="I21">
        <v>1.3300556960683401</v>
      </c>
      <c r="J21">
        <v>2560814.8686000002</v>
      </c>
      <c r="K21">
        <v>0.84839839780000004</v>
      </c>
      <c r="L21">
        <v>1.9996546960771099E-2</v>
      </c>
      <c r="M21">
        <v>3.7800613421761701E-3</v>
      </c>
      <c r="N21">
        <v>1.6588827951740399E-2</v>
      </c>
      <c r="O21">
        <v>1237425.06788</v>
      </c>
      <c r="P21">
        <v>272171.98369000002</v>
      </c>
      <c r="Q21">
        <v>2</v>
      </c>
      <c r="R21">
        <v>0.81377112519999995</v>
      </c>
      <c r="S21">
        <v>0.82908808000000001</v>
      </c>
      <c r="T21">
        <f t="shared" si="6"/>
        <v>4.1160275190606933E-3</v>
      </c>
      <c r="U21">
        <f t="shared" si="2"/>
        <v>3.5695173223229126E-3</v>
      </c>
      <c r="V21">
        <f t="shared" si="0"/>
        <v>2.0197817237589621E-2</v>
      </c>
      <c r="W21">
        <f t="shared" si="1"/>
        <v>4.027833665174561E-3</v>
      </c>
      <c r="X21">
        <f t="shared" si="3"/>
        <v>2.0895320213141218E-2</v>
      </c>
      <c r="Y21">
        <f t="shared" si="7"/>
        <v>4297393.7971059578</v>
      </c>
      <c r="Z21">
        <f t="shared" si="13"/>
        <v>298429.33285675803</v>
      </c>
      <c r="AA21">
        <f t="shared" si="14"/>
        <v>2936.0943294093818</v>
      </c>
      <c r="AB21">
        <f t="shared" si="8"/>
        <v>0.83099634489017105</v>
      </c>
      <c r="AC21">
        <f t="shared" si="9"/>
        <v>0.83085300518243288</v>
      </c>
      <c r="AD21">
        <f t="shared" si="16"/>
        <v>-5.3E-3</v>
      </c>
      <c r="AE21">
        <f t="shared" si="16"/>
        <v>0.5</v>
      </c>
      <c r="AF21">
        <f t="shared" si="10"/>
        <v>-7.6131704610577231E-3</v>
      </c>
      <c r="AG21">
        <f t="shared" si="5"/>
        <v>0.78515537912813804</v>
      </c>
      <c r="AH21">
        <f t="shared" si="11"/>
        <v>0.80653413032218157</v>
      </c>
      <c r="AI21" s="57">
        <f t="shared" si="15"/>
        <v>-7.2369948778183701E-3</v>
      </c>
      <c r="AJ21" s="57">
        <f t="shared" si="12"/>
        <v>1.7649251824328749E-3</v>
      </c>
    </row>
    <row r="22" spans="1:36" x14ac:dyDescent="0.25">
      <c r="A22">
        <v>2024</v>
      </c>
      <c r="B22">
        <v>27547.566329000001</v>
      </c>
      <c r="C22">
        <v>27640.036384999999</v>
      </c>
      <c r="D22">
        <v>4217656.3770000003</v>
      </c>
      <c r="E22">
        <v>16.79283466</v>
      </c>
      <c r="F22">
        <v>0.90307510261813795</v>
      </c>
      <c r="G22">
        <v>7.9549823564296601E-2</v>
      </c>
      <c r="H22">
        <v>1.36070941603106</v>
      </c>
      <c r="I22">
        <v>1.33627782855063</v>
      </c>
      <c r="J22">
        <v>2612067.0433</v>
      </c>
      <c r="K22">
        <v>0.84175664610000001</v>
      </c>
      <c r="L22">
        <v>1.9816362615296301E-2</v>
      </c>
      <c r="M22" s="43">
        <v>3.49182951234462E-3</v>
      </c>
      <c r="N22">
        <v>1.6869087830202401E-2</v>
      </c>
      <c r="O22">
        <v>1257836.3166</v>
      </c>
      <c r="P22">
        <v>277906.53015000001</v>
      </c>
      <c r="Q22">
        <v>2</v>
      </c>
      <c r="R22">
        <v>0.80721895509999997</v>
      </c>
      <c r="S22">
        <v>0.82921409589999995</v>
      </c>
      <c r="T22">
        <f t="shared" si="6"/>
        <v>4.0080970927891622E-3</v>
      </c>
      <c r="U22">
        <f t="shared" si="2"/>
        <v>3.3590682326101184E-3</v>
      </c>
      <c r="V22">
        <f t="shared" si="0"/>
        <v>2.0014010121715442E-2</v>
      </c>
      <c r="W22">
        <f t="shared" si="1"/>
        <v>3.9287299816517449E-3</v>
      </c>
      <c r="X22">
        <f t="shared" si="3"/>
        <v>2.0716177831538618E-2</v>
      </c>
      <c r="Y22">
        <f t="shared" si="7"/>
        <v>4386419.3712189551</v>
      </c>
      <c r="Z22">
        <f t="shared" si="13"/>
        <v>303895.26396829542</v>
      </c>
      <c r="AA22">
        <f t="shared" si="14"/>
        <v>3017.4911607222052</v>
      </c>
      <c r="AB22">
        <f t="shared" si="8"/>
        <v>0.83109986143775594</v>
      </c>
      <c r="AC22">
        <f t="shared" si="9"/>
        <v>0.83097930010424914</v>
      </c>
      <c r="AD22">
        <f t="shared" si="16"/>
        <v>-5.3E-3</v>
      </c>
      <c r="AE22">
        <f t="shared" si="16"/>
        <v>0.5</v>
      </c>
      <c r="AF22">
        <f t="shared" si="10"/>
        <v>-7.6390495979539461E-3</v>
      </c>
      <c r="AG22">
        <f t="shared" si="5"/>
        <v>0.77915753824487788</v>
      </c>
      <c r="AH22">
        <f t="shared" si="11"/>
        <v>0.79998987434701874</v>
      </c>
      <c r="AI22" s="57">
        <f t="shared" si="15"/>
        <v>-7.2290807529812318E-3</v>
      </c>
      <c r="AJ22" s="57">
        <f t="shared" si="12"/>
        <v>1.7652042042491933E-3</v>
      </c>
    </row>
    <row r="23" spans="1:36" x14ac:dyDescent="0.25">
      <c r="A23">
        <v>2025</v>
      </c>
      <c r="B23">
        <v>27636.949152000001</v>
      </c>
      <c r="C23">
        <v>27731.584693000001</v>
      </c>
      <c r="D23">
        <v>4290517.9009999996</v>
      </c>
      <c r="E23">
        <v>16.845406353000001</v>
      </c>
      <c r="F23">
        <v>0.90110718001574797</v>
      </c>
      <c r="G23">
        <v>7.9185063707696596E-2</v>
      </c>
      <c r="H23">
        <v>1.37535151477352</v>
      </c>
      <c r="I23">
        <v>1.3425998317971299</v>
      </c>
      <c r="J23">
        <v>2664133.7503999998</v>
      </c>
      <c r="K23">
        <v>0.8352119912</v>
      </c>
      <c r="L23">
        <v>1.9737079520055802E-2</v>
      </c>
      <c r="M23">
        <v>3.30668994820656E-3</v>
      </c>
      <c r="N23">
        <v>1.7127835619870399E-2</v>
      </c>
      <c r="O23">
        <v>1278838.8105299999</v>
      </c>
      <c r="P23">
        <v>283744.34370000003</v>
      </c>
      <c r="Q23">
        <v>2</v>
      </c>
      <c r="R23">
        <v>0.80080345310000001</v>
      </c>
      <c r="S23">
        <v>0.8293293518</v>
      </c>
      <c r="T23">
        <f t="shared" si="6"/>
        <v>3.9439024558830249E-3</v>
      </c>
      <c r="U23">
        <f t="shared" si="2"/>
        <v>3.2446722128736116E-3</v>
      </c>
      <c r="V23">
        <f t="shared" si="0"/>
        <v>1.9933143459526459E-2</v>
      </c>
      <c r="W23">
        <f t="shared" si="1"/>
        <v>3.8710729626087164E-3</v>
      </c>
      <c r="X23">
        <f t="shared" si="3"/>
        <v>2.0641304211921715E-2</v>
      </c>
      <c r="Y23">
        <f t="shared" si="7"/>
        <v>4476960.7878613519</v>
      </c>
      <c r="Z23">
        <f t="shared" si="13"/>
        <v>309862.38520334475</v>
      </c>
      <c r="AA23">
        <f t="shared" si="14"/>
        <v>3106.2900422435509</v>
      </c>
      <c r="AB23">
        <f t="shared" si="8"/>
        <v>0.83120577206462676</v>
      </c>
      <c r="AC23">
        <f t="shared" si="9"/>
        <v>0.831094947311108</v>
      </c>
      <c r="AD23">
        <f t="shared" si="16"/>
        <v>-5.3E-3</v>
      </c>
      <c r="AE23">
        <f t="shared" si="16"/>
        <v>0.5</v>
      </c>
      <c r="AF23">
        <f t="shared" si="10"/>
        <v>-7.6655272546716511E-3</v>
      </c>
      <c r="AG23">
        <f t="shared" si="5"/>
        <v>0.77318488489977888</v>
      </c>
      <c r="AH23">
        <f t="shared" si="11"/>
        <v>0.79358725965246368</v>
      </c>
      <c r="AI23" s="57">
        <f t="shared" si="15"/>
        <v>-7.2161934475363232E-3</v>
      </c>
      <c r="AJ23" s="57">
        <f t="shared" si="12"/>
        <v>1.765595511107998E-3</v>
      </c>
    </row>
    <row r="24" spans="1:36" x14ac:dyDescent="0.25">
      <c r="A24">
        <v>2026</v>
      </c>
      <c r="B24">
        <v>27711.409896000001</v>
      </c>
      <c r="C24">
        <v>27812.184486999999</v>
      </c>
      <c r="D24">
        <v>4365594.4230000004</v>
      </c>
      <c r="E24">
        <v>16.891356152</v>
      </c>
      <c r="F24">
        <v>0.89937794225686796</v>
      </c>
      <c r="G24">
        <v>7.88267976288195E-2</v>
      </c>
      <c r="H24">
        <v>1.3905837372263801</v>
      </c>
      <c r="I24">
        <v>1.34897890524043</v>
      </c>
      <c r="J24">
        <v>2715027.7052000002</v>
      </c>
      <c r="K24">
        <v>0.828696663</v>
      </c>
      <c r="L24">
        <v>1.8923199802947901E-2</v>
      </c>
      <c r="M24">
        <v>2.90221033837142E-3</v>
      </c>
      <c r="N24">
        <v>1.73469109041062E-2</v>
      </c>
      <c r="O24">
        <v>1300385.31767</v>
      </c>
      <c r="P24">
        <v>289602.41626000003</v>
      </c>
      <c r="Q24">
        <v>2</v>
      </c>
      <c r="R24">
        <v>0.79449931350000003</v>
      </c>
      <c r="S24">
        <v>0.82940691799999999</v>
      </c>
      <c r="T24">
        <f t="shared" si="6"/>
        <v>2.9695997136499341E-3</v>
      </c>
      <c r="U24">
        <f t="shared" si="2"/>
        <v>2.6942461554086972E-3</v>
      </c>
      <c r="V24">
        <f t="shared" si="0"/>
        <v>1.9103378271589699E-2</v>
      </c>
      <c r="W24">
        <f t="shared" si="1"/>
        <v>2.9013541079789019E-3</v>
      </c>
      <c r="X24">
        <f t="shared" si="3"/>
        <v>1.9829007508061883E-2</v>
      </c>
      <c r="Y24">
        <f t="shared" si="7"/>
        <v>4565734.4769371534</v>
      </c>
      <c r="Z24">
        <f t="shared" si="13"/>
        <v>312621.72846886888</v>
      </c>
      <c r="AA24">
        <f t="shared" si="14"/>
        <v>3248.6136382117475</v>
      </c>
      <c r="AB24">
        <f t="shared" si="8"/>
        <v>0.83124623155849753</v>
      </c>
      <c r="AC24">
        <f t="shared" si="9"/>
        <v>0.83117280592987308</v>
      </c>
      <c r="AD24">
        <f t="shared" si="16"/>
        <v>-5.3E-3</v>
      </c>
      <c r="AE24">
        <f t="shared" si="16"/>
        <v>0.5</v>
      </c>
      <c r="AF24">
        <f t="shared" si="10"/>
        <v>-7.6756421281393436E-3</v>
      </c>
      <c r="AG24">
        <f t="shared" si="5"/>
        <v>0.76725019442440157</v>
      </c>
      <c r="AH24">
        <f t="shared" si="11"/>
        <v>0.78729972786921709</v>
      </c>
      <c r="AI24" s="57">
        <f t="shared" si="15"/>
        <v>-7.1995856307829342E-3</v>
      </c>
      <c r="AJ24" s="57">
        <f t="shared" si="12"/>
        <v>1.765887929873089E-3</v>
      </c>
    </row>
    <row r="25" spans="1:36" x14ac:dyDescent="0.25">
      <c r="A25">
        <v>2027</v>
      </c>
      <c r="B25">
        <v>27763.073928000002</v>
      </c>
      <c r="C25">
        <v>27874.609369000002</v>
      </c>
      <c r="D25">
        <v>4442850.9939999999</v>
      </c>
      <c r="E25">
        <v>16.928263137999998</v>
      </c>
      <c r="F25">
        <v>0.89836969812870504</v>
      </c>
      <c r="G25">
        <v>7.8468608981470206E-2</v>
      </c>
      <c r="H25">
        <v>1.4061539350527199</v>
      </c>
      <c r="I25">
        <v>1.35576678013527</v>
      </c>
      <c r="J25">
        <v>2767427.4663</v>
      </c>
      <c r="K25">
        <v>0.82220752640000005</v>
      </c>
      <c r="L25">
        <v>1.9116018324111701E-2</v>
      </c>
      <c r="M25" s="43">
        <v>2.2420004394573898E-3</v>
      </c>
      <c r="N25">
        <v>1.7541926740340399E-2</v>
      </c>
      <c r="O25">
        <v>1322471.26612</v>
      </c>
      <c r="P25">
        <v>295536.29256999999</v>
      </c>
      <c r="Q25">
        <v>2</v>
      </c>
      <c r="R25">
        <v>0.78826825119999999</v>
      </c>
      <c r="S25">
        <v>0.82972416579999997</v>
      </c>
      <c r="T25">
        <f t="shared" si="6"/>
        <v>3.1110027469627745E-3</v>
      </c>
      <c r="U25">
        <f t="shared" si="2"/>
        <v>1.8643595614187269E-3</v>
      </c>
      <c r="V25">
        <f t="shared" si="0"/>
        <v>1.9299899223731876E-2</v>
      </c>
      <c r="W25">
        <f t="shared" si="1"/>
        <v>3.0460500498503979E-3</v>
      </c>
      <c r="X25">
        <f t="shared" si="3"/>
        <v>2.0030450638245597E-2</v>
      </c>
      <c r="Y25">
        <f t="shared" si="7"/>
        <v>4657188.1960047791</v>
      </c>
      <c r="Z25">
        <f t="shared" si="13"/>
        <v>319740.44291448314</v>
      </c>
      <c r="AA25">
        <f t="shared" si="14"/>
        <v>3335.5037804205072</v>
      </c>
      <c r="AB25">
        <f t="shared" si="8"/>
        <v>0.83180738586394842</v>
      </c>
      <c r="AC25">
        <f t="shared" si="9"/>
        <v>0.83149156440948313</v>
      </c>
      <c r="AD25">
        <f t="shared" si="16"/>
        <v>-5.3E-3</v>
      </c>
      <c r="AE25">
        <f t="shared" si="16"/>
        <v>0.5</v>
      </c>
      <c r="AF25">
        <f t="shared" si="10"/>
        <v>-7.8159307045020665E-3</v>
      </c>
      <c r="AG25">
        <f t="shared" si="5"/>
        <v>0.76125342007176477</v>
      </c>
      <c r="AH25">
        <f t="shared" si="11"/>
        <v>0.78108798963748594</v>
      </c>
      <c r="AI25" s="57">
        <f t="shared" si="15"/>
        <v>-7.1802615625140565E-3</v>
      </c>
      <c r="AJ25" s="57">
        <f t="shared" si="12"/>
        <v>1.7673986094831617E-3</v>
      </c>
    </row>
    <row r="26" spans="1:36" x14ac:dyDescent="0.25">
      <c r="A26">
        <v>2028</v>
      </c>
      <c r="B26">
        <v>27829.236550000001</v>
      </c>
      <c r="C26">
        <v>27938.366697000001</v>
      </c>
      <c r="D26">
        <v>4522295.5</v>
      </c>
      <c r="E26">
        <v>16.962189034000001</v>
      </c>
      <c r="F26">
        <v>0.89733109080594697</v>
      </c>
      <c r="G26">
        <v>7.8063093421748497E-2</v>
      </c>
      <c r="H26">
        <v>1.4217411279096801</v>
      </c>
      <c r="I26">
        <v>1.36246907684036</v>
      </c>
      <c r="J26">
        <v>2821140.7398999999</v>
      </c>
      <c r="K26">
        <v>0.81576255720000002</v>
      </c>
      <c r="L26">
        <v>1.9223144698333298E-2</v>
      </c>
      <c r="M26" s="43">
        <v>2.28467859007372E-3</v>
      </c>
      <c r="N26">
        <v>1.7723432770472398E-2</v>
      </c>
      <c r="O26">
        <v>1345104.39704</v>
      </c>
      <c r="P26">
        <v>301587.05536999903</v>
      </c>
      <c r="Q26">
        <v>2</v>
      </c>
      <c r="R26">
        <v>0.78210498360000003</v>
      </c>
      <c r="S26">
        <v>0.82979973689999997</v>
      </c>
      <c r="T26">
        <f t="shared" si="6"/>
        <v>3.3364199341064001E-3</v>
      </c>
      <c r="U26">
        <f t="shared" si="2"/>
        <v>2.3831158671976382E-3</v>
      </c>
      <c r="V26">
        <f t="shared" si="0"/>
        <v>1.940909897516252E-2</v>
      </c>
      <c r="W26">
        <f t="shared" si="1"/>
        <v>3.2743174145902533E-3</v>
      </c>
      <c r="X26">
        <f t="shared" si="3"/>
        <v>2.0128677667861035E-2</v>
      </c>
      <c r="Y26">
        <f t="shared" si="7"/>
        <v>4750931.2360407263</v>
      </c>
      <c r="Z26">
        <f t="shared" si="13"/>
        <v>326602.44983618613</v>
      </c>
      <c r="AA26">
        <f t="shared" si="14"/>
        <v>3351.2133937320764</v>
      </c>
      <c r="AB26">
        <f t="shared" si="8"/>
        <v>0.83163075690794097</v>
      </c>
      <c r="AC26">
        <f t="shared" si="9"/>
        <v>0.83156747708780143</v>
      </c>
      <c r="AD26">
        <f t="shared" si="16"/>
        <v>-5.3E-3</v>
      </c>
      <c r="AE26">
        <f t="shared" si="16"/>
        <v>0.5</v>
      </c>
      <c r="AF26">
        <f t="shared" si="10"/>
        <v>-7.7717734655002044E-3</v>
      </c>
      <c r="AG26">
        <f t="shared" si="5"/>
        <v>0.75533713094112975</v>
      </c>
      <c r="AH26">
        <f t="shared" si="11"/>
        <v>0.7749460894199286</v>
      </c>
      <c r="AI26" s="57">
        <f t="shared" si="15"/>
        <v>-7.158894180071429E-3</v>
      </c>
      <c r="AJ26" s="57">
        <f t="shared" si="12"/>
        <v>1.7677401878014587E-3</v>
      </c>
    </row>
    <row r="27" spans="1:36" x14ac:dyDescent="0.25">
      <c r="A27">
        <v>2029</v>
      </c>
      <c r="B27">
        <v>27902.728369</v>
      </c>
      <c r="C27">
        <v>28007.090085</v>
      </c>
      <c r="D27">
        <v>4603981.3760000002</v>
      </c>
      <c r="E27">
        <v>16.996630671999998</v>
      </c>
      <c r="F27">
        <v>0.89633615763649299</v>
      </c>
      <c r="G27">
        <v>7.7651675968498493E-2</v>
      </c>
      <c r="H27">
        <v>1.4376571438386301</v>
      </c>
      <c r="I27">
        <v>1.3692534490127699</v>
      </c>
      <c r="J27">
        <v>2876776.3799000001</v>
      </c>
      <c r="K27">
        <v>0.80935101119999997</v>
      </c>
      <c r="L27">
        <v>1.95290338651842E-2</v>
      </c>
      <c r="M27">
        <v>2.4568008385348599E-3</v>
      </c>
      <c r="N27">
        <v>1.7901726761096901E-2</v>
      </c>
      <c r="O27">
        <v>1368296.3611699999</v>
      </c>
      <c r="P27">
        <v>307800.65071000002</v>
      </c>
      <c r="Q27">
        <v>2</v>
      </c>
      <c r="R27">
        <v>0.77600307160000004</v>
      </c>
      <c r="S27">
        <v>0.82986824039999996</v>
      </c>
      <c r="T27">
        <f t="shared" si="6"/>
        <v>3.5919614892840936E-3</v>
      </c>
      <c r="U27">
        <f t="shared" si="2"/>
        <v>2.6408133355708685E-3</v>
      </c>
      <c r="V27">
        <f t="shared" si="0"/>
        <v>1.9720972872119935E-2</v>
      </c>
      <c r="W27">
        <f t="shared" si="1"/>
        <v>3.5316937503607135E-3</v>
      </c>
      <c r="X27">
        <f t="shared" si="3"/>
        <v>2.0443905975601497E-2</v>
      </c>
      <c r="Y27">
        <f t="shared" si="7"/>
        <v>4848058.8275268907</v>
      </c>
      <c r="Z27">
        <f t="shared" si="13"/>
        <v>334674.1532882005</v>
      </c>
      <c r="AA27">
        <f t="shared" si="14"/>
        <v>3434.6054628984184</v>
      </c>
      <c r="AB27">
        <f t="shared" si="8"/>
        <v>0.83170260051869838</v>
      </c>
      <c r="AC27">
        <f t="shared" si="9"/>
        <v>0.83163630439965264</v>
      </c>
      <c r="AD27">
        <f t="shared" si="16"/>
        <v>-5.3E-3</v>
      </c>
      <c r="AE27">
        <f t="shared" si="16"/>
        <v>0.5</v>
      </c>
      <c r="AF27">
        <f t="shared" si="10"/>
        <v>-7.7897343681895556E-3</v>
      </c>
      <c r="AG27">
        <f t="shared" si="5"/>
        <v>0.74945325533266793</v>
      </c>
      <c r="AH27">
        <f t="shared" si="11"/>
        <v>0.76886707467853654</v>
      </c>
      <c r="AI27" s="57">
        <f t="shared" si="15"/>
        <v>-7.1359969214634944E-3</v>
      </c>
      <c r="AJ27" s="57">
        <f t="shared" si="12"/>
        <v>1.7680639996526804E-3</v>
      </c>
    </row>
    <row r="28" spans="1:36" x14ac:dyDescent="0.25">
      <c r="A28">
        <v>2030</v>
      </c>
      <c r="B28">
        <v>27963.887905</v>
      </c>
      <c r="C28">
        <v>28070.429260000001</v>
      </c>
      <c r="D28">
        <v>4687966.034</v>
      </c>
      <c r="E28">
        <v>17.031347514</v>
      </c>
      <c r="F28">
        <v>0.89532417822926103</v>
      </c>
      <c r="G28">
        <v>7.72392816079151E-2</v>
      </c>
      <c r="H28">
        <v>1.45411734669408</v>
      </c>
      <c r="I28">
        <v>1.3768769687053499</v>
      </c>
      <c r="J28">
        <v>2933593.9008999998</v>
      </c>
      <c r="K28">
        <v>0.80298200500000005</v>
      </c>
      <c r="L28">
        <v>1.95579040081693E-2</v>
      </c>
      <c r="M28">
        <v>2.2589872974027999E-3</v>
      </c>
      <c r="N28">
        <v>1.8077361267948299E-2</v>
      </c>
      <c r="O28">
        <v>1392059.19731</v>
      </c>
      <c r="P28">
        <v>314183.72694999998</v>
      </c>
      <c r="Q28">
        <v>2</v>
      </c>
      <c r="R28">
        <v>0.76991405229999998</v>
      </c>
      <c r="S28">
        <v>0.83048764529999997</v>
      </c>
      <c r="T28">
        <f t="shared" si="6"/>
        <v>3.3905595148106937E-3</v>
      </c>
      <c r="U28">
        <f t="shared" si="2"/>
        <v>2.1918837180074924E-3</v>
      </c>
      <c r="V28">
        <f t="shared" si="0"/>
        <v>1.9750412787376437E-2</v>
      </c>
      <c r="W28">
        <f t="shared" si="1"/>
        <v>3.3306279735110019E-3</v>
      </c>
      <c r="X28">
        <f t="shared" si="3"/>
        <v>2.0486410661367763E-2</v>
      </c>
      <c r="Y28">
        <f t="shared" si="7"/>
        <v>4947378.1515780762</v>
      </c>
      <c r="Z28">
        <f t="shared" si="13"/>
        <v>341722.26542752981</v>
      </c>
      <c r="AA28">
        <f t="shared" si="14"/>
        <v>3568.1609900446674</v>
      </c>
      <c r="AB28">
        <f t="shared" si="8"/>
        <v>0.83287895680485191</v>
      </c>
      <c r="AC28">
        <f t="shared" si="9"/>
        <v>0.83225895652463311</v>
      </c>
      <c r="AD28">
        <f t="shared" si="16"/>
        <v>-5.3E-3</v>
      </c>
      <c r="AE28">
        <f t="shared" si="16"/>
        <v>0.5</v>
      </c>
      <c r="AF28">
        <f t="shared" si="10"/>
        <v>-8.0838234397279385E-3</v>
      </c>
      <c r="AG28">
        <f t="shared" si="5"/>
        <v>0.74339480754022935</v>
      </c>
      <c r="AH28">
        <f t="shared" si="11"/>
        <v>0.76280193028358168</v>
      </c>
      <c r="AI28" s="57">
        <f t="shared" si="15"/>
        <v>-7.1121220164183097E-3</v>
      </c>
      <c r="AJ28" s="57">
        <f t="shared" si="12"/>
        <v>1.7713112246331431E-3</v>
      </c>
    </row>
    <row r="29" spans="1:36" x14ac:dyDescent="0.25">
      <c r="A29">
        <v>2031</v>
      </c>
      <c r="B29">
        <v>28038.472416000001</v>
      </c>
      <c r="C29">
        <v>28139.663269000001</v>
      </c>
      <c r="D29">
        <v>4774021.4800000004</v>
      </c>
      <c r="E29">
        <v>17.065587856</v>
      </c>
      <c r="F29">
        <v>0.89449700201678795</v>
      </c>
      <c r="G29">
        <v>7.6819460681562701E-2</v>
      </c>
      <c r="H29">
        <v>1.4673732274999001</v>
      </c>
      <c r="I29">
        <v>1.3806584864022799</v>
      </c>
      <c r="J29">
        <v>2984326.9955000002</v>
      </c>
      <c r="K29">
        <v>0.79679656129999998</v>
      </c>
      <c r="L29">
        <v>1.71460005569153E-2</v>
      </c>
      <c r="M29">
        <v>2.4634025989421801E-3</v>
      </c>
      <c r="N29">
        <v>1.8190220336815499E-2</v>
      </c>
      <c r="O29">
        <v>1416324.89833</v>
      </c>
      <c r="P29">
        <v>320453.74845999997</v>
      </c>
      <c r="Q29">
        <v>2</v>
      </c>
      <c r="R29">
        <v>0.76404509119999997</v>
      </c>
      <c r="S29">
        <v>0.82799883819999998</v>
      </c>
      <c r="T29">
        <f t="shared" si="6"/>
        <v>2.9191869347992535E-3</v>
      </c>
      <c r="U29">
        <f t="shared" si="2"/>
        <v>2.6671724351556847E-3</v>
      </c>
      <c r="V29">
        <f t="shared" ref="V29:V33" si="17">J29/J28-1</f>
        <v>1.7293836950109442E-2</v>
      </c>
      <c r="W29">
        <f t="shared" ref="W29:W33" si="18">V29+AH29/AH28-1-AC29*F29*(H29/H28-1)</f>
        <v>2.8665416918653612E-3</v>
      </c>
      <c r="X29">
        <f t="shared" ref="X29:X33" si="19">V29+AC29*G29*(H29/H28-1)</f>
        <v>1.7874912986217201E-2</v>
      </c>
      <c r="Y29">
        <f t="shared" ref="Y29:Y33" si="20">Y28*(1+X29)</f>
        <v>5035812.1055474468</v>
      </c>
      <c r="Z29">
        <f t="shared" ref="Z29:Z33" si="21">Y29-Y28*(1-1/20)</f>
        <v>335802.86154827476</v>
      </c>
      <c r="AA29">
        <f t="shared" ref="AA29:AA33" si="22">AC29*G29*(H29/H28-1)*Y28</f>
        <v>2874.8028854451177</v>
      </c>
      <c r="AB29">
        <f t="shared" ref="AB29:AB33" si="23">$AB$2+Q29*IF((I29/I28-1)&gt;0,(I29/I28-1),0)</f>
        <v>0.82723655425245923</v>
      </c>
      <c r="AC29">
        <f t="shared" ref="AC29:AC33" si="24">0.5*AC28+0.5*AB29+0.02*(AB28-AC28)</f>
        <v>0.8297601553941506</v>
      </c>
      <c r="AD29">
        <f t="shared" ref="AD29:AE29" si="25">AD28</f>
        <v>-5.3E-3</v>
      </c>
      <c r="AE29">
        <f t="shared" si="25"/>
        <v>0.5</v>
      </c>
      <c r="AF29">
        <f t="shared" ref="AF29:AF33" si="26">$AD$2-AE29*(I29/I28-1)</f>
        <v>-6.6732228016297699E-3</v>
      </c>
      <c r="AG29">
        <f t="shared" ref="AG29:AG33" si="27">AG28*(1+AF29)</f>
        <v>0.73843396835993869</v>
      </c>
      <c r="AH29">
        <f t="shared" ref="AH29:AH33" si="28">0.8*AH28+(1-0.8)*AG29+0.05*(AG28-AH28)</f>
        <v>0.75695798176168538</v>
      </c>
      <c r="AI29" s="57">
        <f t="shared" ref="AI29:AI33" si="29">AH29-R29</f>
        <v>-7.0871094383145872E-3</v>
      </c>
      <c r="AJ29" s="57">
        <f t="shared" ref="AJ29:AJ33" si="30">AC29-S29</f>
        <v>1.7613171941506245E-3</v>
      </c>
    </row>
    <row r="30" spans="1:36" x14ac:dyDescent="0.25">
      <c r="A30">
        <v>2032</v>
      </c>
      <c r="B30">
        <v>28118.933301000001</v>
      </c>
      <c r="C30">
        <v>28214.845850000002</v>
      </c>
      <c r="D30">
        <v>4861955.2450000001</v>
      </c>
      <c r="E30">
        <v>17.100280057999999</v>
      </c>
      <c r="F30">
        <v>0.89462353988175003</v>
      </c>
      <c r="G30">
        <v>7.6352525779225605E-2</v>
      </c>
      <c r="H30">
        <v>1.48015549579122</v>
      </c>
      <c r="I30">
        <v>1.3835585803099399</v>
      </c>
      <c r="J30">
        <v>3035865.1675</v>
      </c>
      <c r="K30">
        <v>0.7908038919</v>
      </c>
      <c r="L30">
        <v>1.71221880351899E-2</v>
      </c>
      <c r="M30" s="43">
        <v>2.66820266130674E-3</v>
      </c>
      <c r="N30">
        <v>1.82516435138061E-2</v>
      </c>
      <c r="O30">
        <v>1441038.1582500001</v>
      </c>
      <c r="P30">
        <v>326634.83778</v>
      </c>
      <c r="Q30">
        <v>2</v>
      </c>
      <c r="R30">
        <v>0.75845030010000003</v>
      </c>
      <c r="S30">
        <v>0.8260474619</v>
      </c>
      <c r="T30">
        <f t="shared" ref="T30:T37" si="31">V49+R30/R29-1-S30*F30*(H30/H29-1)</f>
        <v>-1.1435233952419657E-2</v>
      </c>
      <c r="U30">
        <f t="shared" si="2"/>
        <v>2.8696600801292327E-3</v>
      </c>
      <c r="V30">
        <f t="shared" si="17"/>
        <v>1.7269612906934517E-2</v>
      </c>
      <c r="W30">
        <f t="shared" si="18"/>
        <v>3.4616233788592387E-3</v>
      </c>
      <c r="X30">
        <f t="shared" si="19"/>
        <v>1.7820188800636599E-2</v>
      </c>
      <c r="Y30">
        <f t="shared" si="20"/>
        <v>5125551.2280328339</v>
      </c>
      <c r="Z30">
        <f t="shared" si="21"/>
        <v>341529.72776275966</v>
      </c>
      <c r="AA30">
        <f t="shared" si="22"/>
        <v>2772.5967505275571</v>
      </c>
      <c r="AB30">
        <f t="shared" si="23"/>
        <v>0.82594469311416063</v>
      </c>
      <c r="AC30">
        <f t="shared" si="24"/>
        <v>0.8278019522313218</v>
      </c>
      <c r="AD30">
        <f t="shared" ref="AD30:AE30" si="32">AD29</f>
        <v>-5.3E-3</v>
      </c>
      <c r="AE30">
        <f t="shared" si="32"/>
        <v>0.5</v>
      </c>
      <c r="AF30">
        <f t="shared" si="26"/>
        <v>-6.3502575170551199E-3</v>
      </c>
      <c r="AG30">
        <f t="shared" si="27"/>
        <v>0.73374472250151213</v>
      </c>
      <c r="AH30">
        <f t="shared" si="28"/>
        <v>0.75138912923956347</v>
      </c>
      <c r="AI30" s="57">
        <f t="shared" si="29"/>
        <v>-7.0611708604365608E-3</v>
      </c>
      <c r="AJ30" s="57">
        <f t="shared" si="30"/>
        <v>1.7544903313218008E-3</v>
      </c>
    </row>
    <row r="31" spans="1:36" x14ac:dyDescent="0.25">
      <c r="A31">
        <v>2033</v>
      </c>
      <c r="B31">
        <v>28198.655063999999</v>
      </c>
      <c r="C31">
        <v>28292.023423999999</v>
      </c>
      <c r="D31">
        <v>4951618.3689999999</v>
      </c>
      <c r="E31">
        <v>17.135301719000001</v>
      </c>
      <c r="F31">
        <v>0.89509130307999796</v>
      </c>
      <c r="G31">
        <v>7.5875813903310996E-2</v>
      </c>
      <c r="H31">
        <v>1.4927794026999299</v>
      </c>
      <c r="I31">
        <v>1.3861484246489499</v>
      </c>
      <c r="J31">
        <v>3087168.2261999999</v>
      </c>
      <c r="K31">
        <v>0.78497784309999996</v>
      </c>
      <c r="L31">
        <v>1.67577917636615E-2</v>
      </c>
      <c r="M31" s="43">
        <v>2.73161911043752E-3</v>
      </c>
      <c r="N31">
        <v>1.82737955867113E-2</v>
      </c>
      <c r="O31">
        <v>1466165.8287</v>
      </c>
      <c r="P31">
        <v>332760.88735999999</v>
      </c>
      <c r="Q31">
        <v>2</v>
      </c>
      <c r="R31">
        <v>0.75309749449999996</v>
      </c>
      <c r="S31">
        <v>0.82485683620000005</v>
      </c>
      <c r="T31">
        <f t="shared" si="31"/>
        <v>-1.3354536797817701E-2</v>
      </c>
      <c r="U31">
        <f t="shared" si="2"/>
        <v>2.8351631317806714E-3</v>
      </c>
      <c r="V31">
        <f t="shared" si="17"/>
        <v>1.6898991183540435E-2</v>
      </c>
      <c r="W31">
        <f t="shared" si="18"/>
        <v>3.5001498675247406E-3</v>
      </c>
      <c r="X31">
        <f t="shared" si="19"/>
        <v>1.743391158687551E-2</v>
      </c>
      <c r="Y31">
        <f t="shared" si="20"/>
        <v>5214909.63497636</v>
      </c>
      <c r="Z31">
        <f t="shared" si="21"/>
        <v>345635.96834516805</v>
      </c>
      <c r="AA31">
        <f t="shared" si="22"/>
        <v>2741.7619302139146</v>
      </c>
      <c r="AB31">
        <f t="shared" si="23"/>
        <v>0.82548740671659815</v>
      </c>
      <c r="AC31">
        <f t="shared" si="24"/>
        <v>0.82660753429161671</v>
      </c>
      <c r="AD31">
        <f t="shared" ref="AD31:AE31" si="33">AD30</f>
        <v>-5.3E-3</v>
      </c>
      <c r="AE31">
        <f t="shared" si="33"/>
        <v>0.5</v>
      </c>
      <c r="AF31">
        <f t="shared" si="26"/>
        <v>-6.2359359176644988E-3</v>
      </c>
      <c r="AG31">
        <f t="shared" si="27"/>
        <v>0.72916913743206824</v>
      </c>
      <c r="AH31">
        <f t="shared" si="28"/>
        <v>0.74606291054116192</v>
      </c>
      <c r="AI31" s="57">
        <f t="shared" si="29"/>
        <v>-7.0345839588380477E-3</v>
      </c>
      <c r="AJ31" s="57">
        <f t="shared" si="30"/>
        <v>1.7506980916166537E-3</v>
      </c>
    </row>
    <row r="32" spans="1:36" x14ac:dyDescent="0.25">
      <c r="A32">
        <v>2034</v>
      </c>
      <c r="B32">
        <v>28281.095486999999</v>
      </c>
      <c r="C32">
        <v>28371.661396</v>
      </c>
      <c r="D32">
        <v>5042916.676</v>
      </c>
      <c r="E32">
        <v>17.171147533999999</v>
      </c>
      <c r="F32">
        <v>0.89575063650551201</v>
      </c>
      <c r="G32">
        <v>7.54001499153924E-2</v>
      </c>
      <c r="H32">
        <v>1.5052714594747001</v>
      </c>
      <c r="I32">
        <v>1.3884728194297999</v>
      </c>
      <c r="J32">
        <v>3138943.8406000002</v>
      </c>
      <c r="K32">
        <v>0.77929767839999997</v>
      </c>
      <c r="L32">
        <v>1.6632147763859399E-2</v>
      </c>
      <c r="M32" s="43">
        <v>2.8109017155895999E-3</v>
      </c>
      <c r="N32">
        <v>1.8270153874717698E-2</v>
      </c>
      <c r="O32">
        <v>1491692.0390900001</v>
      </c>
      <c r="P32">
        <v>338879.22528000001</v>
      </c>
      <c r="Q32">
        <v>2</v>
      </c>
      <c r="R32">
        <v>0.74795183399999998</v>
      </c>
      <c r="S32">
        <v>0.82408155459999999</v>
      </c>
      <c r="T32">
        <f t="shared" si="31"/>
        <v>-1.3009918311269044E-2</v>
      </c>
      <c r="U32">
        <f t="shared" si="2"/>
        <v>2.9235586879194919E-3</v>
      </c>
      <c r="V32">
        <f t="shared" si="17"/>
        <v>1.6771231953151666E-2</v>
      </c>
      <c r="W32">
        <f t="shared" si="18"/>
        <v>3.7200063374382523E-3</v>
      </c>
      <c r="X32">
        <f t="shared" si="19"/>
        <v>1.7292308128092369E-2</v>
      </c>
      <c r="Y32">
        <f t="shared" si="20"/>
        <v>5305087.4592445297</v>
      </c>
      <c r="Z32">
        <f t="shared" si="21"/>
        <v>350923.30601698812</v>
      </c>
      <c r="AA32">
        <f t="shared" si="22"/>
        <v>2717.3651652548997</v>
      </c>
      <c r="AB32">
        <f t="shared" si="23"/>
        <v>0.82509740892122585</v>
      </c>
      <c r="AC32">
        <f t="shared" si="24"/>
        <v>0.82583006905492096</v>
      </c>
      <c r="AD32">
        <f t="shared" ref="AD32:AE32" si="34">AD31</f>
        <v>-5.3E-3</v>
      </c>
      <c r="AE32">
        <f t="shared" si="34"/>
        <v>0.5</v>
      </c>
      <c r="AF32">
        <f t="shared" si="26"/>
        <v>-6.1384364688214241E-3</v>
      </c>
      <c r="AG32">
        <f t="shared" si="27"/>
        <v>0.72469317900691621</v>
      </c>
      <c r="AH32">
        <f t="shared" si="28"/>
        <v>0.740944275578858</v>
      </c>
      <c r="AI32" s="57">
        <f t="shared" si="29"/>
        <v>-7.0075584211419795E-3</v>
      </c>
      <c r="AJ32" s="57">
        <f t="shared" si="30"/>
        <v>1.7485144549209686E-3</v>
      </c>
    </row>
    <row r="33" spans="1:36" x14ac:dyDescent="0.25">
      <c r="A33">
        <v>2035</v>
      </c>
      <c r="B33">
        <v>28347.949439999898</v>
      </c>
      <c r="C33">
        <v>28442.924568999999</v>
      </c>
      <c r="D33">
        <v>5135801.2790000001</v>
      </c>
      <c r="E33">
        <v>17.202962839000001</v>
      </c>
      <c r="F33">
        <v>0.89644862827583205</v>
      </c>
      <c r="G33">
        <v>7.4924576310173199E-2</v>
      </c>
      <c r="H33">
        <v>1.51876874481424</v>
      </c>
      <c r="I33">
        <v>1.39128292046909</v>
      </c>
      <c r="J33">
        <v>3191394.9322000002</v>
      </c>
      <c r="K33">
        <v>0.7736732663</v>
      </c>
      <c r="L33">
        <v>1.6571717194986998E-2</v>
      </c>
      <c r="M33">
        <v>2.5086237684328301E-3</v>
      </c>
      <c r="N33">
        <v>1.8251253602277001E-2</v>
      </c>
      <c r="O33">
        <v>1517612.01691</v>
      </c>
      <c r="P33">
        <v>345030.43680000002</v>
      </c>
      <c r="Q33">
        <v>2</v>
      </c>
      <c r="R33">
        <v>0.74294685230000002</v>
      </c>
      <c r="S33">
        <v>0.82404799890000002</v>
      </c>
      <c r="T33">
        <f t="shared" si="31"/>
        <v>-1.3315418085143419E-2</v>
      </c>
      <c r="U33">
        <f t="shared" si="2"/>
        <v>2.3639095957450618E-3</v>
      </c>
      <c r="V33">
        <f t="shared" si="17"/>
        <v>1.6709789745704473E-2</v>
      </c>
      <c r="W33">
        <f t="shared" si="18"/>
        <v>3.3539646334170108E-3</v>
      </c>
      <c r="X33">
        <f t="shared" si="19"/>
        <v>1.7264579868921964E-2</v>
      </c>
      <c r="Y33">
        <f t="shared" si="20"/>
        <v>5396677.5653962735</v>
      </c>
      <c r="Z33">
        <f t="shared" si="21"/>
        <v>356844.47911397088</v>
      </c>
      <c r="AA33">
        <f t="shared" si="22"/>
        <v>2943.2101251938348</v>
      </c>
      <c r="AB33">
        <f t="shared" si="23"/>
        <v>0.82579142112944937</v>
      </c>
      <c r="AC33">
        <f t="shared" si="24"/>
        <v>0.82579609188951131</v>
      </c>
      <c r="AD33">
        <f t="shared" ref="AD33:AE33" si="35">AD32</f>
        <v>-5.3E-3</v>
      </c>
      <c r="AE33">
        <f t="shared" si="35"/>
        <v>0.5</v>
      </c>
      <c r="AF33">
        <f t="shared" si="26"/>
        <v>-6.311939520877303E-3</v>
      </c>
      <c r="AG33">
        <f t="shared" si="27"/>
        <v>0.72011895948983229</v>
      </c>
      <c r="AH33">
        <f t="shared" si="28"/>
        <v>0.73596665753245571</v>
      </c>
      <c r="AI33" s="57">
        <f t="shared" si="29"/>
        <v>-6.980194767544301E-3</v>
      </c>
      <c r="AJ33" s="57">
        <f t="shared" si="30"/>
        <v>1.7480929895112851E-3</v>
      </c>
    </row>
    <row r="34" spans="1:36" x14ac:dyDescent="0.25">
      <c r="A34">
        <v>2036</v>
      </c>
      <c r="B34">
        <v>28494.756187999999</v>
      </c>
      <c r="C34">
        <v>28558.880045000002</v>
      </c>
      <c r="D34">
        <v>5230253.2929999903</v>
      </c>
      <c r="E34">
        <v>17.245499838000001</v>
      </c>
      <c r="F34">
        <v>0.89715412334622302</v>
      </c>
      <c r="G34">
        <v>7.4471357325486001E-2</v>
      </c>
      <c r="H34">
        <v>1.5291326157313501</v>
      </c>
      <c r="I34">
        <v>1.39035459096411</v>
      </c>
      <c r="J34">
        <v>3244578.5275999899</v>
      </c>
      <c r="K34">
        <v>0.76819835199999997</v>
      </c>
      <c r="L34">
        <v>1.6527354046280099E-2</v>
      </c>
      <c r="M34">
        <v>4.0684899971968596E-3</v>
      </c>
      <c r="N34">
        <v>1.8223833832413099E-2</v>
      </c>
      <c r="O34">
        <v>1543927.45523</v>
      </c>
      <c r="P34">
        <v>351242.07780000003</v>
      </c>
      <c r="Q34">
        <v>2</v>
      </c>
      <c r="R34">
        <v>0.73824266910000003</v>
      </c>
      <c r="S34">
        <v>0.82135644269999997</v>
      </c>
      <c r="T34">
        <f t="shared" si="31"/>
        <v>-1.1360181002527035E-2</v>
      </c>
      <c r="U34">
        <f t="shared" si="2"/>
        <v>5.1787431154703967E-3</v>
      </c>
    </row>
    <row r="35" spans="1:36" x14ac:dyDescent="0.25">
      <c r="A35">
        <v>2037</v>
      </c>
      <c r="B35">
        <v>28684.735210999999</v>
      </c>
      <c r="C35">
        <v>28719.005733999998</v>
      </c>
      <c r="D35">
        <v>5326280.0980000002</v>
      </c>
      <c r="E35">
        <v>17.306030400000001</v>
      </c>
      <c r="F35">
        <v>0.89781303196165896</v>
      </c>
      <c r="G35">
        <v>7.3956874275888596E-2</v>
      </c>
      <c r="H35">
        <v>1.53812051313881</v>
      </c>
      <c r="I35">
        <v>1.38783832045833</v>
      </c>
      <c r="J35">
        <v>3298788.3417000002</v>
      </c>
      <c r="K35">
        <v>0.76292663839999997</v>
      </c>
      <c r="L35">
        <v>1.6569773783428301E-2</v>
      </c>
      <c r="M35" s="43">
        <v>5.5912016992222396E-3</v>
      </c>
      <c r="N35">
        <v>1.8193369008056001E-2</v>
      </c>
      <c r="O35">
        <v>1570643.48972</v>
      </c>
      <c r="P35">
        <v>357539.46980000002</v>
      </c>
      <c r="Q35">
        <v>2</v>
      </c>
      <c r="R35">
        <v>0.73390007479999997</v>
      </c>
      <c r="S35">
        <v>0.81881294940000005</v>
      </c>
      <c r="T35">
        <f t="shared" si="31"/>
        <v>-1.0203332882523694E-2</v>
      </c>
      <c r="U35">
        <f t="shared" si="2"/>
        <v>6.6671573445504784E-3</v>
      </c>
    </row>
    <row r="36" spans="1:36" x14ac:dyDescent="0.25">
      <c r="A36">
        <v>2038</v>
      </c>
      <c r="B36">
        <v>28909.566708999999</v>
      </c>
      <c r="C36">
        <v>28918.095017</v>
      </c>
      <c r="D36">
        <v>5423893</v>
      </c>
      <c r="E36">
        <v>17.385869552999999</v>
      </c>
      <c r="F36">
        <v>0.89840229463968302</v>
      </c>
      <c r="G36">
        <v>7.3441919619964005E-2</v>
      </c>
      <c r="H36">
        <v>1.54597607288234</v>
      </c>
      <c r="I36">
        <v>1.38407956495495</v>
      </c>
      <c r="J36">
        <v>3353675.0633999999</v>
      </c>
      <c r="K36">
        <v>0.75787476350000005</v>
      </c>
      <c r="L36">
        <v>1.65015465183041E-2</v>
      </c>
      <c r="M36">
        <v>6.90840004845426E-3</v>
      </c>
      <c r="N36">
        <v>1.8160746608775102E-2</v>
      </c>
      <c r="O36">
        <v>1597766.56801</v>
      </c>
      <c r="P36">
        <v>363926.90659999999</v>
      </c>
      <c r="Q36">
        <v>2</v>
      </c>
      <c r="R36">
        <v>0.72991753169999996</v>
      </c>
      <c r="S36">
        <v>0.81664573110000005</v>
      </c>
      <c r="T36">
        <f t="shared" si="31"/>
        <v>-9.1736126042132674E-3</v>
      </c>
      <c r="U36">
        <f t="shared" si="2"/>
        <v>7.8380189444378079E-3</v>
      </c>
    </row>
    <row r="37" spans="1:36" x14ac:dyDescent="0.25">
      <c r="A37">
        <v>2039</v>
      </c>
      <c r="B37">
        <v>29173.829743999999</v>
      </c>
      <c r="C37">
        <v>29156.779107999999</v>
      </c>
      <c r="D37">
        <v>5523083.3219999997</v>
      </c>
      <c r="E37">
        <v>17.487371316000001</v>
      </c>
      <c r="F37">
        <v>0.89898281320034201</v>
      </c>
      <c r="G37">
        <v>7.2933325612123706E-2</v>
      </c>
      <c r="H37">
        <v>1.5520872939633501</v>
      </c>
      <c r="I37">
        <v>1.3789104973561701</v>
      </c>
      <c r="J37">
        <v>3408718.7116999999</v>
      </c>
      <c r="K37">
        <v>0.75310059689999997</v>
      </c>
      <c r="L37">
        <v>1.6279697930508201E-2</v>
      </c>
      <c r="M37">
        <v>8.2199208703363398E-3</v>
      </c>
      <c r="N37">
        <v>1.8122453866488902E-2</v>
      </c>
      <c r="O37">
        <v>1625302.6758999999</v>
      </c>
      <c r="P37">
        <v>370384.97219999903</v>
      </c>
      <c r="Q37">
        <v>2</v>
      </c>
      <c r="R37">
        <v>0.72629769639999997</v>
      </c>
      <c r="S37">
        <v>0.81453981779999995</v>
      </c>
      <c r="T37">
        <f t="shared" si="31"/>
        <v>-7.8538412551351286E-3</v>
      </c>
      <c r="U37">
        <f t="shared" si="2"/>
        <v>9.1410237192428578E-3</v>
      </c>
    </row>
    <row r="38" spans="1:36" x14ac:dyDescent="0.25">
      <c r="A38">
        <v>2040</v>
      </c>
      <c r="B38">
        <v>29482.287487000001</v>
      </c>
      <c r="C38">
        <v>29438.157156000001</v>
      </c>
      <c r="D38">
        <v>5623848.8130000001</v>
      </c>
      <c r="E38">
        <v>17.612626535</v>
      </c>
      <c r="F38">
        <v>0.89966096910734705</v>
      </c>
      <c r="G38">
        <v>7.2418896458805698E-2</v>
      </c>
      <c r="H38">
        <v>1.5567140052906201</v>
      </c>
      <c r="I38">
        <v>1.37248145180134</v>
      </c>
      <c r="J38">
        <v>3464596.4860999999</v>
      </c>
      <c r="K38">
        <v>0.74863811979999995</v>
      </c>
      <c r="L38">
        <v>1.6259695316232E-2</v>
      </c>
      <c r="M38">
        <v>9.6042500883065599E-3</v>
      </c>
      <c r="N38">
        <v>1.8079994507671698E-2</v>
      </c>
      <c r="O38">
        <v>1653258.06207</v>
      </c>
      <c r="P38">
        <v>376919.65659999999</v>
      </c>
      <c r="Q38">
        <v>2</v>
      </c>
      <c r="R38">
        <v>0.72303692600000002</v>
      </c>
      <c r="S38">
        <v>0.81255613449999997</v>
      </c>
      <c r="T38">
        <f t="shared" si="6"/>
        <v>-6.6687352923239136E-3</v>
      </c>
      <c r="U38">
        <f t="shared" si="2"/>
        <v>1.0573097385798036E-2</v>
      </c>
    </row>
    <row r="39" spans="1:36" x14ac:dyDescent="0.25">
      <c r="A39">
        <v>2041</v>
      </c>
      <c r="B39">
        <v>29820.095599</v>
      </c>
      <c r="C39">
        <v>29754.590040999999</v>
      </c>
      <c r="D39">
        <v>5726234.2019999996</v>
      </c>
      <c r="E39">
        <v>17.757402183</v>
      </c>
      <c r="F39">
        <v>0.90035081096140002</v>
      </c>
      <c r="G39">
        <v>7.1917610646328803E-2</v>
      </c>
      <c r="H39">
        <v>1.56146888659711</v>
      </c>
      <c r="I39">
        <v>1.36560909658229</v>
      </c>
      <c r="J39">
        <v>3522399.9224999999</v>
      </c>
      <c r="K39">
        <v>0.74439488119999997</v>
      </c>
      <c r="L39">
        <v>1.6546381824810399E-2</v>
      </c>
      <c r="M39">
        <v>1.06917118848808E-2</v>
      </c>
      <c r="N39">
        <v>1.8041835662371199E-2</v>
      </c>
      <c r="O39">
        <v>1681641.2132000001</v>
      </c>
      <c r="P39">
        <v>383577.82979999902</v>
      </c>
      <c r="Q39">
        <v>2</v>
      </c>
      <c r="R39">
        <v>0.72008835540000005</v>
      </c>
      <c r="S39">
        <v>0.81122018520000005</v>
      </c>
      <c r="T39">
        <f t="shared" si="6"/>
        <v>-6.3089424164872541E-3</v>
      </c>
      <c r="U39">
        <f t="shared" si="2"/>
        <v>1.1458002102074039E-2</v>
      </c>
    </row>
    <row r="40" spans="1:36" x14ac:dyDescent="0.25">
      <c r="A40">
        <v>2042</v>
      </c>
      <c r="B40">
        <v>30178.964705999999</v>
      </c>
      <c r="C40">
        <v>30098.006400999999</v>
      </c>
      <c r="D40">
        <v>5830289.034</v>
      </c>
      <c r="E40">
        <v>17.917389889999999</v>
      </c>
      <c r="F40">
        <v>0.90086284918631498</v>
      </c>
      <c r="G40">
        <v>7.1462011889023694E-2</v>
      </c>
      <c r="H40">
        <v>1.56610948554798</v>
      </c>
      <c r="I40">
        <v>1.3582769906156</v>
      </c>
      <c r="J40">
        <v>3581216.9897999899</v>
      </c>
      <c r="K40">
        <v>0.74029622390000005</v>
      </c>
      <c r="L40">
        <v>1.65601304732148E-2</v>
      </c>
      <c r="M40">
        <v>1.14755298533961E-2</v>
      </c>
      <c r="N40">
        <v>1.8008468807538099E-2</v>
      </c>
      <c r="O40">
        <v>1710461.32889</v>
      </c>
      <c r="P40">
        <v>390366.5417</v>
      </c>
      <c r="Q40">
        <v>2</v>
      </c>
      <c r="R40">
        <v>0.717407299</v>
      </c>
      <c r="S40">
        <v>0.81020132020000002</v>
      </c>
      <c r="T40">
        <f t="shared" si="6"/>
        <v>-5.892396236203707E-3</v>
      </c>
      <c r="U40">
        <f t="shared" si="2"/>
        <v>1.2034472049514022E-2</v>
      </c>
    </row>
    <row r="41" spans="1:36" x14ac:dyDescent="0.25">
      <c r="A41">
        <v>2043</v>
      </c>
      <c r="B41">
        <v>30566.410176000001</v>
      </c>
      <c r="C41">
        <v>30469.603058000001</v>
      </c>
      <c r="D41">
        <v>5936046.5130000003</v>
      </c>
      <c r="E41">
        <v>18.092369642000001</v>
      </c>
      <c r="F41">
        <v>0.90130769513712305</v>
      </c>
      <c r="G41">
        <v>7.1016676959838307E-2</v>
      </c>
      <c r="H41">
        <v>1.56987933315009</v>
      </c>
      <c r="I41">
        <v>1.3501716724031001</v>
      </c>
      <c r="J41">
        <v>3640728.1878999998</v>
      </c>
      <c r="K41">
        <v>0.73634560810000005</v>
      </c>
      <c r="L41">
        <v>1.6481029331293601E-2</v>
      </c>
      <c r="M41">
        <v>1.22706285707726E-2</v>
      </c>
      <c r="N41">
        <v>1.7976765433419702E-2</v>
      </c>
      <c r="O41">
        <v>1739726.98969</v>
      </c>
      <c r="P41">
        <v>397271.93150000001</v>
      </c>
      <c r="Q41">
        <v>2</v>
      </c>
      <c r="R41">
        <v>0.71497711850000001</v>
      </c>
      <c r="S41">
        <v>0.80909606180000004</v>
      </c>
      <c r="T41">
        <f t="shared" si="6"/>
        <v>-5.1428437406526965E-3</v>
      </c>
      <c r="U41">
        <f t="shared" si="2"/>
        <v>1.2838262471044137E-2</v>
      </c>
    </row>
    <row r="42" spans="1:36" x14ac:dyDescent="0.25">
      <c r="A42">
        <v>2044</v>
      </c>
      <c r="B42">
        <v>30989.245798999898</v>
      </c>
      <c r="C42">
        <v>30873.939746</v>
      </c>
      <c r="D42">
        <v>6043540.6770000001</v>
      </c>
      <c r="E42">
        <v>18.284021996</v>
      </c>
      <c r="F42">
        <v>0.90174982123437597</v>
      </c>
      <c r="G42">
        <v>7.0558289747937999E-2</v>
      </c>
      <c r="H42">
        <v>1.57270121210401</v>
      </c>
      <c r="I42">
        <v>1.3412534435681001</v>
      </c>
      <c r="J42">
        <v>3701373.2741</v>
      </c>
      <c r="K42">
        <v>0.73256213429999995</v>
      </c>
      <c r="L42">
        <v>1.6520192689430599E-2</v>
      </c>
      <c r="M42">
        <v>1.31828885407612E-2</v>
      </c>
      <c r="N42">
        <v>1.79467034147726E-2</v>
      </c>
      <c r="O42">
        <v>1769446.7865200001</v>
      </c>
      <c r="P42">
        <v>404296.48940000002</v>
      </c>
      <c r="Q42">
        <v>2</v>
      </c>
      <c r="R42">
        <v>0.71279203800000002</v>
      </c>
      <c r="S42">
        <v>0.80789953390000002</v>
      </c>
      <c r="T42">
        <f t="shared" si="6"/>
        <v>-4.3656846839618593E-3</v>
      </c>
      <c r="U42">
        <f t="shared" si="2"/>
        <v>1.3833342566733409E-2</v>
      </c>
    </row>
    <row r="43" spans="1:36" x14ac:dyDescent="0.25">
      <c r="A43">
        <v>2045</v>
      </c>
      <c r="B43">
        <v>31446.068223999999</v>
      </c>
      <c r="C43">
        <v>31312.048503999999</v>
      </c>
      <c r="D43">
        <v>6152813.6999999899</v>
      </c>
      <c r="E43">
        <v>18.493213040000001</v>
      </c>
      <c r="F43">
        <v>0.90214908905164204</v>
      </c>
      <c r="G43">
        <v>7.0095559047861702E-2</v>
      </c>
      <c r="H43">
        <v>1.57479415612062</v>
      </c>
      <c r="I43">
        <v>1.33166310515291</v>
      </c>
      <c r="J43">
        <v>3763296.9922000002</v>
      </c>
      <c r="K43">
        <v>0.72894646919999995</v>
      </c>
      <c r="L43">
        <v>1.6591526861343901E-2</v>
      </c>
      <c r="M43">
        <v>1.4090505559219599E-2</v>
      </c>
      <c r="N43">
        <v>1.7919444389623701E-2</v>
      </c>
      <c r="O43">
        <v>1799629.7653699999</v>
      </c>
      <c r="P43">
        <v>411450.0563</v>
      </c>
      <c r="Q43">
        <v>2</v>
      </c>
      <c r="R43">
        <v>0.71084152680000001</v>
      </c>
      <c r="S43">
        <v>0.80675072329999997</v>
      </c>
      <c r="T43">
        <f t="shared" si="6"/>
        <v>-3.7050036363801019E-3</v>
      </c>
      <c r="U43">
        <f t="shared" si="2"/>
        <v>1.4741321165513632E-2</v>
      </c>
    </row>
    <row r="44" spans="1:36" x14ac:dyDescent="0.25">
      <c r="A44">
        <v>2046</v>
      </c>
      <c r="B44">
        <v>31931.571016999998</v>
      </c>
      <c r="C44">
        <v>31781.186048</v>
      </c>
      <c r="D44">
        <v>6263914.1950000003</v>
      </c>
      <c r="E44">
        <v>18.719118032000001</v>
      </c>
      <c r="F44">
        <v>0.90248064463309696</v>
      </c>
      <c r="G44">
        <v>6.9637654662713197E-2</v>
      </c>
      <c r="H44">
        <v>1.5764384810816501</v>
      </c>
      <c r="I44">
        <v>1.32161319259647</v>
      </c>
      <c r="J44">
        <v>3826515.4901000001</v>
      </c>
      <c r="K44">
        <v>0.72548013860000005</v>
      </c>
      <c r="L44">
        <v>1.6659162558850801E-2</v>
      </c>
      <c r="M44">
        <v>1.48715212839588E-2</v>
      </c>
      <c r="N44">
        <v>1.7895771091707501E-2</v>
      </c>
      <c r="O44">
        <v>1830285.39521</v>
      </c>
      <c r="P44">
        <v>418741.17979999998</v>
      </c>
      <c r="Q44">
        <v>2</v>
      </c>
      <c r="R44">
        <v>0.7091052753</v>
      </c>
      <c r="S44">
        <v>0.80577779839999997</v>
      </c>
      <c r="T44">
        <f t="shared" si="6"/>
        <v>-3.2018360211473217E-3</v>
      </c>
      <c r="U44">
        <f t="shared" si="2"/>
        <v>1.5439220876251269E-2</v>
      </c>
    </row>
    <row r="45" spans="1:36" x14ac:dyDescent="0.25">
      <c r="A45">
        <v>2047</v>
      </c>
      <c r="B45">
        <v>32439.699826999899</v>
      </c>
      <c r="C45">
        <v>32276.611583000002</v>
      </c>
      <c r="D45">
        <v>6376893.6260000002</v>
      </c>
      <c r="E45">
        <v>18.959600223999999</v>
      </c>
      <c r="F45">
        <v>0.902735736298938</v>
      </c>
      <c r="G45">
        <v>6.9187638899525103E-2</v>
      </c>
      <c r="H45">
        <v>1.5778777283319501</v>
      </c>
      <c r="I45">
        <v>1.31131498442538</v>
      </c>
      <c r="J45">
        <v>3891018.28</v>
      </c>
      <c r="K45">
        <v>0.72213413930000003</v>
      </c>
      <c r="L45">
        <v>1.6716296640958399E-2</v>
      </c>
      <c r="M45">
        <v>1.5468387353196901E-2</v>
      </c>
      <c r="N45">
        <v>1.7875825831116299E-2</v>
      </c>
      <c r="O45">
        <v>1861423.41646</v>
      </c>
      <c r="P45">
        <v>426175.14159999997</v>
      </c>
      <c r="Q45">
        <v>2</v>
      </c>
      <c r="R45">
        <v>0.70755453869999996</v>
      </c>
      <c r="S45">
        <v>0.80504765540000001</v>
      </c>
      <c r="T45">
        <f t="shared" si="6"/>
        <v>-2.8503914327401656E-3</v>
      </c>
      <c r="U45">
        <f t="shared" si="2"/>
        <v>1.5913053877912198E-2</v>
      </c>
    </row>
    <row r="46" spans="1:36" x14ac:dyDescent="0.25">
      <c r="A46">
        <v>2048</v>
      </c>
      <c r="B46">
        <v>32964.049359999997</v>
      </c>
      <c r="C46">
        <v>32792.550767000001</v>
      </c>
      <c r="D46">
        <v>6491802.71199999</v>
      </c>
      <c r="E46">
        <v>19.211722393999999</v>
      </c>
      <c r="F46">
        <v>0.90291721692827998</v>
      </c>
      <c r="G46">
        <v>6.8744377697257497E-2</v>
      </c>
      <c r="H46">
        <v>1.5793160440654399</v>
      </c>
      <c r="I46">
        <v>1.3009646285415399</v>
      </c>
      <c r="J46">
        <v>3956767.3580999998</v>
      </c>
      <c r="K46">
        <v>0.71887594489999995</v>
      </c>
      <c r="L46">
        <v>1.6756476168171799E-2</v>
      </c>
      <c r="M46">
        <v>1.5858510489996501E-2</v>
      </c>
      <c r="N46">
        <v>1.7859173478657401E-2</v>
      </c>
      <c r="O46">
        <v>1893053.6686199999</v>
      </c>
      <c r="P46">
        <v>433753.76740000001</v>
      </c>
      <c r="Q46">
        <v>2</v>
      </c>
      <c r="R46">
        <v>0.70615477230000001</v>
      </c>
      <c r="S46">
        <v>0.80458554069999999</v>
      </c>
      <c r="T46">
        <f t="shared" si="6"/>
        <v>-2.6405340022333662E-3</v>
      </c>
      <c r="U46">
        <f t="shared" si="2"/>
        <v>1.6163821977282167E-2</v>
      </c>
    </row>
    <row r="47" spans="1:36" x14ac:dyDescent="0.25">
      <c r="A47">
        <v>2049</v>
      </c>
      <c r="B47">
        <v>33497.898444999999</v>
      </c>
      <c r="C47">
        <v>33322.611000999997</v>
      </c>
      <c r="D47">
        <v>6608688.6409999998</v>
      </c>
      <c r="E47">
        <v>19.472080729999998</v>
      </c>
      <c r="F47">
        <v>0.90303470190968704</v>
      </c>
      <c r="G47">
        <v>6.83055405050738E-2</v>
      </c>
      <c r="H47">
        <v>1.58093760822861</v>
      </c>
      <c r="I47">
        <v>1.2907450525704001</v>
      </c>
      <c r="J47">
        <v>4023710.8341999999</v>
      </c>
      <c r="K47">
        <v>0.71567279900000003</v>
      </c>
      <c r="L47">
        <v>1.6777201746466401E-2</v>
      </c>
      <c r="M47">
        <v>1.6034796768751101E-2</v>
      </c>
      <c r="N47">
        <v>1.7844984227012101E-2</v>
      </c>
      <c r="O47">
        <v>1925185.9412499999</v>
      </c>
      <c r="P47">
        <v>441476.06400000001</v>
      </c>
      <c r="Q47">
        <v>2</v>
      </c>
      <c r="R47">
        <v>0.70486767289999996</v>
      </c>
      <c r="S47">
        <v>0.80439768310000004</v>
      </c>
      <c r="T47">
        <f t="shared" si="6"/>
        <v>-2.5685182382164822E-3</v>
      </c>
      <c r="U47">
        <f t="shared" si="2"/>
        <v>1.619488792683943E-2</v>
      </c>
    </row>
    <row r="48" spans="1:36" x14ac:dyDescent="0.25">
      <c r="A48">
        <v>2050</v>
      </c>
      <c r="B48">
        <v>34024.019620999999</v>
      </c>
      <c r="C48">
        <v>33853.855856000002</v>
      </c>
      <c r="D48">
        <v>6727612.6960000005</v>
      </c>
      <c r="E48">
        <v>19.733645630000002</v>
      </c>
      <c r="F48">
        <v>0.90310134508992801</v>
      </c>
      <c r="G48">
        <v>6.7869192844795395E-2</v>
      </c>
      <c r="H48">
        <v>1.58372302607463</v>
      </c>
      <c r="I48">
        <v>1.28120990847515</v>
      </c>
      <c r="J48">
        <v>4092337.6767000002</v>
      </c>
      <c r="K48">
        <v>0.71244220020000004</v>
      </c>
      <c r="L48">
        <v>1.6911795945284001E-2</v>
      </c>
      <c r="M48">
        <v>1.5816727341779899E-2</v>
      </c>
      <c r="N48">
        <v>1.7835111005547601E-2</v>
      </c>
      <c r="O48">
        <v>1957830.7579000001</v>
      </c>
      <c r="P48">
        <v>449358.48699999898</v>
      </c>
      <c r="Q48">
        <v>2</v>
      </c>
      <c r="R48">
        <v>0.70363172210000002</v>
      </c>
      <c r="S48">
        <v>0.80478069249999995</v>
      </c>
      <c r="T48">
        <f t="shared" si="6"/>
        <v>-3.0339805361134769E-3</v>
      </c>
      <c r="U48">
        <f t="shared" si="2"/>
        <v>1.5706095021567945E-2</v>
      </c>
    </row>
    <row r="49" spans="22:27" x14ac:dyDescent="0.25">
      <c r="V49" s="59">
        <f>AVERAGE(T13:T28)</f>
        <v>2.324790955632392E-3</v>
      </c>
      <c r="W49" s="44">
        <f>AVERAGE(W8:W33)</f>
        <v>-2.3256908093312188E-3</v>
      </c>
      <c r="X49">
        <f>AVERAGE(X8:X33)</f>
        <v>1.8533811802662899E-2</v>
      </c>
      <c r="Y49">
        <f>AVERAGE(Y8:Y33)</f>
        <v>4295016.4601630857</v>
      </c>
      <c r="Z49">
        <f>AVERAGE(Z8:Z33)</f>
        <v>289594.65194403456</v>
      </c>
      <c r="AA49">
        <f>SUM(AA8:AA33)</f>
        <v>89281.091336811121</v>
      </c>
    </row>
    <row r="50" spans="22:27" x14ac:dyDescent="0.25">
      <c r="W50" s="44">
        <f>('AME AMS1'!AA9/'AME AMS1'!B9)^(1/25)-1</f>
        <v>-3.5231345523498714E-3</v>
      </c>
      <c r="AA50" s="1">
        <f>SUM('AME AMS1'!B7:AA8)</f>
        <v>87338.264798174539</v>
      </c>
    </row>
    <row r="51" spans="22:27" x14ac:dyDescent="0.25">
      <c r="W51" s="56">
        <f>W50-W49</f>
        <v>-1.1974437430186525E-3</v>
      </c>
      <c r="AA51" s="1">
        <f>AA50-AA49</f>
        <v>-1942.826538636582</v>
      </c>
    </row>
    <row r="53" spans="22:27" x14ac:dyDescent="0.25">
      <c r="W53" s="44"/>
    </row>
    <row r="55" spans="22:27" x14ac:dyDescent="0.25">
      <c r="W55" t="s">
        <v>97</v>
      </c>
      <c r="X55" t="s">
        <v>93</v>
      </c>
      <c r="Y55" t="s">
        <v>96</v>
      </c>
      <c r="Z55" t="s">
        <v>94</v>
      </c>
      <c r="AA55" t="s">
        <v>95</v>
      </c>
    </row>
    <row r="56" spans="22:27" x14ac:dyDescent="0.25">
      <c r="W56" s="44">
        <f>(A33/A8)^(1/25)-1</f>
        <v>4.9456613046361397E-4</v>
      </c>
      <c r="X56" s="44">
        <f>(C33/C8)^(1/25)-1</f>
        <v>-3.4837904733351355E-3</v>
      </c>
      <c r="Y56" s="44">
        <f>(D33/D8)^(1/25)-1</f>
        <v>1.6544092176535186E-2</v>
      </c>
      <c r="Z56" s="44">
        <f>(E33/E8)^(1/25)-1</f>
        <v>-3.9540381411868886E-3</v>
      </c>
      <c r="AA56">
        <f>(H33/H8)^(1/25)-1</f>
        <v>1.1877444990797903E-2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tabSelected="1" topLeftCell="A14" workbookViewId="0">
      <selection activeCell="A76" sqref="A76"/>
    </sheetView>
  </sheetViews>
  <sheetFormatPr baseColWidth="10" defaultRowHeight="15" x14ac:dyDescent="0.25"/>
  <cols>
    <col min="1" max="1" width="66.140625" customWidth="1"/>
  </cols>
  <sheetData>
    <row r="1" spans="1:27" ht="18.75" x14ac:dyDescent="0.3">
      <c r="A1" s="4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6" t="s">
        <v>10</v>
      </c>
    </row>
    <row r="3" spans="1:27" x14ac:dyDescent="0.25">
      <c r="A3" s="7" t="s">
        <v>11</v>
      </c>
      <c r="B3" s="8">
        <v>2010</v>
      </c>
      <c r="C3" s="8">
        <v>2011</v>
      </c>
      <c r="D3" s="8">
        <v>2012</v>
      </c>
      <c r="E3" s="8">
        <v>2013</v>
      </c>
      <c r="F3" s="8">
        <v>2014</v>
      </c>
      <c r="G3" s="8">
        <v>2015</v>
      </c>
      <c r="H3" s="8">
        <v>2016</v>
      </c>
      <c r="I3" s="8">
        <v>2017</v>
      </c>
      <c r="J3" s="8">
        <v>2018</v>
      </c>
      <c r="K3" s="8">
        <v>2019</v>
      </c>
      <c r="L3" s="8">
        <v>2020</v>
      </c>
      <c r="M3" s="8">
        <v>2021</v>
      </c>
      <c r="N3" s="8">
        <v>2022</v>
      </c>
      <c r="O3" s="8">
        <v>2023</v>
      </c>
      <c r="P3" s="8">
        <v>2024</v>
      </c>
      <c r="Q3" s="8">
        <v>2025</v>
      </c>
      <c r="R3" s="8">
        <v>2026</v>
      </c>
      <c r="S3" s="8">
        <v>2027</v>
      </c>
      <c r="T3" s="8">
        <v>2028</v>
      </c>
      <c r="U3" s="8">
        <v>2029</v>
      </c>
      <c r="V3" s="8">
        <v>2030</v>
      </c>
      <c r="W3" s="8">
        <v>2031</v>
      </c>
      <c r="X3" s="8">
        <v>2032</v>
      </c>
      <c r="Y3" s="8">
        <v>2033</v>
      </c>
      <c r="Z3" s="8">
        <v>2034</v>
      </c>
      <c r="AA3" s="8">
        <v>2035</v>
      </c>
    </row>
    <row r="4" spans="1:27" x14ac:dyDescent="0.25">
      <c r="A4" s="9" t="s">
        <v>12</v>
      </c>
      <c r="B4" s="10">
        <v>18567.057973147868</v>
      </c>
      <c r="C4" s="10">
        <v>18986.005229924674</v>
      </c>
      <c r="D4" s="10">
        <v>17408.596342405883</v>
      </c>
      <c r="E4" s="10">
        <v>17442.747868977716</v>
      </c>
      <c r="F4" s="10">
        <v>18604.792172771169</v>
      </c>
      <c r="G4" s="10">
        <v>20553.536697959527</v>
      </c>
      <c r="H4" s="10">
        <v>24859.557930585059</v>
      </c>
      <c r="I4" s="10">
        <v>25221.186128318543</v>
      </c>
      <c r="J4" s="10">
        <v>25582.814326051895</v>
      </c>
      <c r="K4" s="10">
        <v>25944.442523785387</v>
      </c>
      <c r="L4" s="10">
        <v>26324.869112203076</v>
      </c>
      <c r="M4" s="10">
        <v>26377.106674001574</v>
      </c>
      <c r="N4" s="10">
        <v>22210.208812575747</v>
      </c>
      <c r="O4" s="10">
        <v>22243.647983689982</v>
      </c>
      <c r="P4" s="10">
        <v>22277.087154804238</v>
      </c>
      <c r="Q4" s="10">
        <v>22310.526325918487</v>
      </c>
      <c r="R4" s="10">
        <v>22343.965497032728</v>
      </c>
      <c r="S4" s="10">
        <v>22377.404668146977</v>
      </c>
      <c r="T4" s="10">
        <v>22410.843839261233</v>
      </c>
      <c r="U4" s="10">
        <v>22444.283010375471</v>
      </c>
      <c r="V4" s="10">
        <v>22477.722181489724</v>
      </c>
      <c r="W4" s="10">
        <v>22511.161352603976</v>
      </c>
      <c r="X4" s="10">
        <v>22544.600523718214</v>
      </c>
      <c r="Y4" s="10">
        <v>22578.039694832467</v>
      </c>
      <c r="Z4" s="10">
        <v>22611.478865946719</v>
      </c>
      <c r="AA4" s="10">
        <v>22644.918037060957</v>
      </c>
    </row>
    <row r="5" spans="1:27" x14ac:dyDescent="0.25">
      <c r="A5" s="11" t="s">
        <v>13</v>
      </c>
      <c r="B5" s="12">
        <v>14080.054981142308</v>
      </c>
      <c r="C5" s="12">
        <v>14731.686517618533</v>
      </c>
      <c r="D5" s="12">
        <v>13926.047411186266</v>
      </c>
      <c r="E5" s="12">
        <v>13997.243900877693</v>
      </c>
      <c r="F5" s="12">
        <v>14434.139012878044</v>
      </c>
      <c r="G5" s="12">
        <v>14901.056928750069</v>
      </c>
      <c r="H5" s="12">
        <v>20756.684125523567</v>
      </c>
      <c r="I5" s="12">
        <v>21084.873152142798</v>
      </c>
      <c r="J5" s="12">
        <v>21413.062178761913</v>
      </c>
      <c r="K5" s="12">
        <v>21741.251205381152</v>
      </c>
      <c r="L5" s="12">
        <v>22088.238622684588</v>
      </c>
      <c r="M5" s="12">
        <v>22107.037013368848</v>
      </c>
      <c r="N5" s="12">
        <v>17906.699980828769</v>
      </c>
      <c r="O5" s="12">
        <v>17906.699980828766</v>
      </c>
      <c r="P5" s="12">
        <v>17906.699980828769</v>
      </c>
      <c r="Q5" s="12">
        <v>17906.699980828766</v>
      </c>
      <c r="R5" s="12">
        <v>17906.699980828769</v>
      </c>
      <c r="S5" s="12">
        <v>17906.699980828766</v>
      </c>
      <c r="T5" s="12">
        <v>17906.699980828769</v>
      </c>
      <c r="U5" s="12">
        <v>17906.699980828769</v>
      </c>
      <c r="V5" s="12">
        <v>17906.699980828769</v>
      </c>
      <c r="W5" s="12">
        <v>17906.699980828769</v>
      </c>
      <c r="X5" s="12">
        <v>17906.699980828769</v>
      </c>
      <c r="Y5" s="12">
        <v>17906.699980828769</v>
      </c>
      <c r="Z5" s="12">
        <v>17906.699980828769</v>
      </c>
      <c r="AA5" s="12">
        <v>17906.699980828769</v>
      </c>
    </row>
    <row r="6" spans="1:27" x14ac:dyDescent="0.25">
      <c r="A6" s="13" t="s">
        <v>14</v>
      </c>
      <c r="B6" s="14">
        <v>10249.372843619853</v>
      </c>
      <c r="C6" s="14">
        <v>10747.998277402898</v>
      </c>
      <c r="D6" s="14">
        <v>10160.217121607424</v>
      </c>
      <c r="E6" s="14">
        <v>10209.668517224158</v>
      </c>
      <c r="F6" s="14">
        <v>10530.469234571705</v>
      </c>
      <c r="G6" s="14">
        <v>10829.467609347303</v>
      </c>
      <c r="H6" s="14">
        <v>10249.372843619853</v>
      </c>
      <c r="I6" s="15">
        <v>10249.372843619853</v>
      </c>
      <c r="J6" s="15">
        <v>10249.372843619853</v>
      </c>
      <c r="K6" s="15">
        <v>10249.372843619853</v>
      </c>
      <c r="L6" s="15">
        <v>10249.372843619853</v>
      </c>
      <c r="M6" s="15">
        <v>10249.372843619853</v>
      </c>
      <c r="N6" s="15">
        <v>10249.372843619853</v>
      </c>
      <c r="O6" s="15">
        <v>10249.372843619853</v>
      </c>
      <c r="P6" s="15">
        <v>10249.372843619853</v>
      </c>
      <c r="Q6" s="15">
        <v>10249.372843619853</v>
      </c>
      <c r="R6" s="15">
        <v>10249.372843619853</v>
      </c>
      <c r="S6" s="15">
        <v>10249.372843619853</v>
      </c>
      <c r="T6" s="15">
        <v>10249.372843619853</v>
      </c>
      <c r="U6" s="15">
        <v>10249.372843619853</v>
      </c>
      <c r="V6" s="15">
        <v>10249.372843619853</v>
      </c>
      <c r="W6" s="15">
        <v>10249.372843619853</v>
      </c>
      <c r="X6" s="15">
        <v>10249.372843619853</v>
      </c>
      <c r="Y6" s="15">
        <v>10249.372843619853</v>
      </c>
      <c r="Z6" s="15">
        <v>10249.372843619853</v>
      </c>
      <c r="AA6" s="15">
        <v>10249.372843619853</v>
      </c>
    </row>
    <row r="7" spans="1:27" x14ac:dyDescent="0.25">
      <c r="A7" s="13" t="s">
        <v>15</v>
      </c>
      <c r="B7" s="14">
        <v>3830.6821375224558</v>
      </c>
      <c r="C7" s="14">
        <v>3983.6882402156352</v>
      </c>
      <c r="D7" s="14">
        <v>3765.8302895788424</v>
      </c>
      <c r="E7" s="14">
        <v>3787.5753836535359</v>
      </c>
      <c r="F7" s="14">
        <v>3903.66977830634</v>
      </c>
      <c r="G7" s="14">
        <v>4071.5893194027667</v>
      </c>
      <c r="H7" s="14">
        <v>10507.311281903714</v>
      </c>
      <c r="I7" s="15">
        <v>10835.500308522945</v>
      </c>
      <c r="J7" s="15">
        <v>11163.68933514206</v>
      </c>
      <c r="K7" s="15">
        <v>11491.878361761299</v>
      </c>
      <c r="L7" s="15">
        <v>11838.865779064736</v>
      </c>
      <c r="M7" s="15">
        <v>11857.664169748996</v>
      </c>
      <c r="N7" s="15">
        <v>7657.3271372089166</v>
      </c>
      <c r="O7" s="15">
        <v>7657.327137208913</v>
      </c>
      <c r="P7" s="15">
        <v>7657.3271372089166</v>
      </c>
      <c r="Q7" s="15">
        <v>7657.327137208913</v>
      </c>
      <c r="R7" s="15">
        <v>7657.3271372089166</v>
      </c>
      <c r="S7" s="15">
        <v>7657.327137208913</v>
      </c>
      <c r="T7" s="15">
        <v>7657.3271372089166</v>
      </c>
      <c r="U7" s="15">
        <v>7657.3271372089166</v>
      </c>
      <c r="V7" s="15">
        <v>7657.3271372089166</v>
      </c>
      <c r="W7" s="15">
        <v>7657.3271372089166</v>
      </c>
      <c r="X7" s="15">
        <v>7657.3271372089166</v>
      </c>
      <c r="Y7" s="15">
        <v>7657.3271372089166</v>
      </c>
      <c r="Z7" s="15">
        <v>7657.3271372089166</v>
      </c>
      <c r="AA7" s="15">
        <v>7657.3271372089166</v>
      </c>
    </row>
    <row r="8" spans="1:27" x14ac:dyDescent="0.25">
      <c r="A8" s="11" t="s">
        <v>16</v>
      </c>
      <c r="B8" s="12">
        <v>4487.0029920055604</v>
      </c>
      <c r="C8" s="12">
        <v>4254.3187123061407</v>
      </c>
      <c r="D8" s="12">
        <v>3482.5489312196164</v>
      </c>
      <c r="E8" s="12">
        <v>3445.5039681000248</v>
      </c>
      <c r="F8" s="12">
        <v>4170.6531598931251</v>
      </c>
      <c r="G8" s="12">
        <v>5652.4797692094598</v>
      </c>
      <c r="H8" s="12">
        <v>4102.873805061492</v>
      </c>
      <c r="I8" s="12">
        <v>4136.3129761757446</v>
      </c>
      <c r="J8" s="12">
        <v>4169.7521472899825</v>
      </c>
      <c r="K8" s="12">
        <v>4203.1913184042351</v>
      </c>
      <c r="L8" s="12">
        <v>4236.6304895184876</v>
      </c>
      <c r="M8" s="12">
        <v>4270.0696606327256</v>
      </c>
      <c r="N8" s="12">
        <v>4303.5088317469781</v>
      </c>
      <c r="O8" s="12">
        <v>4336.9480028612161</v>
      </c>
      <c r="P8" s="12">
        <v>4370.3871739754686</v>
      </c>
      <c r="Q8" s="12">
        <v>4403.8263450897211</v>
      </c>
      <c r="R8" s="12">
        <v>4437.2655162039591</v>
      </c>
      <c r="S8" s="12">
        <v>4470.7046873182117</v>
      </c>
      <c r="T8" s="12">
        <v>4504.1438584324642</v>
      </c>
      <c r="U8" s="12">
        <v>4537.5830295467022</v>
      </c>
      <c r="V8" s="12">
        <v>4571.0222006609547</v>
      </c>
      <c r="W8" s="12">
        <v>4604.4613717752072</v>
      </c>
      <c r="X8" s="12">
        <v>4637.9005428894452</v>
      </c>
      <c r="Y8" s="12">
        <v>4671.3397140036977</v>
      </c>
      <c r="Z8" s="12">
        <v>4704.7788851179503</v>
      </c>
      <c r="AA8" s="12">
        <v>4738.2180562321882</v>
      </c>
    </row>
    <row r="9" spans="1:27" x14ac:dyDescent="0.25">
      <c r="A9" s="13" t="s">
        <v>14</v>
      </c>
      <c r="B9" s="15">
        <v>3182.8360196046124</v>
      </c>
      <c r="C9" s="15">
        <v>3017.7824397557515</v>
      </c>
      <c r="D9" s="15">
        <v>2470.3309086421946</v>
      </c>
      <c r="E9" s="15">
        <v>2444.0532254821796</v>
      </c>
      <c r="F9" s="15">
        <v>2958.4346447365115</v>
      </c>
      <c r="G9" s="15">
        <v>4009.5618927779715</v>
      </c>
      <c r="H9" s="15">
        <v>2910.3556547451858</v>
      </c>
      <c r="I9" s="15">
        <v>2934.0755850589817</v>
      </c>
      <c r="J9" s="15">
        <v>2957.7955153727671</v>
      </c>
      <c r="K9" s="15">
        <v>2981.515445686563</v>
      </c>
      <c r="L9" s="15">
        <v>3005.2353760003584</v>
      </c>
      <c r="M9" s="15">
        <v>3028.9553063141439</v>
      </c>
      <c r="N9" s="15">
        <v>3052.6752366279397</v>
      </c>
      <c r="O9" s="15">
        <v>3076.3951669417252</v>
      </c>
      <c r="P9" s="15">
        <v>3100.1150972555211</v>
      </c>
      <c r="Q9" s="15">
        <v>3123.8350275693169</v>
      </c>
      <c r="R9" s="15">
        <v>3147.5549578831024</v>
      </c>
      <c r="S9" s="15">
        <v>3171.2748881968982</v>
      </c>
      <c r="T9" s="15">
        <v>3194.9948185106937</v>
      </c>
      <c r="U9" s="15">
        <v>3218.7147488244791</v>
      </c>
      <c r="V9" s="15">
        <v>3242.434679138275</v>
      </c>
      <c r="W9" s="15">
        <v>3266.1546094520709</v>
      </c>
      <c r="X9" s="15">
        <v>3289.8745397658563</v>
      </c>
      <c r="Y9" s="15">
        <v>3313.5944700796522</v>
      </c>
      <c r="Z9" s="15">
        <v>3337.3144003934481</v>
      </c>
      <c r="AA9" s="15">
        <v>3361.0343307072335</v>
      </c>
    </row>
    <row r="10" spans="1:27" x14ac:dyDescent="0.25">
      <c r="A10" s="13" t="s">
        <v>15</v>
      </c>
      <c r="B10" s="15">
        <v>1304.166972400948</v>
      </c>
      <c r="C10" s="15">
        <v>1236.5362725503892</v>
      </c>
      <c r="D10" s="15">
        <v>1012.2180225774218</v>
      </c>
      <c r="E10" s="15">
        <v>1001.4507426178452</v>
      </c>
      <c r="F10" s="15">
        <v>1212.2185151566136</v>
      </c>
      <c r="G10" s="15">
        <v>1642.9178764314884</v>
      </c>
      <c r="H10" s="15">
        <v>1192.5181503163062</v>
      </c>
      <c r="I10" s="15">
        <v>1202.2373911167629</v>
      </c>
      <c r="J10" s="15">
        <v>1211.9566319172154</v>
      </c>
      <c r="K10" s="15">
        <v>1211.9566319172154</v>
      </c>
      <c r="L10" s="15">
        <v>1211.9566319172154</v>
      </c>
      <c r="M10" s="15">
        <v>1211.9566319172154</v>
      </c>
      <c r="N10" s="15">
        <v>1211.9566319172154</v>
      </c>
      <c r="O10" s="15">
        <v>1211.9566319172154</v>
      </c>
      <c r="P10" s="15">
        <v>1211.9566319172154</v>
      </c>
      <c r="Q10" s="15">
        <v>1211.9566319172154</v>
      </c>
      <c r="R10" s="15">
        <v>1211.9566319172154</v>
      </c>
      <c r="S10" s="15">
        <v>1211.9566319172154</v>
      </c>
      <c r="T10" s="15">
        <v>1211.9566319172154</v>
      </c>
      <c r="U10" s="15">
        <v>1211.9566319172154</v>
      </c>
      <c r="V10" s="15">
        <v>1211.9566319172154</v>
      </c>
      <c r="W10" s="15">
        <v>1211.9566319172154</v>
      </c>
      <c r="X10" s="15">
        <v>1211.9566319172154</v>
      </c>
      <c r="Y10" s="15">
        <v>1211.9566319172154</v>
      </c>
      <c r="Z10" s="15">
        <v>1211.9566319172154</v>
      </c>
      <c r="AA10" s="15">
        <v>1211.9566319172154</v>
      </c>
    </row>
    <row r="11" spans="1:27" x14ac:dyDescent="0.25">
      <c r="A11" s="9" t="s">
        <v>17</v>
      </c>
      <c r="B11" s="10">
        <v>599.29004255373218</v>
      </c>
      <c r="C11" s="10">
        <v>705.36594688993705</v>
      </c>
      <c r="D11" s="10">
        <v>537.87767688540316</v>
      </c>
      <c r="E11" s="10">
        <v>649.53652355509234</v>
      </c>
      <c r="F11" s="10">
        <v>783.52713955871945</v>
      </c>
      <c r="G11" s="10">
        <v>951.01540956325334</v>
      </c>
      <c r="H11" s="10">
        <v>963.78572680662262</v>
      </c>
      <c r="I11" s="10">
        <v>963.78572680662262</v>
      </c>
      <c r="J11" s="10">
        <v>963.78572680662262</v>
      </c>
      <c r="K11" s="10">
        <v>963.78572680662262</v>
      </c>
      <c r="L11" s="10">
        <v>963.78572680662262</v>
      </c>
      <c r="M11" s="10">
        <v>3062.948851983776</v>
      </c>
      <c r="N11" s="10">
        <v>3062.948851983776</v>
      </c>
      <c r="O11" s="10">
        <v>3062.948851983776</v>
      </c>
      <c r="P11" s="10">
        <v>3062.948851983776</v>
      </c>
      <c r="Q11" s="10">
        <v>3062.948851983776</v>
      </c>
      <c r="R11" s="10">
        <v>3062.948851983776</v>
      </c>
      <c r="S11" s="10">
        <v>3062.948851983776</v>
      </c>
      <c r="T11" s="10">
        <v>3062.948851983776</v>
      </c>
      <c r="U11" s="10">
        <v>3062.948851983776</v>
      </c>
      <c r="V11" s="10">
        <v>3209.2589676057864</v>
      </c>
      <c r="W11" s="10">
        <v>931.14504465353207</v>
      </c>
      <c r="X11" s="10">
        <v>931.14504465353207</v>
      </c>
      <c r="Y11" s="10">
        <v>931.14504465353207</v>
      </c>
      <c r="Z11" s="10">
        <v>931.14504465353207</v>
      </c>
      <c r="AA11" s="10">
        <v>931.14504465353207</v>
      </c>
    </row>
    <row r="12" spans="1:27" x14ac:dyDescent="0.25">
      <c r="A12" s="11" t="s">
        <v>18</v>
      </c>
      <c r="B12" s="16">
        <v>318.22771300861427</v>
      </c>
      <c r="C12" s="16">
        <v>424.30361734481909</v>
      </c>
      <c r="D12" s="16">
        <v>256.8153473402852</v>
      </c>
      <c r="E12" s="16">
        <v>368.4741940099745</v>
      </c>
      <c r="F12" s="16">
        <v>502.46481001360155</v>
      </c>
      <c r="G12" s="16">
        <v>669.95308001813544</v>
      </c>
      <c r="H12" s="16">
        <v>669.95308001813544</v>
      </c>
      <c r="I12" s="16">
        <v>669.95308001813544</v>
      </c>
      <c r="J12" s="16">
        <v>669.95308001813544</v>
      </c>
      <c r="K12" s="16">
        <v>669.95308001813544</v>
      </c>
      <c r="L12" s="16">
        <v>669.95308001813544</v>
      </c>
      <c r="M12" s="16">
        <v>2780.578732965856</v>
      </c>
      <c r="N12" s="16">
        <v>2780.578732965856</v>
      </c>
      <c r="O12" s="16">
        <v>2780.578732965856</v>
      </c>
      <c r="P12" s="16">
        <v>2780.578732965856</v>
      </c>
      <c r="Q12" s="16">
        <v>2780.578732965856</v>
      </c>
      <c r="R12" s="16">
        <v>2780.578732965856</v>
      </c>
      <c r="S12" s="16">
        <v>2780.578732965856</v>
      </c>
      <c r="T12" s="16">
        <v>2780.578732965856</v>
      </c>
      <c r="U12" s="16">
        <v>2780.578732965856</v>
      </c>
      <c r="V12" s="16">
        <v>2780.578732965856</v>
      </c>
      <c r="W12" s="16">
        <v>502.46481001360155</v>
      </c>
      <c r="X12" s="16">
        <v>502.46481001360155</v>
      </c>
      <c r="Y12" s="16">
        <v>502.46481001360155</v>
      </c>
      <c r="Z12" s="16">
        <v>502.46481001360155</v>
      </c>
      <c r="AA12" s="16">
        <v>502.46481001360155</v>
      </c>
    </row>
    <row r="13" spans="1:27" x14ac:dyDescent="0.25">
      <c r="A13" s="13" t="s">
        <v>14</v>
      </c>
      <c r="B13" s="15">
        <v>198.41406997364609</v>
      </c>
      <c r="C13" s="15">
        <v>264.55209329819485</v>
      </c>
      <c r="D13" s="15">
        <v>160.12363541732842</v>
      </c>
      <c r="E13" s="15">
        <v>229.74260733790604</v>
      </c>
      <c r="F13" s="15">
        <v>313.28537364259915</v>
      </c>
      <c r="G13" s="15">
        <v>417.71383152346556</v>
      </c>
      <c r="H13" s="15">
        <v>417.71383152346556</v>
      </c>
      <c r="I13" s="15">
        <v>417.71383152346556</v>
      </c>
      <c r="J13" s="15">
        <v>417.71383152346556</v>
      </c>
      <c r="K13" s="15">
        <v>417.71383152346556</v>
      </c>
      <c r="L13" s="15">
        <v>417.71383152346556</v>
      </c>
      <c r="M13" s="15">
        <v>313.28537364259915</v>
      </c>
      <c r="N13" s="15">
        <v>313.28537364259915</v>
      </c>
      <c r="O13" s="15">
        <v>313.28537364259915</v>
      </c>
      <c r="P13" s="15">
        <v>313.28537364259915</v>
      </c>
      <c r="Q13" s="15">
        <v>313.28537364259915</v>
      </c>
      <c r="R13" s="15">
        <v>313.28537364259915</v>
      </c>
      <c r="S13" s="15">
        <v>313.28537364259915</v>
      </c>
      <c r="T13" s="15">
        <v>313.28537364259915</v>
      </c>
      <c r="U13" s="15">
        <v>313.28537364259915</v>
      </c>
      <c r="V13" s="15">
        <v>313.28537364259915</v>
      </c>
      <c r="W13" s="15">
        <v>313.28537364259915</v>
      </c>
      <c r="X13" s="15">
        <v>313.28537364259915</v>
      </c>
      <c r="Y13" s="15">
        <v>313.28537364259915</v>
      </c>
      <c r="Z13" s="15">
        <v>313.28537364259915</v>
      </c>
      <c r="AA13" s="15">
        <v>0</v>
      </c>
    </row>
    <row r="14" spans="1:27" x14ac:dyDescent="0.25">
      <c r="A14" s="13" t="s">
        <v>15</v>
      </c>
      <c r="B14" s="17">
        <v>119.81364303496818</v>
      </c>
      <c r="C14" s="17">
        <v>159.75152404662424</v>
      </c>
      <c r="D14" s="17">
        <v>96.691711922956785</v>
      </c>
      <c r="E14" s="17">
        <v>138.73158667206846</v>
      </c>
      <c r="F14" s="17">
        <v>189.1794363710024</v>
      </c>
      <c r="G14" s="17">
        <v>252.23924849466988</v>
      </c>
      <c r="H14" s="17">
        <v>252.23924849466988</v>
      </c>
      <c r="I14" s="17">
        <v>252.23924849466988</v>
      </c>
      <c r="J14" s="17">
        <v>252.23924849466988</v>
      </c>
      <c r="K14" s="17">
        <v>252.23924849466988</v>
      </c>
      <c r="L14" s="17">
        <v>252.23924849466988</v>
      </c>
      <c r="M14" s="17">
        <v>2467.2933593232569</v>
      </c>
      <c r="N14" s="17">
        <v>2467.2933593232569</v>
      </c>
      <c r="O14" s="17">
        <v>2467.2933593232569</v>
      </c>
      <c r="P14" s="17">
        <v>2467.2933593232569</v>
      </c>
      <c r="Q14" s="17">
        <v>2467.2933593232569</v>
      </c>
      <c r="R14" s="17">
        <v>2467.2933593232569</v>
      </c>
      <c r="S14" s="17">
        <v>2467.2933593232569</v>
      </c>
      <c r="T14" s="17">
        <v>2467.2933593232569</v>
      </c>
      <c r="U14" s="17">
        <v>2467.2933593232569</v>
      </c>
      <c r="V14" s="17">
        <v>2467.2933593232569</v>
      </c>
      <c r="W14" s="17">
        <v>189.1794363710024</v>
      </c>
      <c r="X14" s="17">
        <v>189.1794363710024</v>
      </c>
      <c r="Y14" s="17">
        <v>189.1794363710024</v>
      </c>
      <c r="Z14" s="17">
        <v>189.1794363710024</v>
      </c>
      <c r="AA14" s="17">
        <v>502.46481001360155</v>
      </c>
    </row>
    <row r="15" spans="1:27" x14ac:dyDescent="0.25">
      <c r="A15" s="11" t="s">
        <v>19</v>
      </c>
      <c r="B15" s="12">
        <v>281.0623295451179</v>
      </c>
      <c r="C15" s="12">
        <v>281.0623295451179</v>
      </c>
      <c r="D15" s="12">
        <v>281.0623295451179</v>
      </c>
      <c r="E15" s="12">
        <v>281.0623295451179</v>
      </c>
      <c r="F15" s="12">
        <v>281.0623295451179</v>
      </c>
      <c r="G15" s="12">
        <v>281.0623295451179</v>
      </c>
      <c r="H15" s="12">
        <v>293.83264678848718</v>
      </c>
      <c r="I15" s="12">
        <v>293.83264678848718</v>
      </c>
      <c r="J15" s="12">
        <v>293.83264678848718</v>
      </c>
      <c r="K15" s="12">
        <v>293.83264678848718</v>
      </c>
      <c r="L15" s="12">
        <v>293.83264678848718</v>
      </c>
      <c r="M15" s="12">
        <v>282.37011901791971</v>
      </c>
      <c r="N15" s="12">
        <v>282.37011901791971</v>
      </c>
      <c r="O15" s="12">
        <v>282.37011901791971</v>
      </c>
      <c r="P15" s="12">
        <v>282.37011901791971</v>
      </c>
      <c r="Q15" s="12">
        <v>282.37011901791971</v>
      </c>
      <c r="R15" s="12">
        <v>282.37011901791971</v>
      </c>
      <c r="S15" s="12">
        <v>282.37011901791971</v>
      </c>
      <c r="T15" s="12">
        <v>282.37011901791971</v>
      </c>
      <c r="U15" s="12">
        <v>282.37011901791971</v>
      </c>
      <c r="V15" s="12">
        <v>428.68023463993052</v>
      </c>
      <c r="W15" s="12">
        <v>428.68023463993052</v>
      </c>
      <c r="X15" s="12">
        <v>428.68023463993052</v>
      </c>
      <c r="Y15" s="12">
        <v>428.68023463993052</v>
      </c>
      <c r="Z15" s="12">
        <v>428.68023463993052</v>
      </c>
      <c r="AA15" s="12">
        <v>428.68023463993052</v>
      </c>
    </row>
    <row r="16" spans="1:27" x14ac:dyDescent="0.25">
      <c r="A16" s="13" t="s">
        <v>14</v>
      </c>
      <c r="B16" s="15">
        <v>192.52482805029416</v>
      </c>
      <c r="C16" s="15">
        <v>192.52482805029416</v>
      </c>
      <c r="D16" s="15">
        <v>192.52482805029416</v>
      </c>
      <c r="E16" s="15">
        <v>192.52482805029416</v>
      </c>
      <c r="F16" s="15">
        <v>192.52482805029416</v>
      </c>
      <c r="G16" s="15">
        <v>192.52482805029416</v>
      </c>
      <c r="H16" s="15">
        <v>201.27236506603896</v>
      </c>
      <c r="I16" s="15">
        <v>201.27236506603896</v>
      </c>
      <c r="J16" s="15">
        <v>201.27236506603896</v>
      </c>
      <c r="K16" s="15">
        <v>201.27236506603896</v>
      </c>
      <c r="L16" s="15">
        <v>201.27236506603896</v>
      </c>
      <c r="M16" s="15">
        <v>193.42065049574478</v>
      </c>
      <c r="N16" s="15">
        <v>193.42065049574478</v>
      </c>
      <c r="O16" s="15">
        <v>193.42065049574478</v>
      </c>
      <c r="P16" s="15">
        <v>193.42065049574478</v>
      </c>
      <c r="Q16" s="15">
        <v>193.42065049574478</v>
      </c>
      <c r="R16" s="15">
        <v>193.42065049574478</v>
      </c>
      <c r="S16" s="15">
        <v>193.42065049574478</v>
      </c>
      <c r="T16" s="15">
        <v>193.42065049574478</v>
      </c>
      <c r="U16" s="15">
        <v>193.42065049574478</v>
      </c>
      <c r="V16" s="15">
        <v>293.64158688994246</v>
      </c>
      <c r="W16" s="15">
        <v>293.64158688994246</v>
      </c>
      <c r="X16" s="15">
        <v>293.64158688994246</v>
      </c>
      <c r="Y16" s="15">
        <v>293.64158688994246</v>
      </c>
      <c r="Z16" s="15">
        <v>293.64158688994246</v>
      </c>
      <c r="AA16" s="15">
        <v>293.64158688994246</v>
      </c>
    </row>
    <row r="17" spans="1:27" x14ac:dyDescent="0.25">
      <c r="A17" s="13" t="s">
        <v>15</v>
      </c>
      <c r="B17" s="17">
        <v>88.537501494823744</v>
      </c>
      <c r="C17" s="17">
        <v>88.537501494823744</v>
      </c>
      <c r="D17" s="17">
        <v>88.537501494823744</v>
      </c>
      <c r="E17" s="17">
        <v>88.537501494823744</v>
      </c>
      <c r="F17" s="17">
        <v>88.537501494823744</v>
      </c>
      <c r="G17" s="17">
        <v>88.537501494823744</v>
      </c>
      <c r="H17" s="17">
        <v>92.560281722448224</v>
      </c>
      <c r="I17" s="17">
        <v>92.560281722448224</v>
      </c>
      <c r="J17" s="17">
        <v>92.560281722448224</v>
      </c>
      <c r="K17" s="17">
        <v>92.560281722448224</v>
      </c>
      <c r="L17" s="17">
        <v>92.560281722448224</v>
      </c>
      <c r="M17" s="17">
        <v>88.949468522174925</v>
      </c>
      <c r="N17" s="17">
        <v>88.949468522174925</v>
      </c>
      <c r="O17" s="17">
        <v>88.949468522174925</v>
      </c>
      <c r="P17" s="17">
        <v>88.949468522174925</v>
      </c>
      <c r="Q17" s="17">
        <v>88.949468522174925</v>
      </c>
      <c r="R17" s="17">
        <v>88.949468522174925</v>
      </c>
      <c r="S17" s="17">
        <v>88.949468522174925</v>
      </c>
      <c r="T17" s="17">
        <v>88.949468522174925</v>
      </c>
      <c r="U17" s="17">
        <v>88.949468522174925</v>
      </c>
      <c r="V17" s="17">
        <v>135.03864774998806</v>
      </c>
      <c r="W17" s="17">
        <v>135.03864774998806</v>
      </c>
      <c r="X17" s="17">
        <v>135.03864774998806</v>
      </c>
      <c r="Y17" s="17">
        <v>135.03864774998806</v>
      </c>
      <c r="Z17" s="17">
        <v>135.03864774998806</v>
      </c>
      <c r="AA17" s="17">
        <v>135.03864774998806</v>
      </c>
    </row>
    <row r="18" spans="1:27" x14ac:dyDescent="0.25">
      <c r="A18" s="9" t="s">
        <v>20</v>
      </c>
      <c r="B18" s="10">
        <v>920.58251717550047</v>
      </c>
      <c r="C18" s="10">
        <v>920.58251717550047</v>
      </c>
      <c r="D18" s="10">
        <v>920.58251717550047</v>
      </c>
      <c r="E18" s="10">
        <v>920.58251717550047</v>
      </c>
      <c r="F18" s="10">
        <v>920.58251717550047</v>
      </c>
      <c r="G18" s="10">
        <v>1293.0558108820228</v>
      </c>
      <c r="H18" s="10">
        <v>1293.0558108820228</v>
      </c>
      <c r="I18" s="10">
        <v>1293.0558108820228</v>
      </c>
      <c r="J18" s="10">
        <v>1293.0558108820228</v>
      </c>
      <c r="K18" s="10">
        <v>1293.0558108820228</v>
      </c>
      <c r="L18" s="10">
        <v>2987.7868007748311</v>
      </c>
      <c r="M18" s="10">
        <v>2987.7868007748311</v>
      </c>
      <c r="N18" s="10">
        <v>2987.7868007748311</v>
      </c>
      <c r="O18" s="10">
        <v>2987.7868007748311</v>
      </c>
      <c r="P18" s="10">
        <v>2987.7868007748311</v>
      </c>
      <c r="Q18" s="10">
        <v>2987.7868007748311</v>
      </c>
      <c r="R18" s="10">
        <v>2987.7868007748311</v>
      </c>
      <c r="S18" s="10">
        <v>2987.7868007748311</v>
      </c>
      <c r="T18" s="10">
        <v>2987.7868007748311</v>
      </c>
      <c r="U18" s="10">
        <v>2987.7868007748311</v>
      </c>
      <c r="V18" s="10">
        <v>3068.6733918695641</v>
      </c>
      <c r="W18" s="10">
        <v>3068.6733918695641</v>
      </c>
      <c r="X18" s="10">
        <v>3068.6733918695641</v>
      </c>
      <c r="Y18" s="10">
        <v>3068.6733918695641</v>
      </c>
      <c r="Z18" s="10">
        <v>3068.6733918695641</v>
      </c>
      <c r="AA18" s="10">
        <v>3068.6733918695641</v>
      </c>
    </row>
    <row r="19" spans="1:27" x14ac:dyDescent="0.25">
      <c r="A19" s="11" t="s">
        <v>21</v>
      </c>
      <c r="B19" s="16">
        <v>550.25776177148055</v>
      </c>
      <c r="C19" s="16">
        <v>550.25776177148055</v>
      </c>
      <c r="D19" s="16">
        <v>550.25776177148055</v>
      </c>
      <c r="E19" s="16">
        <v>550.25776177148055</v>
      </c>
      <c r="F19" s="16">
        <v>550.25776177148055</v>
      </c>
      <c r="G19" s="16">
        <v>879.22989256976894</v>
      </c>
      <c r="H19" s="16">
        <v>879.22989256976894</v>
      </c>
      <c r="I19" s="16">
        <v>879.22989256976894</v>
      </c>
      <c r="J19" s="16">
        <v>879.22989256976894</v>
      </c>
      <c r="K19" s="16">
        <v>879.22989256976894</v>
      </c>
      <c r="L19" s="16">
        <v>2335.1240110537196</v>
      </c>
      <c r="M19" s="16">
        <v>2335.1240110537196</v>
      </c>
      <c r="N19" s="16">
        <v>2335.1240110537196</v>
      </c>
      <c r="O19" s="16">
        <v>2335.1240110537196</v>
      </c>
      <c r="P19" s="16">
        <v>2335.1240110537196</v>
      </c>
      <c r="Q19" s="16">
        <v>2335.1240110537196</v>
      </c>
      <c r="R19" s="16">
        <v>2335.1240110537196</v>
      </c>
      <c r="S19" s="16">
        <v>2335.1240110537196</v>
      </c>
      <c r="T19" s="16">
        <v>2335.1240110537196</v>
      </c>
      <c r="U19" s="16">
        <v>2335.1240110537196</v>
      </c>
      <c r="V19" s="16">
        <v>2563.6377837352547</v>
      </c>
      <c r="W19" s="16">
        <v>2563.6377837352547</v>
      </c>
      <c r="X19" s="16">
        <v>2563.6377837352547</v>
      </c>
      <c r="Y19" s="16">
        <v>2563.6377837352547</v>
      </c>
      <c r="Z19" s="16">
        <v>2563.6377837352547</v>
      </c>
      <c r="AA19" s="16">
        <v>2563.6377837352547</v>
      </c>
    </row>
    <row r="20" spans="1:27" x14ac:dyDescent="0.25">
      <c r="A20" s="13" t="s">
        <v>14</v>
      </c>
      <c r="B20" s="15">
        <v>410.9699000680688</v>
      </c>
      <c r="C20" s="15">
        <v>410.9699000680688</v>
      </c>
      <c r="D20" s="15">
        <v>410.9699000680688</v>
      </c>
      <c r="E20" s="15">
        <v>410.9699000680688</v>
      </c>
      <c r="F20" s="15">
        <v>410.9699000680688</v>
      </c>
      <c r="G20" s="15">
        <v>652.32091108498651</v>
      </c>
      <c r="H20" s="15">
        <v>652.32091108498651</v>
      </c>
      <c r="I20" s="15">
        <v>652.32091108498651</v>
      </c>
      <c r="J20" s="15">
        <v>652.32091108498651</v>
      </c>
      <c r="K20" s="15">
        <v>652.32091108498651</v>
      </c>
      <c r="L20" s="15">
        <v>1723.1677158549305</v>
      </c>
      <c r="M20" s="15">
        <v>1723.1677158549305</v>
      </c>
      <c r="N20" s="15">
        <v>1723.1677158549305</v>
      </c>
      <c r="O20" s="15">
        <v>1723.1677158549305</v>
      </c>
      <c r="P20" s="15">
        <v>1723.1677158549305</v>
      </c>
      <c r="Q20" s="15">
        <v>1723.1677158549305</v>
      </c>
      <c r="R20" s="15">
        <v>1723.1677158549305</v>
      </c>
      <c r="S20" s="15">
        <v>1723.1677158549305</v>
      </c>
      <c r="T20" s="15">
        <v>1723.1677158549305</v>
      </c>
      <c r="U20" s="15">
        <v>1723.1677158549305</v>
      </c>
      <c r="V20" s="15">
        <v>1888.3149553710764</v>
      </c>
      <c r="W20" s="15">
        <v>1888.3149553710764</v>
      </c>
      <c r="X20" s="15">
        <v>1888.3149553710764</v>
      </c>
      <c r="Y20" s="15">
        <v>1888.3149553710764</v>
      </c>
      <c r="Z20" s="15">
        <v>1888.3149553710764</v>
      </c>
      <c r="AA20" s="15">
        <v>1888.3149553710764</v>
      </c>
    </row>
    <row r="21" spans="1:27" x14ac:dyDescent="0.25">
      <c r="A21" s="13" t="s">
        <v>15</v>
      </c>
      <c r="B21" s="17">
        <v>139.28786170341175</v>
      </c>
      <c r="C21" s="17">
        <v>139.28786170341175</v>
      </c>
      <c r="D21" s="17">
        <v>139.28786170341175</v>
      </c>
      <c r="E21" s="17">
        <v>139.28786170341175</v>
      </c>
      <c r="F21" s="17">
        <v>139.28786170341175</v>
      </c>
      <c r="G21" s="17">
        <v>226.90898148478243</v>
      </c>
      <c r="H21" s="17">
        <v>226.90898148478243</v>
      </c>
      <c r="I21" s="17">
        <v>226.90898148478243</v>
      </c>
      <c r="J21" s="17">
        <v>226.90898148478243</v>
      </c>
      <c r="K21" s="17">
        <v>226.90898148478243</v>
      </c>
      <c r="L21" s="17">
        <v>611.95629519878912</v>
      </c>
      <c r="M21" s="17">
        <v>611.95629519878912</v>
      </c>
      <c r="N21" s="17">
        <v>611.95629519878912</v>
      </c>
      <c r="O21" s="17">
        <v>611.95629519878912</v>
      </c>
      <c r="P21" s="17">
        <v>611.95629519878912</v>
      </c>
      <c r="Q21" s="17">
        <v>611.95629519878912</v>
      </c>
      <c r="R21" s="17">
        <v>611.95629519878912</v>
      </c>
      <c r="S21" s="17">
        <v>611.95629519878912</v>
      </c>
      <c r="T21" s="17">
        <v>611.95629519878912</v>
      </c>
      <c r="U21" s="17">
        <v>611.95629519878912</v>
      </c>
      <c r="V21" s="17">
        <v>675.32282836417835</v>
      </c>
      <c r="W21" s="17">
        <v>675.32282836417835</v>
      </c>
      <c r="X21" s="17">
        <v>675.32282836417835</v>
      </c>
      <c r="Y21" s="17">
        <v>675.32282836417835</v>
      </c>
      <c r="Z21" s="17">
        <v>675.32282836417835</v>
      </c>
      <c r="AA21" s="17">
        <v>675.32282836417835</v>
      </c>
    </row>
    <row r="22" spans="1:27" x14ac:dyDescent="0.25">
      <c r="A22" s="11" t="s">
        <v>22</v>
      </c>
      <c r="B22" s="16">
        <v>370.32475540401998</v>
      </c>
      <c r="C22" s="16">
        <v>370.32475540401998</v>
      </c>
      <c r="D22" s="16">
        <v>370.32475540401998</v>
      </c>
      <c r="E22" s="16">
        <v>370.32475540401998</v>
      </c>
      <c r="F22" s="16">
        <v>370.32475540401998</v>
      </c>
      <c r="G22" s="16">
        <v>413.82591831225386</v>
      </c>
      <c r="H22" s="16">
        <v>413.82591831225386</v>
      </c>
      <c r="I22" s="16">
        <v>413.82591831225386</v>
      </c>
      <c r="J22" s="16">
        <v>413.82591831225386</v>
      </c>
      <c r="K22" s="16">
        <v>413.82591831225386</v>
      </c>
      <c r="L22" s="16">
        <v>652.66278972111172</v>
      </c>
      <c r="M22" s="16">
        <v>652.66278972111172</v>
      </c>
      <c r="N22" s="16">
        <v>652.66278972111172</v>
      </c>
      <c r="O22" s="16">
        <v>652.66278972111172</v>
      </c>
      <c r="P22" s="16">
        <v>652.66278972111172</v>
      </c>
      <c r="Q22" s="16">
        <v>652.66278972111172</v>
      </c>
      <c r="R22" s="16">
        <v>652.66278972111172</v>
      </c>
      <c r="S22" s="16">
        <v>652.66278972111172</v>
      </c>
      <c r="T22" s="16">
        <v>652.66278972111172</v>
      </c>
      <c r="U22" s="16">
        <v>652.66278972111172</v>
      </c>
      <c r="V22" s="16">
        <v>505.03560813430937</v>
      </c>
      <c r="W22" s="16">
        <v>505.03560813430937</v>
      </c>
      <c r="X22" s="16">
        <v>505.03560813430937</v>
      </c>
      <c r="Y22" s="16">
        <v>505.03560813430937</v>
      </c>
      <c r="Z22" s="16">
        <v>505.03560813430937</v>
      </c>
      <c r="AA22" s="16">
        <v>505.03560813430937</v>
      </c>
    </row>
    <row r="23" spans="1:27" x14ac:dyDescent="0.25">
      <c r="A23" s="13" t="s">
        <v>14</v>
      </c>
      <c r="B23" s="18">
        <v>281.79792415120181</v>
      </c>
      <c r="C23" s="18">
        <v>281.79792415120181</v>
      </c>
      <c r="D23" s="18">
        <v>281.79792415120181</v>
      </c>
      <c r="E23" s="18">
        <v>281.79792415120181</v>
      </c>
      <c r="F23" s="18">
        <v>281.79792415120181</v>
      </c>
      <c r="G23" s="18">
        <v>314.90005201821316</v>
      </c>
      <c r="H23" s="18">
        <v>314.90005201821316</v>
      </c>
      <c r="I23" s="18">
        <v>314.90005201821316</v>
      </c>
      <c r="J23" s="18">
        <v>314.90005201821316</v>
      </c>
      <c r="K23" s="18">
        <v>314.90005201821316</v>
      </c>
      <c r="L23" s="18">
        <v>496.6425188440025</v>
      </c>
      <c r="M23" s="18">
        <v>496.6425188440025</v>
      </c>
      <c r="N23" s="18">
        <v>496.6425188440025</v>
      </c>
      <c r="O23" s="18">
        <v>496.6425188440025</v>
      </c>
      <c r="P23" s="18">
        <v>496.6425188440025</v>
      </c>
      <c r="Q23" s="18">
        <v>496.6425188440025</v>
      </c>
      <c r="R23" s="18">
        <v>496.6425188440025</v>
      </c>
      <c r="S23" s="18">
        <v>496.6425188440025</v>
      </c>
      <c r="T23" s="18">
        <v>496.6425188440025</v>
      </c>
      <c r="U23" s="18">
        <v>496.6425188440025</v>
      </c>
      <c r="V23" s="18">
        <v>384.30589345673349</v>
      </c>
      <c r="W23" s="18">
        <v>384.30589345673349</v>
      </c>
      <c r="X23" s="18">
        <v>384.30589345673349</v>
      </c>
      <c r="Y23" s="18">
        <v>384.30589345673349</v>
      </c>
      <c r="Z23" s="18">
        <v>384.30589345673349</v>
      </c>
      <c r="AA23" s="18">
        <v>384.30589345673349</v>
      </c>
    </row>
    <row r="24" spans="1:27" x14ac:dyDescent="0.25">
      <c r="A24" s="13" t="s">
        <v>15</v>
      </c>
      <c r="B24" s="17">
        <v>88.52683125281817</v>
      </c>
      <c r="C24" s="17">
        <v>88.52683125281817</v>
      </c>
      <c r="D24" s="17">
        <v>88.52683125281817</v>
      </c>
      <c r="E24" s="17">
        <v>88.52683125281817</v>
      </c>
      <c r="F24" s="17">
        <v>88.52683125281817</v>
      </c>
      <c r="G24" s="17">
        <v>98.925866294040702</v>
      </c>
      <c r="H24" s="17">
        <v>98.925866294040702</v>
      </c>
      <c r="I24" s="17">
        <v>98.925866294040702</v>
      </c>
      <c r="J24" s="17">
        <v>98.925866294040702</v>
      </c>
      <c r="K24" s="17">
        <v>98.925866294040702</v>
      </c>
      <c r="L24" s="17">
        <v>156.02027087710923</v>
      </c>
      <c r="M24" s="17">
        <v>156.02027087710923</v>
      </c>
      <c r="N24" s="17">
        <v>156.02027087710923</v>
      </c>
      <c r="O24" s="17">
        <v>156.02027087710923</v>
      </c>
      <c r="P24" s="17">
        <v>156.02027087710923</v>
      </c>
      <c r="Q24" s="17">
        <v>156.02027087710923</v>
      </c>
      <c r="R24" s="17">
        <v>156.02027087710923</v>
      </c>
      <c r="S24" s="17">
        <v>156.02027087710923</v>
      </c>
      <c r="T24" s="17">
        <v>156.02027087710923</v>
      </c>
      <c r="U24" s="17">
        <v>156.02027087710923</v>
      </c>
      <c r="V24" s="17">
        <v>120.72971467757588</v>
      </c>
      <c r="W24" s="17">
        <v>120.72971467757588</v>
      </c>
      <c r="X24" s="17">
        <v>120.72971467757588</v>
      </c>
      <c r="Y24" s="17">
        <v>120.72971467757588</v>
      </c>
      <c r="Z24" s="17">
        <v>120.72971467757588</v>
      </c>
      <c r="AA24" s="17">
        <v>120.72971467757588</v>
      </c>
    </row>
    <row r="25" spans="1:27" x14ac:dyDescent="0.25">
      <c r="A25" s="9" t="s">
        <v>23</v>
      </c>
      <c r="B25" s="10">
        <v>1686.2724633015255</v>
      </c>
      <c r="C25" s="10">
        <v>1686.2724633015255</v>
      </c>
      <c r="D25" s="10">
        <v>1686.2724633015255</v>
      </c>
      <c r="E25" s="10">
        <v>1686.2724633015255</v>
      </c>
      <c r="F25" s="10">
        <v>1686.2724633015255</v>
      </c>
      <c r="G25" s="10">
        <v>4116.3781678583882</v>
      </c>
      <c r="H25" s="10">
        <v>4116.3781678583882</v>
      </c>
      <c r="I25" s="10">
        <v>4116.3781678583882</v>
      </c>
      <c r="J25" s="10">
        <v>4116.3781678583882</v>
      </c>
      <c r="K25" s="10">
        <v>4116.3781678583882</v>
      </c>
      <c r="L25" s="10">
        <v>5129.6047389230607</v>
      </c>
      <c r="M25" s="10">
        <v>5129.6047389230607</v>
      </c>
      <c r="N25" s="10">
        <v>5129.6047389230607</v>
      </c>
      <c r="O25" s="10">
        <v>5129.6047389230607</v>
      </c>
      <c r="P25" s="10">
        <v>5129.6047389230607</v>
      </c>
      <c r="Q25" s="10">
        <v>5129.6047389230607</v>
      </c>
      <c r="R25" s="10">
        <v>5129.6047389230607</v>
      </c>
      <c r="S25" s="10">
        <v>5129.6047389230607</v>
      </c>
      <c r="T25" s="10">
        <v>5129.6047389230607</v>
      </c>
      <c r="U25" s="10">
        <v>5129.6047389230607</v>
      </c>
      <c r="V25" s="10">
        <v>5395.3202118161025</v>
      </c>
      <c r="W25" s="10">
        <v>5395.3202118161025</v>
      </c>
      <c r="X25" s="10">
        <v>5395.3202118161025</v>
      </c>
      <c r="Y25" s="10">
        <v>5395.3202118161025</v>
      </c>
      <c r="Z25" s="10">
        <v>5395.3202118161025</v>
      </c>
      <c r="AA25" s="10">
        <v>5395.3202118161025</v>
      </c>
    </row>
    <row r="26" spans="1:27" x14ac:dyDescent="0.25">
      <c r="A26" s="11" t="s">
        <v>21</v>
      </c>
      <c r="B26" s="16">
        <v>1008.1810333128469</v>
      </c>
      <c r="C26" s="16">
        <v>1008.1810333128469</v>
      </c>
      <c r="D26" s="16">
        <v>1008.1810333128469</v>
      </c>
      <c r="E26" s="16">
        <v>1008.1810333128469</v>
      </c>
      <c r="F26" s="16">
        <v>1008.1810333128469</v>
      </c>
      <c r="G26" s="16">
        <v>3358.6329601187922</v>
      </c>
      <c r="H26" s="16">
        <v>3358.6329601187922</v>
      </c>
      <c r="I26" s="16">
        <v>3358.6329601187922</v>
      </c>
      <c r="J26" s="16">
        <v>3358.6329601187922</v>
      </c>
      <c r="K26" s="16">
        <v>3358.6329601187922</v>
      </c>
      <c r="L26" s="16">
        <v>3934.5319334349274</v>
      </c>
      <c r="M26" s="16">
        <v>3934.5319334349274</v>
      </c>
      <c r="N26" s="16">
        <v>3934.5319334349274</v>
      </c>
      <c r="O26" s="16">
        <v>3934.5319334349274</v>
      </c>
      <c r="P26" s="16">
        <v>3934.5319334349274</v>
      </c>
      <c r="Q26" s="16">
        <v>3934.5319334349274</v>
      </c>
      <c r="R26" s="16">
        <v>3934.5319334349274</v>
      </c>
      <c r="S26" s="16">
        <v>3934.5319334349274</v>
      </c>
      <c r="T26" s="16">
        <v>3934.5319334349274</v>
      </c>
      <c r="U26" s="16">
        <v>3934.5319334349274</v>
      </c>
      <c r="V26" s="16">
        <v>4470.5634605657697</v>
      </c>
      <c r="W26" s="16">
        <v>4470.5634605657697</v>
      </c>
      <c r="X26" s="16">
        <v>4470.5634605657697</v>
      </c>
      <c r="Y26" s="16">
        <v>4470.5634605657697</v>
      </c>
      <c r="Z26" s="16">
        <v>4470.5634605657697</v>
      </c>
      <c r="AA26" s="16">
        <v>4470.5634605657697</v>
      </c>
    </row>
    <row r="27" spans="1:27" x14ac:dyDescent="0.25">
      <c r="A27" s="13" t="s">
        <v>14</v>
      </c>
      <c r="B27" s="15">
        <v>752.97812642790723</v>
      </c>
      <c r="C27" s="15">
        <v>752.97812642790723</v>
      </c>
      <c r="D27" s="15">
        <v>752.97812642790723</v>
      </c>
      <c r="E27" s="15">
        <v>752.97812642790723</v>
      </c>
      <c r="F27" s="15">
        <v>752.97812642790723</v>
      </c>
      <c r="G27" s="15">
        <v>2494.0746578285261</v>
      </c>
      <c r="H27" s="15">
        <v>2494.0746578285261</v>
      </c>
      <c r="I27" s="15">
        <v>2494.0746578285261</v>
      </c>
      <c r="J27" s="15">
        <v>2494.0746578285261</v>
      </c>
      <c r="K27" s="15">
        <v>2494.0746578285261</v>
      </c>
      <c r="L27" s="15">
        <v>2909.5982850013752</v>
      </c>
      <c r="M27" s="15">
        <v>2909.5982850013752</v>
      </c>
      <c r="N27" s="15">
        <v>2909.5982850013752</v>
      </c>
      <c r="O27" s="15">
        <v>2909.5982850013752</v>
      </c>
      <c r="P27" s="15">
        <v>2909.5982850013752</v>
      </c>
      <c r="Q27" s="15">
        <v>2909.5982850013752</v>
      </c>
      <c r="R27" s="15">
        <v>2909.5982850013752</v>
      </c>
      <c r="S27" s="15">
        <v>2909.5982850013752</v>
      </c>
      <c r="T27" s="15">
        <v>2909.5982850013752</v>
      </c>
      <c r="U27" s="15">
        <v>2909.5982850013752</v>
      </c>
      <c r="V27" s="15">
        <v>3300.5741290994661</v>
      </c>
      <c r="W27" s="15">
        <v>3300.5741290994661</v>
      </c>
      <c r="X27" s="15">
        <v>3300.5741290994661</v>
      </c>
      <c r="Y27" s="15">
        <v>3300.5741290994661</v>
      </c>
      <c r="Z27" s="15">
        <v>3300.5741290994661</v>
      </c>
      <c r="AA27" s="15">
        <v>3300.5741290994661</v>
      </c>
    </row>
    <row r="28" spans="1:27" x14ac:dyDescent="0.25">
      <c r="A28" s="13" t="s">
        <v>15</v>
      </c>
      <c r="B28" s="17">
        <v>255.20290688493969</v>
      </c>
      <c r="C28" s="17">
        <v>255.20290688493969</v>
      </c>
      <c r="D28" s="17">
        <v>255.20290688493969</v>
      </c>
      <c r="E28" s="17">
        <v>255.20290688493969</v>
      </c>
      <c r="F28" s="17">
        <v>255.20290688493969</v>
      </c>
      <c r="G28" s="17">
        <v>864.55830229026606</v>
      </c>
      <c r="H28" s="17">
        <v>864.55830229026606</v>
      </c>
      <c r="I28" s="17">
        <v>864.55830229026606</v>
      </c>
      <c r="J28" s="17">
        <v>864.55830229026606</v>
      </c>
      <c r="K28" s="17">
        <v>864.55830229026606</v>
      </c>
      <c r="L28" s="17">
        <v>1024.9336484335522</v>
      </c>
      <c r="M28" s="17">
        <v>1024.9336484335522</v>
      </c>
      <c r="N28" s="17">
        <v>1024.9336484335522</v>
      </c>
      <c r="O28" s="17">
        <v>1024.9336484335522</v>
      </c>
      <c r="P28" s="17">
        <v>1024.9336484335522</v>
      </c>
      <c r="Q28" s="17">
        <v>1024.9336484335522</v>
      </c>
      <c r="R28" s="17">
        <v>1024.9336484335522</v>
      </c>
      <c r="S28" s="17">
        <v>1024.9336484335522</v>
      </c>
      <c r="T28" s="17">
        <v>1024.9336484335522</v>
      </c>
      <c r="U28" s="17">
        <v>1024.9336484335522</v>
      </c>
      <c r="V28" s="17">
        <v>1169.9893314663036</v>
      </c>
      <c r="W28" s="17">
        <v>1169.9893314663036</v>
      </c>
      <c r="X28" s="17">
        <v>1169.9893314663036</v>
      </c>
      <c r="Y28" s="17">
        <v>1169.9893314663036</v>
      </c>
      <c r="Z28" s="17">
        <v>1169.9893314663036</v>
      </c>
      <c r="AA28" s="17">
        <v>1169.9893314663036</v>
      </c>
    </row>
    <row r="29" spans="1:27" x14ac:dyDescent="0.25">
      <c r="A29" s="11" t="s">
        <v>22</v>
      </c>
      <c r="B29" s="16">
        <v>678.09142998867844</v>
      </c>
      <c r="C29" s="16">
        <v>678.09142998867844</v>
      </c>
      <c r="D29" s="16">
        <v>678.09142998867844</v>
      </c>
      <c r="E29" s="16">
        <v>678.09142998867844</v>
      </c>
      <c r="F29" s="16">
        <v>678.09142998867844</v>
      </c>
      <c r="G29" s="16">
        <v>757.74520773959614</v>
      </c>
      <c r="H29" s="16">
        <v>757.74520773959614</v>
      </c>
      <c r="I29" s="16">
        <v>757.74520773959614</v>
      </c>
      <c r="J29" s="16">
        <v>757.74520773959614</v>
      </c>
      <c r="K29" s="16">
        <v>757.74520773959614</v>
      </c>
      <c r="L29" s="16">
        <v>1195.0728054881329</v>
      </c>
      <c r="M29" s="16">
        <v>1195.0728054881329</v>
      </c>
      <c r="N29" s="16">
        <v>1195.0728054881329</v>
      </c>
      <c r="O29" s="16">
        <v>1195.0728054881329</v>
      </c>
      <c r="P29" s="16">
        <v>1195.0728054881329</v>
      </c>
      <c r="Q29" s="16">
        <v>1195.0728054881329</v>
      </c>
      <c r="R29" s="16">
        <v>1195.0728054881329</v>
      </c>
      <c r="S29" s="16">
        <v>1195.0728054881329</v>
      </c>
      <c r="T29" s="16">
        <v>1195.0728054881329</v>
      </c>
      <c r="U29" s="16">
        <v>1195.0728054881329</v>
      </c>
      <c r="V29" s="16">
        <v>924.75675125033297</v>
      </c>
      <c r="W29" s="16">
        <v>924.75675125033297</v>
      </c>
      <c r="X29" s="16">
        <v>924.75675125033297</v>
      </c>
      <c r="Y29" s="16">
        <v>924.75675125033297</v>
      </c>
      <c r="Z29" s="16">
        <v>924.75675125033297</v>
      </c>
      <c r="AA29" s="16">
        <v>924.75675125033297</v>
      </c>
    </row>
    <row r="30" spans="1:27" x14ac:dyDescent="0.25">
      <c r="A30" s="13" t="s">
        <v>14</v>
      </c>
      <c r="B30" s="18">
        <v>515.99239469437669</v>
      </c>
      <c r="C30" s="18">
        <v>515.99239469437669</v>
      </c>
      <c r="D30" s="18">
        <v>515.99239469437669</v>
      </c>
      <c r="E30" s="18">
        <v>515.99239469437669</v>
      </c>
      <c r="F30" s="18">
        <v>515.99239469437669</v>
      </c>
      <c r="G30" s="18">
        <v>576.6047866380942</v>
      </c>
      <c r="H30" s="18">
        <v>576.6047866380942</v>
      </c>
      <c r="I30" s="18">
        <v>576.6047866380942</v>
      </c>
      <c r="J30" s="18">
        <v>576.6047866380942</v>
      </c>
      <c r="K30" s="18">
        <v>576.6047866380942</v>
      </c>
      <c r="L30" s="18">
        <v>909.38839729657752</v>
      </c>
      <c r="M30" s="18">
        <v>909.38839729657752</v>
      </c>
      <c r="N30" s="18">
        <v>909.38839729657752</v>
      </c>
      <c r="O30" s="18">
        <v>909.38839729657752</v>
      </c>
      <c r="P30" s="18">
        <v>909.38839729657752</v>
      </c>
      <c r="Q30" s="18">
        <v>909.38839729657752</v>
      </c>
      <c r="R30" s="18">
        <v>909.38839729657752</v>
      </c>
      <c r="S30" s="18">
        <v>909.38839729657752</v>
      </c>
      <c r="T30" s="18">
        <v>909.38839729657752</v>
      </c>
      <c r="U30" s="18">
        <v>909.38839729657752</v>
      </c>
      <c r="V30" s="18">
        <v>703.69190567032854</v>
      </c>
      <c r="W30" s="18">
        <v>703.69190567032854</v>
      </c>
      <c r="X30" s="18">
        <v>703.69190567032854</v>
      </c>
      <c r="Y30" s="18">
        <v>703.69190567032854</v>
      </c>
      <c r="Z30" s="18">
        <v>703.69190567032854</v>
      </c>
      <c r="AA30" s="18">
        <v>703.69190567032854</v>
      </c>
    </row>
    <row r="31" spans="1:27" x14ac:dyDescent="0.25">
      <c r="A31" s="13" t="s">
        <v>15</v>
      </c>
      <c r="B31" s="17">
        <v>162.09903529430176</v>
      </c>
      <c r="C31" s="17">
        <v>162.09903529430176</v>
      </c>
      <c r="D31" s="17">
        <v>162.09903529430176</v>
      </c>
      <c r="E31" s="17">
        <v>162.09903529430176</v>
      </c>
      <c r="F31" s="17">
        <v>162.09903529430176</v>
      </c>
      <c r="G31" s="17">
        <v>181.14042110150194</v>
      </c>
      <c r="H31" s="17">
        <v>181.14042110150194</v>
      </c>
      <c r="I31" s="17">
        <v>181.14042110150194</v>
      </c>
      <c r="J31" s="17">
        <v>181.14042110150194</v>
      </c>
      <c r="K31" s="17">
        <v>181.14042110150194</v>
      </c>
      <c r="L31" s="17">
        <v>285.68440819155535</v>
      </c>
      <c r="M31" s="17">
        <v>285.68440819155535</v>
      </c>
      <c r="N31" s="17">
        <v>285.68440819155535</v>
      </c>
      <c r="O31" s="17">
        <v>285.68440819155535</v>
      </c>
      <c r="P31" s="17">
        <v>285.68440819155535</v>
      </c>
      <c r="Q31" s="17">
        <v>285.68440819155535</v>
      </c>
      <c r="R31" s="17">
        <v>285.68440819155535</v>
      </c>
      <c r="S31" s="17">
        <v>285.68440819155535</v>
      </c>
      <c r="T31" s="17">
        <v>285.68440819155535</v>
      </c>
      <c r="U31" s="17">
        <v>285.68440819155535</v>
      </c>
      <c r="V31" s="17">
        <v>221.06484558000443</v>
      </c>
      <c r="W31" s="17">
        <v>221.06484558000443</v>
      </c>
      <c r="X31" s="17">
        <v>221.06484558000443</v>
      </c>
      <c r="Y31" s="17">
        <v>221.06484558000443</v>
      </c>
      <c r="Z31" s="17">
        <v>221.06484558000443</v>
      </c>
      <c r="AA31" s="17">
        <v>221.06484558000443</v>
      </c>
    </row>
    <row r="32" spans="1:27" x14ac:dyDescent="0.25">
      <c r="A32" s="19" t="s">
        <v>24</v>
      </c>
      <c r="B32" s="20">
        <v>21773.202996178625</v>
      </c>
      <c r="C32" s="20">
        <v>22298.22615729164</v>
      </c>
      <c r="D32" s="20">
        <v>20553.328999768313</v>
      </c>
      <c r="E32" s="20">
        <v>20699.139373009835</v>
      </c>
      <c r="F32" s="20">
        <v>21995.174292806914</v>
      </c>
      <c r="G32" s="20">
        <v>26913.98608626319</v>
      </c>
      <c r="H32" s="20">
        <v>31232.777636132094</v>
      </c>
      <c r="I32" s="20">
        <v>31594.405833865578</v>
      </c>
      <c r="J32" s="20">
        <v>31956.034031598931</v>
      </c>
      <c r="K32" s="20">
        <v>32317.662229332422</v>
      </c>
      <c r="L32" s="20">
        <v>35406.046378707586</v>
      </c>
      <c r="M32" s="20">
        <v>37557.447065683242</v>
      </c>
      <c r="N32" s="20">
        <v>33390.549204257419</v>
      </c>
      <c r="O32" s="20">
        <v>33423.988375371649</v>
      </c>
      <c r="P32" s="20">
        <v>33457.427546485909</v>
      </c>
      <c r="Q32" s="20">
        <v>33490.866717600155</v>
      </c>
      <c r="R32" s="20">
        <v>33524.3058887144</v>
      </c>
      <c r="S32" s="20">
        <v>33557.745059828645</v>
      </c>
      <c r="T32" s="20">
        <v>33591.184230942905</v>
      </c>
      <c r="U32" s="20">
        <v>33624.623402057143</v>
      </c>
      <c r="V32" s="20">
        <v>34150.974752781178</v>
      </c>
      <c r="W32" s="20">
        <v>31906.300000943178</v>
      </c>
      <c r="X32" s="20">
        <v>31939.739172057416</v>
      </c>
      <c r="Y32" s="20">
        <v>31973.178343171669</v>
      </c>
      <c r="Z32" s="20">
        <v>32006.617514285921</v>
      </c>
      <c r="AA32" s="20">
        <v>32040.056685400159</v>
      </c>
    </row>
    <row r="33" spans="1:27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18.75" x14ac:dyDescent="0.3">
      <c r="A34" s="4" t="s">
        <v>25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spans="1:27" x14ac:dyDescent="0.25">
      <c r="A35" s="6" t="s">
        <v>10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x14ac:dyDescent="0.25">
      <c r="A37" s="7" t="s">
        <v>26</v>
      </c>
      <c r="B37" s="23">
        <v>2010</v>
      </c>
      <c r="C37" s="23">
        <v>2011</v>
      </c>
      <c r="D37" s="23">
        <v>2012</v>
      </c>
      <c r="E37" s="23">
        <v>2013</v>
      </c>
      <c r="F37" s="23">
        <v>2014</v>
      </c>
      <c r="G37" s="23">
        <v>2015</v>
      </c>
      <c r="H37" s="23">
        <v>2016</v>
      </c>
      <c r="I37" s="23">
        <v>2017</v>
      </c>
      <c r="J37" s="23">
        <v>2018</v>
      </c>
      <c r="K37" s="23">
        <v>2019</v>
      </c>
      <c r="L37" s="23">
        <v>2020</v>
      </c>
      <c r="M37" s="23">
        <v>2021</v>
      </c>
      <c r="N37" s="23">
        <v>2022</v>
      </c>
      <c r="O37" s="23">
        <v>2023</v>
      </c>
      <c r="P37" s="23">
        <v>2024</v>
      </c>
      <c r="Q37" s="23">
        <v>2025</v>
      </c>
      <c r="R37" s="23">
        <v>2026</v>
      </c>
      <c r="S37" s="23">
        <v>2027</v>
      </c>
      <c r="T37" s="23">
        <v>2028</v>
      </c>
      <c r="U37" s="23">
        <v>2029</v>
      </c>
      <c r="V37" s="23">
        <v>2030</v>
      </c>
      <c r="W37" s="23">
        <v>2031</v>
      </c>
      <c r="X37" s="23">
        <v>2032</v>
      </c>
      <c r="Y37" s="23">
        <v>2033</v>
      </c>
      <c r="Z37" s="23">
        <v>2034</v>
      </c>
      <c r="AA37" s="23">
        <v>2035</v>
      </c>
    </row>
    <row r="38" spans="1:27" x14ac:dyDescent="0.25">
      <c r="A38" s="9" t="s">
        <v>12</v>
      </c>
      <c r="B38" s="10">
        <v>1205.1431944141286</v>
      </c>
      <c r="C38" s="10">
        <v>1355.0163888282573</v>
      </c>
      <c r="D38" s="10">
        <v>974.13958324238592</v>
      </c>
      <c r="E38" s="10">
        <v>1043.2627776565146</v>
      </c>
      <c r="F38" s="10">
        <v>1439.1905632616633</v>
      </c>
      <c r="G38" s="10">
        <v>2110.5635232499098</v>
      </c>
      <c r="H38" s="10">
        <v>1564.5320549353105</v>
      </c>
      <c r="I38" s="10">
        <v>1564.5320549353105</v>
      </c>
      <c r="J38" s="10">
        <v>1635.7364168624549</v>
      </c>
      <c r="K38" s="10">
        <v>1635.7364168624549</v>
      </c>
      <c r="L38" s="10">
        <v>1635.7364168624549</v>
      </c>
      <c r="M38" s="10">
        <v>1635.7364168624549</v>
      </c>
      <c r="N38" s="10">
        <v>1635.7364168624549</v>
      </c>
      <c r="O38" s="10">
        <v>1635.7364168624549</v>
      </c>
      <c r="P38" s="10">
        <v>1635.7364168624549</v>
      </c>
      <c r="Q38" s="10">
        <v>1635.7364168624549</v>
      </c>
      <c r="R38" s="10">
        <v>1635.7364168624549</v>
      </c>
      <c r="S38" s="10">
        <v>1635.7364168624549</v>
      </c>
      <c r="T38" s="10">
        <v>1635.7364168624549</v>
      </c>
      <c r="U38" s="10">
        <v>1635.7364168624549</v>
      </c>
      <c r="V38" s="10">
        <v>1635.7364168624549</v>
      </c>
      <c r="W38" s="10">
        <v>1635.7364168624549</v>
      </c>
      <c r="X38" s="10">
        <v>1635.7364168624549</v>
      </c>
      <c r="Y38" s="10">
        <v>1635.7364168624549</v>
      </c>
      <c r="Z38" s="10">
        <v>1635.7364168624549</v>
      </c>
      <c r="AA38" s="10">
        <v>1635.7364168624549</v>
      </c>
    </row>
    <row r="39" spans="1:27" x14ac:dyDescent="0.25">
      <c r="A39" s="24" t="s">
        <v>27</v>
      </c>
      <c r="B39" s="25">
        <v>1113.25</v>
      </c>
      <c r="C39" s="25">
        <v>1110</v>
      </c>
      <c r="D39" s="25">
        <v>660</v>
      </c>
      <c r="E39" s="25">
        <v>660</v>
      </c>
      <c r="F39" s="25">
        <v>890</v>
      </c>
      <c r="G39" s="25">
        <v>1360</v>
      </c>
      <c r="H39" s="25">
        <v>660</v>
      </c>
      <c r="I39" s="25">
        <v>660</v>
      </c>
      <c r="J39" s="25">
        <v>660</v>
      </c>
      <c r="K39" s="25">
        <v>660</v>
      </c>
      <c r="L39" s="25">
        <v>660</v>
      </c>
      <c r="M39" s="25">
        <v>660</v>
      </c>
      <c r="N39" s="25">
        <v>660</v>
      </c>
      <c r="O39" s="25">
        <v>660</v>
      </c>
      <c r="P39" s="25">
        <v>660</v>
      </c>
      <c r="Q39" s="25">
        <v>660</v>
      </c>
      <c r="R39" s="25">
        <v>660</v>
      </c>
      <c r="S39" s="25">
        <v>660</v>
      </c>
      <c r="T39" s="25">
        <v>660</v>
      </c>
      <c r="U39" s="25">
        <v>660</v>
      </c>
      <c r="V39" s="25">
        <v>660</v>
      </c>
      <c r="W39" s="25">
        <v>660</v>
      </c>
      <c r="X39" s="25">
        <v>660</v>
      </c>
      <c r="Y39" s="25">
        <v>660</v>
      </c>
      <c r="Z39" s="25">
        <v>660</v>
      </c>
      <c r="AA39" s="25">
        <v>660</v>
      </c>
    </row>
    <row r="40" spans="1:27" x14ac:dyDescent="0.25">
      <c r="A40" s="24" t="s">
        <v>28</v>
      </c>
      <c r="B40" s="26">
        <v>69.123194414128648</v>
      </c>
      <c r="C40" s="26">
        <v>138.2463888282573</v>
      </c>
      <c r="D40" s="26">
        <v>207.36958324238594</v>
      </c>
      <c r="E40" s="26">
        <v>276.49277765651459</v>
      </c>
      <c r="F40" s="26">
        <v>525.33627754737768</v>
      </c>
      <c r="G40" s="26">
        <v>552.98555531302918</v>
      </c>
      <c r="H40" s="26">
        <v>691.23194414128636</v>
      </c>
      <c r="I40" s="26">
        <v>691.23194414128636</v>
      </c>
      <c r="J40" s="26">
        <v>691.23194414128636</v>
      </c>
      <c r="K40" s="26">
        <v>691.23194414128636</v>
      </c>
      <c r="L40" s="26">
        <v>691.23194414128636</v>
      </c>
      <c r="M40" s="26">
        <v>691.23194414128636</v>
      </c>
      <c r="N40" s="26">
        <v>691.23194414128636</v>
      </c>
      <c r="O40" s="26">
        <v>691.23194414128636</v>
      </c>
      <c r="P40" s="26">
        <v>691.23194414128636</v>
      </c>
      <c r="Q40" s="26">
        <v>691.23194414128636</v>
      </c>
      <c r="R40" s="26">
        <v>691.23194414128636</v>
      </c>
      <c r="S40" s="26">
        <v>691.23194414128636</v>
      </c>
      <c r="T40" s="26">
        <v>691.23194414128636</v>
      </c>
      <c r="U40" s="26">
        <v>691.23194414128636</v>
      </c>
      <c r="V40" s="26">
        <v>691.23194414128636</v>
      </c>
      <c r="W40" s="26">
        <v>691.23194414128636</v>
      </c>
      <c r="X40" s="26">
        <v>691.23194414128636</v>
      </c>
      <c r="Y40" s="26">
        <v>691.23194414128636</v>
      </c>
      <c r="Z40" s="26">
        <v>691.23194414128636</v>
      </c>
      <c r="AA40" s="26">
        <v>691.23194414128636</v>
      </c>
    </row>
    <row r="41" spans="1:27" ht="30" x14ac:dyDescent="0.25">
      <c r="A41" s="27" t="s">
        <v>29</v>
      </c>
      <c r="B41" s="28"/>
      <c r="C41" s="29">
        <v>84</v>
      </c>
      <c r="D41" s="29">
        <v>84</v>
      </c>
      <c r="E41" s="29">
        <v>84</v>
      </c>
      <c r="F41" s="28"/>
      <c r="G41" s="28">
        <v>165.59153936545241</v>
      </c>
      <c r="H41" s="28">
        <v>165.59153936545241</v>
      </c>
      <c r="I41" s="28">
        <v>165.59153936545241</v>
      </c>
      <c r="J41" s="28">
        <v>236.79590129259691</v>
      </c>
      <c r="K41" s="28">
        <v>236.79590129259691</v>
      </c>
      <c r="L41" s="28">
        <v>236.79590129259691</v>
      </c>
      <c r="M41" s="28">
        <v>236.79590129259691</v>
      </c>
      <c r="N41" s="28">
        <v>236.79590129259691</v>
      </c>
      <c r="O41" s="28">
        <v>236.79590129259691</v>
      </c>
      <c r="P41" s="28">
        <v>236.79590129259691</v>
      </c>
      <c r="Q41" s="28">
        <v>236.79590129259691</v>
      </c>
      <c r="R41" s="28">
        <v>236.79590129259691</v>
      </c>
      <c r="S41" s="28">
        <v>236.79590129259691</v>
      </c>
      <c r="T41" s="28">
        <v>236.79590129259691</v>
      </c>
      <c r="U41" s="28">
        <v>236.79590129259691</v>
      </c>
      <c r="V41" s="28">
        <v>236.79590129259691</v>
      </c>
      <c r="W41" s="28">
        <v>236.79590129259691</v>
      </c>
      <c r="X41" s="28">
        <v>236.79590129259691</v>
      </c>
      <c r="Y41" s="28">
        <v>236.79590129259691</v>
      </c>
      <c r="Z41" s="28">
        <v>236.79590129259691</v>
      </c>
      <c r="AA41" s="28">
        <v>236.79590129259691</v>
      </c>
    </row>
    <row r="42" spans="1:27" x14ac:dyDescent="0.25">
      <c r="A42" s="30" t="s">
        <v>30</v>
      </c>
      <c r="B42" s="26">
        <v>22.770000000000003</v>
      </c>
      <c r="C42" s="26">
        <v>22.770000000000003</v>
      </c>
      <c r="D42" s="26">
        <v>22.770000000000003</v>
      </c>
      <c r="E42" s="26">
        <v>22.770000000000003</v>
      </c>
      <c r="F42" s="26">
        <v>23.854285714285719</v>
      </c>
      <c r="G42" s="26">
        <v>31.986428571428572</v>
      </c>
      <c r="H42" s="31">
        <v>47.708571428571439</v>
      </c>
      <c r="I42" s="26">
        <v>47.708571428571439</v>
      </c>
      <c r="J42" s="26">
        <v>47.708571428571439</v>
      </c>
      <c r="K42" s="26">
        <v>47.708571428571439</v>
      </c>
      <c r="L42" s="26">
        <v>47.708571428571439</v>
      </c>
      <c r="M42" s="28">
        <v>47.708571428571439</v>
      </c>
      <c r="N42" s="28">
        <v>47.708571428571439</v>
      </c>
      <c r="O42" s="28">
        <v>47.708571428571439</v>
      </c>
      <c r="P42" s="28">
        <v>47.708571428571439</v>
      </c>
      <c r="Q42" s="28">
        <v>47.708571428571439</v>
      </c>
      <c r="R42" s="28">
        <v>47.708571428571439</v>
      </c>
      <c r="S42" s="28">
        <v>47.708571428571439</v>
      </c>
      <c r="T42" s="28">
        <v>47.708571428571439</v>
      </c>
      <c r="U42" s="28">
        <v>47.708571428571439</v>
      </c>
      <c r="V42" s="28">
        <v>47.708571428571439</v>
      </c>
      <c r="W42" s="28">
        <v>47.708571428571439</v>
      </c>
      <c r="X42" s="28">
        <v>47.708571428571439</v>
      </c>
      <c r="Y42" s="28">
        <v>47.708571428571439</v>
      </c>
      <c r="Z42" s="28">
        <v>47.708571428571439</v>
      </c>
      <c r="AA42" s="28">
        <v>47.708571428571439</v>
      </c>
    </row>
    <row r="43" spans="1:27" x14ac:dyDescent="0.25">
      <c r="A43" s="9" t="s">
        <v>31</v>
      </c>
      <c r="B43" s="32">
        <v>34.200000000000003</v>
      </c>
      <c r="C43" s="32">
        <v>45.6</v>
      </c>
      <c r="D43" s="32">
        <v>12.19</v>
      </c>
      <c r="E43" s="32">
        <v>26.4</v>
      </c>
      <c r="F43" s="32">
        <v>45</v>
      </c>
      <c r="G43" s="32">
        <v>60</v>
      </c>
      <c r="H43" s="33">
        <v>60</v>
      </c>
      <c r="I43" s="33">
        <v>60</v>
      </c>
      <c r="J43" s="33">
        <v>60</v>
      </c>
      <c r="K43" s="33">
        <v>60</v>
      </c>
      <c r="L43" s="33">
        <v>60</v>
      </c>
      <c r="M43" s="33">
        <v>221</v>
      </c>
      <c r="N43" s="33">
        <v>221</v>
      </c>
      <c r="O43" s="33">
        <v>221</v>
      </c>
      <c r="P43" s="33">
        <v>221</v>
      </c>
      <c r="Q43" s="33">
        <v>221</v>
      </c>
      <c r="R43" s="33">
        <v>221</v>
      </c>
      <c r="S43" s="33">
        <v>221</v>
      </c>
      <c r="T43" s="33">
        <v>221</v>
      </c>
      <c r="U43" s="33">
        <v>221</v>
      </c>
      <c r="V43" s="33">
        <v>221</v>
      </c>
      <c r="W43" s="33">
        <v>45</v>
      </c>
      <c r="X43" s="33">
        <v>45</v>
      </c>
      <c r="Y43" s="33">
        <v>45</v>
      </c>
      <c r="Z43" s="33">
        <v>45</v>
      </c>
      <c r="AA43" s="33">
        <v>45</v>
      </c>
    </row>
    <row r="44" spans="1:27" x14ac:dyDescent="0.25">
      <c r="A44" s="30" t="s">
        <v>32</v>
      </c>
      <c r="B44" s="25">
        <v>34.200000000000003</v>
      </c>
      <c r="C44" s="25">
        <v>45.6</v>
      </c>
      <c r="D44" s="25">
        <v>12.19</v>
      </c>
      <c r="E44" s="25">
        <v>26.4</v>
      </c>
      <c r="F44" s="25">
        <v>45</v>
      </c>
      <c r="G44" s="25">
        <v>60</v>
      </c>
      <c r="H44" s="25">
        <v>60</v>
      </c>
      <c r="I44" s="25">
        <v>60</v>
      </c>
      <c r="J44" s="25">
        <v>60</v>
      </c>
      <c r="K44" s="25">
        <v>60</v>
      </c>
      <c r="L44" s="25">
        <v>60</v>
      </c>
      <c r="M44" s="25">
        <v>221</v>
      </c>
      <c r="N44" s="25">
        <v>221</v>
      </c>
      <c r="O44" s="25">
        <v>221</v>
      </c>
      <c r="P44" s="25">
        <v>221</v>
      </c>
      <c r="Q44" s="25">
        <v>221</v>
      </c>
      <c r="R44" s="25">
        <v>221</v>
      </c>
      <c r="S44" s="25">
        <v>221</v>
      </c>
      <c r="T44" s="25">
        <v>221</v>
      </c>
      <c r="U44" s="25">
        <v>221</v>
      </c>
      <c r="V44" s="25">
        <v>221</v>
      </c>
      <c r="W44" s="25">
        <v>45</v>
      </c>
      <c r="X44" s="25">
        <v>45</v>
      </c>
      <c r="Y44" s="25">
        <v>45</v>
      </c>
      <c r="Z44" s="25">
        <v>45</v>
      </c>
      <c r="AA44" s="25">
        <v>45</v>
      </c>
    </row>
    <row r="45" spans="1:27" x14ac:dyDescent="0.25">
      <c r="A45" s="9" t="s">
        <v>23</v>
      </c>
      <c r="B45" s="33">
        <v>0</v>
      </c>
      <c r="C45" s="33">
        <v>10.5</v>
      </c>
      <c r="D45" s="33">
        <v>10.5</v>
      </c>
      <c r="E45" s="33">
        <v>10.5</v>
      </c>
      <c r="F45" s="33">
        <v>0</v>
      </c>
      <c r="G45" s="32">
        <v>19.944293478260871</v>
      </c>
      <c r="H45" s="32">
        <v>19.944293478260871</v>
      </c>
      <c r="I45" s="32">
        <v>19.944293478260871</v>
      </c>
      <c r="J45" s="32">
        <v>28.520339673913043</v>
      </c>
      <c r="K45" s="32">
        <v>28.520339673913043</v>
      </c>
      <c r="L45" s="32">
        <v>28.520339673913043</v>
      </c>
      <c r="M45" s="32">
        <v>28.520339673913043</v>
      </c>
      <c r="N45" s="32">
        <v>28.520339673913043</v>
      </c>
      <c r="O45" s="32">
        <v>28.520339673913043</v>
      </c>
      <c r="P45" s="32">
        <v>28.520339673913043</v>
      </c>
      <c r="Q45" s="32">
        <v>28.520339673913043</v>
      </c>
      <c r="R45" s="32">
        <v>28.520339673913043</v>
      </c>
      <c r="S45" s="32">
        <v>28.520339673913043</v>
      </c>
      <c r="T45" s="32">
        <v>28.520339673913043</v>
      </c>
      <c r="U45" s="32">
        <v>28.520339673913043</v>
      </c>
      <c r="V45" s="32">
        <v>28.520339673913043</v>
      </c>
      <c r="W45" s="32">
        <v>28.520339673913043</v>
      </c>
      <c r="X45" s="32">
        <v>28.520339673913043</v>
      </c>
      <c r="Y45" s="32">
        <v>28.520339673913043</v>
      </c>
      <c r="Z45" s="32">
        <v>28.520339673913043</v>
      </c>
      <c r="AA45" s="32">
        <v>28.520339673913043</v>
      </c>
    </row>
    <row r="46" spans="1:27" ht="30" x14ac:dyDescent="0.25">
      <c r="A46" s="27" t="s">
        <v>33</v>
      </c>
      <c r="B46" s="28"/>
      <c r="C46" s="29">
        <v>10.5</v>
      </c>
      <c r="D46" s="29">
        <v>10.5</v>
      </c>
      <c r="E46" s="29">
        <v>10.5</v>
      </c>
      <c r="F46" s="28"/>
      <c r="G46" s="28">
        <v>19.944293478260871</v>
      </c>
      <c r="H46" s="28">
        <v>19.944293478260871</v>
      </c>
      <c r="I46" s="28">
        <v>19.944293478260871</v>
      </c>
      <c r="J46" s="28">
        <v>28.520339673913043</v>
      </c>
      <c r="K46" s="28">
        <v>28.520339673913043</v>
      </c>
      <c r="L46" s="28">
        <v>28.520339673913043</v>
      </c>
      <c r="M46" s="28">
        <v>28.520339673913043</v>
      </c>
      <c r="N46" s="28">
        <v>28.520339673913043</v>
      </c>
      <c r="O46" s="28">
        <v>28.520339673913043</v>
      </c>
      <c r="P46" s="28">
        <v>28.520339673913043</v>
      </c>
      <c r="Q46" s="28">
        <v>28.520339673913043</v>
      </c>
      <c r="R46" s="28">
        <v>28.520339673913043</v>
      </c>
      <c r="S46" s="28">
        <v>28.520339673913043</v>
      </c>
      <c r="T46" s="28">
        <v>28.520339673913043</v>
      </c>
      <c r="U46" s="28">
        <v>28.520339673913043</v>
      </c>
      <c r="V46" s="28">
        <v>28.520339673913043</v>
      </c>
      <c r="W46" s="28">
        <v>28.520339673913043</v>
      </c>
      <c r="X46" s="28">
        <v>28.520339673913043</v>
      </c>
      <c r="Y46" s="28">
        <v>28.520339673913043</v>
      </c>
      <c r="Z46" s="28">
        <v>28.520339673913043</v>
      </c>
      <c r="AA46" s="28">
        <v>28.520339673913043</v>
      </c>
    </row>
    <row r="47" spans="1:27" x14ac:dyDescent="0.25">
      <c r="A47" s="30" t="s">
        <v>30</v>
      </c>
      <c r="B47" s="26">
        <v>22.770000000000003</v>
      </c>
      <c r="C47" s="26">
        <v>22.770000000000003</v>
      </c>
      <c r="D47" s="26">
        <v>22.770000000000003</v>
      </c>
      <c r="E47" s="26">
        <v>22.770000000000003</v>
      </c>
      <c r="F47" s="26">
        <v>23.854285714285719</v>
      </c>
      <c r="G47" s="26">
        <v>31.986428571428572</v>
      </c>
      <c r="H47" s="26">
        <v>47.708571428571439</v>
      </c>
      <c r="I47" s="26">
        <v>47.708571428571439</v>
      </c>
      <c r="J47" s="26">
        <v>47.708571428571439</v>
      </c>
      <c r="K47" s="26">
        <v>47.708571428571439</v>
      </c>
      <c r="L47" s="26">
        <v>47.708571428571439</v>
      </c>
      <c r="M47" s="26">
        <v>47.708571428571439</v>
      </c>
      <c r="N47" s="26">
        <v>47.708571428571439</v>
      </c>
      <c r="O47" s="26">
        <v>47.708571428571439</v>
      </c>
      <c r="P47" s="26">
        <v>47.708571428571439</v>
      </c>
      <c r="Q47" s="26">
        <v>47.708571428571439</v>
      </c>
      <c r="R47" s="26">
        <v>47.708571428571439</v>
      </c>
      <c r="S47" s="26">
        <v>47.708571428571439</v>
      </c>
      <c r="T47" s="26">
        <v>47.708571428571439</v>
      </c>
      <c r="U47" s="26">
        <v>47.708571428571439</v>
      </c>
      <c r="V47" s="26">
        <v>47.708571428571439</v>
      </c>
      <c r="W47" s="26">
        <v>47.708571428571439</v>
      </c>
      <c r="X47" s="26">
        <v>47.708571428571439</v>
      </c>
      <c r="Y47" s="26">
        <v>47.708571428571439</v>
      </c>
      <c r="Z47" s="26">
        <v>47.708571428571439</v>
      </c>
      <c r="AA47" s="26">
        <v>47.708571428571439</v>
      </c>
    </row>
    <row r="48" spans="1:27" x14ac:dyDescent="0.25">
      <c r="A48" s="9" t="s">
        <v>34</v>
      </c>
      <c r="B48" s="10">
        <v>1239.3431944141287</v>
      </c>
      <c r="C48" s="10">
        <v>1411.1163888282572</v>
      </c>
      <c r="D48" s="10">
        <v>996.82958324238598</v>
      </c>
      <c r="E48" s="10">
        <v>1080.1627776565147</v>
      </c>
      <c r="F48" s="10">
        <v>1484.1905632616633</v>
      </c>
      <c r="G48" s="10">
        <v>2190.5078167281708</v>
      </c>
      <c r="H48" s="10">
        <v>1644.4763484135715</v>
      </c>
      <c r="I48" s="10">
        <v>1644.4763484135715</v>
      </c>
      <c r="J48" s="10">
        <v>1724.2567565363679</v>
      </c>
      <c r="K48" s="10">
        <v>1724.2567565363679</v>
      </c>
      <c r="L48" s="10">
        <v>1724.2567565363679</v>
      </c>
      <c r="M48" s="10">
        <v>1885.2567565363679</v>
      </c>
      <c r="N48" s="10">
        <v>1885.2567565363679</v>
      </c>
      <c r="O48" s="10">
        <v>1885.2567565363679</v>
      </c>
      <c r="P48" s="10">
        <v>1885.2567565363679</v>
      </c>
      <c r="Q48" s="10">
        <v>1885.2567565363679</v>
      </c>
      <c r="R48" s="10">
        <v>1885.2567565363679</v>
      </c>
      <c r="S48" s="10">
        <v>1885.2567565363679</v>
      </c>
      <c r="T48" s="10">
        <v>1885.2567565363679</v>
      </c>
      <c r="U48" s="10">
        <v>1885.2567565363679</v>
      </c>
      <c r="V48" s="10">
        <v>1885.2567565363679</v>
      </c>
      <c r="W48" s="10">
        <v>1709.2567565363679</v>
      </c>
      <c r="X48" s="10">
        <v>1709.2567565363679</v>
      </c>
      <c r="Y48" s="10">
        <v>1709.2567565363679</v>
      </c>
      <c r="Z48" s="10">
        <v>1709.2567565363679</v>
      </c>
      <c r="AA48" s="10">
        <v>1709.2567565363679</v>
      </c>
    </row>
    <row r="49" spans="1:27" x14ac:dyDescent="0.25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5">
      <c r="B50" s="34">
        <v>2010</v>
      </c>
      <c r="C50" s="34">
        <v>2011</v>
      </c>
      <c r="D50" s="34">
        <v>2012</v>
      </c>
      <c r="E50" s="34">
        <v>2013</v>
      </c>
      <c r="F50" s="34">
        <v>2014</v>
      </c>
      <c r="G50" s="34">
        <v>2015</v>
      </c>
      <c r="H50" s="34">
        <v>2016</v>
      </c>
      <c r="I50" s="34">
        <v>2017</v>
      </c>
      <c r="J50" s="34">
        <v>2018</v>
      </c>
      <c r="K50" s="34">
        <v>2019</v>
      </c>
      <c r="L50" s="34">
        <v>2020</v>
      </c>
      <c r="M50" s="34">
        <v>2021</v>
      </c>
      <c r="N50" s="34">
        <v>2022</v>
      </c>
      <c r="O50" s="34">
        <v>2023</v>
      </c>
      <c r="P50" s="34">
        <v>2024</v>
      </c>
      <c r="Q50" s="34">
        <v>2025</v>
      </c>
      <c r="R50" s="34">
        <v>2026</v>
      </c>
      <c r="S50" s="34">
        <v>2027</v>
      </c>
      <c r="T50" s="34">
        <v>2028</v>
      </c>
      <c r="U50" s="34">
        <v>2029</v>
      </c>
      <c r="V50" s="34">
        <v>2030</v>
      </c>
      <c r="W50" s="34">
        <v>2031</v>
      </c>
      <c r="X50" s="34">
        <v>2032</v>
      </c>
      <c r="Y50" s="34">
        <v>2033</v>
      </c>
      <c r="Z50" s="34">
        <v>2034</v>
      </c>
      <c r="AA50" s="34">
        <v>2035</v>
      </c>
    </row>
    <row r="51" spans="1:27" x14ac:dyDescent="0.25">
      <c r="A51" s="35" t="s">
        <v>35</v>
      </c>
      <c r="B51" s="36"/>
      <c r="C51" s="36">
        <v>195</v>
      </c>
      <c r="D51" s="36">
        <v>195</v>
      </c>
      <c r="E51" s="36">
        <v>195</v>
      </c>
      <c r="F51" s="36"/>
      <c r="G51" s="37">
        <v>370.39402173913049</v>
      </c>
      <c r="H51" s="37">
        <v>370.39402173913049</v>
      </c>
      <c r="I51" s="37">
        <v>370.39402173913049</v>
      </c>
      <c r="J51" s="37">
        <v>529.66345108695657</v>
      </c>
      <c r="K51" s="37">
        <v>529.66345108695657</v>
      </c>
      <c r="L51" s="37">
        <v>529.66345108695657</v>
      </c>
      <c r="M51" s="37">
        <v>529.66345108695657</v>
      </c>
      <c r="N51" s="37">
        <v>529.66345108695657</v>
      </c>
      <c r="O51" s="37">
        <v>529.66345108695657</v>
      </c>
      <c r="P51" s="37">
        <v>529.66345108695657</v>
      </c>
      <c r="Q51" s="37">
        <v>529.66345108695657</v>
      </c>
      <c r="R51" s="37">
        <v>529.66345108695657</v>
      </c>
      <c r="S51" s="37">
        <v>529.66345108695657</v>
      </c>
      <c r="T51" s="37">
        <v>529.66345108695657</v>
      </c>
      <c r="U51" s="37">
        <v>529.66345108695657</v>
      </c>
      <c r="V51" s="37">
        <v>529.66345108695657</v>
      </c>
      <c r="W51" s="37">
        <v>529.66345108695657</v>
      </c>
      <c r="X51" s="37">
        <v>529.66345108695657</v>
      </c>
      <c r="Y51" s="37">
        <v>529.66345108695657</v>
      </c>
      <c r="Z51" s="37">
        <v>529.66345108695657</v>
      </c>
      <c r="AA51" s="37">
        <v>529.66345108695657</v>
      </c>
    </row>
    <row r="52" spans="1:27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ht="18.75" x14ac:dyDescent="0.3">
      <c r="A53" s="4" t="s">
        <v>36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spans="1:27" x14ac:dyDescent="0.2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5">
      <c r="B55" s="23">
        <v>2010</v>
      </c>
      <c r="C55" s="23">
        <v>2011</v>
      </c>
      <c r="D55" s="23">
        <v>2012</v>
      </c>
      <c r="E55" s="23">
        <v>2013</v>
      </c>
      <c r="F55" s="23">
        <v>2014</v>
      </c>
      <c r="G55" s="23">
        <v>2015</v>
      </c>
      <c r="H55" s="23">
        <v>2016</v>
      </c>
      <c r="I55" s="23">
        <v>2017</v>
      </c>
      <c r="J55" s="23">
        <v>2018</v>
      </c>
      <c r="K55" s="23">
        <v>2019</v>
      </c>
      <c r="L55" s="23">
        <v>2020</v>
      </c>
      <c r="M55" s="23">
        <v>2021</v>
      </c>
      <c r="N55" s="23">
        <v>2022</v>
      </c>
      <c r="O55" s="23">
        <v>2023</v>
      </c>
      <c r="P55" s="23">
        <v>2024</v>
      </c>
      <c r="Q55" s="23">
        <v>2025</v>
      </c>
      <c r="R55" s="23">
        <v>2026</v>
      </c>
      <c r="S55" s="23">
        <v>2027</v>
      </c>
      <c r="T55" s="23">
        <v>2028</v>
      </c>
      <c r="U55" s="23">
        <v>2029</v>
      </c>
      <c r="V55" s="23">
        <v>2030</v>
      </c>
      <c r="W55" s="23">
        <v>2031</v>
      </c>
      <c r="X55" s="23">
        <v>2032</v>
      </c>
      <c r="Y55" s="23">
        <v>2033</v>
      </c>
      <c r="Z55" s="23">
        <v>2034</v>
      </c>
      <c r="AA55" s="23">
        <v>2035</v>
      </c>
    </row>
    <row r="56" spans="1:27" x14ac:dyDescent="0.25">
      <c r="A56" s="11" t="s">
        <v>37</v>
      </c>
      <c r="B56" s="38">
        <v>255.74</v>
      </c>
      <c r="C56" s="37">
        <v>255.74</v>
      </c>
      <c r="D56" s="37">
        <v>255.74</v>
      </c>
      <c r="E56" s="37">
        <v>255.74</v>
      </c>
      <c r="F56" s="37">
        <v>255.74</v>
      </c>
      <c r="G56" s="37">
        <v>340.98666666666668</v>
      </c>
      <c r="H56" s="37">
        <v>511.48</v>
      </c>
      <c r="I56" s="37">
        <v>511.48</v>
      </c>
      <c r="J56" s="37">
        <v>511.48</v>
      </c>
      <c r="K56" s="37">
        <v>511.48</v>
      </c>
      <c r="L56" s="37">
        <v>511.48</v>
      </c>
      <c r="M56" s="37">
        <v>511.48</v>
      </c>
      <c r="N56" s="37">
        <v>511.48</v>
      </c>
      <c r="O56" s="37">
        <v>511.48</v>
      </c>
      <c r="P56" s="37">
        <v>511.48</v>
      </c>
      <c r="Q56" s="37">
        <v>511.48</v>
      </c>
      <c r="R56" s="37">
        <v>511.48</v>
      </c>
      <c r="S56" s="37">
        <v>511.48</v>
      </c>
      <c r="T56" s="37">
        <v>511.48</v>
      </c>
      <c r="U56" s="37">
        <v>511.48</v>
      </c>
      <c r="V56" s="37">
        <v>511.48</v>
      </c>
      <c r="W56" s="37">
        <v>511.48</v>
      </c>
      <c r="X56" s="37">
        <v>511.48</v>
      </c>
      <c r="Y56" s="37">
        <v>511.48</v>
      </c>
      <c r="Z56" s="37">
        <v>511.48</v>
      </c>
      <c r="AA56" s="37">
        <v>511.48</v>
      </c>
    </row>
    <row r="57" spans="1:27" x14ac:dyDescent="0.25">
      <c r="A57" s="24" t="s">
        <v>38</v>
      </c>
      <c r="B57" s="37">
        <v>81.2</v>
      </c>
      <c r="C57" s="37">
        <v>81.2</v>
      </c>
      <c r="D57" s="37">
        <v>81.2</v>
      </c>
      <c r="E57" s="37">
        <v>81.2</v>
      </c>
      <c r="F57" s="37">
        <v>85.066666666666677</v>
      </c>
      <c r="G57" s="37">
        <v>114.06666666666666</v>
      </c>
      <c r="H57" s="37">
        <v>170.13333333333335</v>
      </c>
      <c r="I57" s="37">
        <v>170.13333333333335</v>
      </c>
      <c r="J57" s="37">
        <v>170.13333333333335</v>
      </c>
      <c r="K57" s="37">
        <v>170.13333333333335</v>
      </c>
      <c r="L57" s="37">
        <v>170.13333333333335</v>
      </c>
      <c r="M57" s="37">
        <v>170.13333333333335</v>
      </c>
      <c r="N57" s="37">
        <v>170.13333333333335</v>
      </c>
      <c r="O57" s="37">
        <v>170.13333333333335</v>
      </c>
      <c r="P57" s="37">
        <v>170.13333333333335</v>
      </c>
      <c r="Q57" s="37">
        <v>170.13333333333335</v>
      </c>
      <c r="R57" s="37">
        <v>170.13333333333335</v>
      </c>
      <c r="S57" s="37">
        <v>170.13333333333335</v>
      </c>
      <c r="T57" s="37">
        <v>170.13333333333335</v>
      </c>
      <c r="U57" s="37">
        <v>170.13333333333335</v>
      </c>
      <c r="V57" s="37">
        <v>170.13333333333335</v>
      </c>
      <c r="W57" s="37">
        <v>170.13333333333335</v>
      </c>
      <c r="X57" s="37">
        <v>170.13333333333335</v>
      </c>
      <c r="Y57" s="37">
        <v>170.13333333333335</v>
      </c>
      <c r="Z57" s="37">
        <v>170.13333333333335</v>
      </c>
      <c r="AA57" s="37">
        <v>170.13333333333335</v>
      </c>
    </row>
    <row r="58" spans="1:27" x14ac:dyDescent="0.25">
      <c r="B58" s="39">
        <v>3.1495073891625616</v>
      </c>
      <c r="C58" s="39">
        <v>3.1495073891625616</v>
      </c>
      <c r="D58" s="39">
        <v>3.1495073891625616</v>
      </c>
      <c r="E58" s="39">
        <v>3.1495073891625616</v>
      </c>
      <c r="F58" s="39">
        <v>3.0063479623824447</v>
      </c>
      <c r="G58" s="39">
        <v>2.9893629456458215</v>
      </c>
      <c r="H58" s="39">
        <v>3.0063479623824447</v>
      </c>
      <c r="I58" s="39">
        <v>3.0063479623824447</v>
      </c>
      <c r="J58" s="39">
        <v>3.0063479623824447</v>
      </c>
      <c r="K58" s="39">
        <v>3.0063479623824447</v>
      </c>
      <c r="L58" s="39">
        <v>3.0063479623824447</v>
      </c>
      <c r="M58" s="39">
        <v>3.0063479623824447</v>
      </c>
      <c r="N58" s="39">
        <v>3.0063479623824447</v>
      </c>
      <c r="O58" s="39">
        <v>3.0063479623824447</v>
      </c>
      <c r="P58" s="39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ht="18.75" x14ac:dyDescent="0.3">
      <c r="A59" s="4" t="s">
        <v>39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spans="1:27" x14ac:dyDescent="0.2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ht="18.75" x14ac:dyDescent="0.3">
      <c r="A61" s="40" t="s">
        <v>40</v>
      </c>
      <c r="B61" s="23">
        <v>2010</v>
      </c>
      <c r="C61" s="23">
        <v>2011</v>
      </c>
      <c r="D61" s="23">
        <v>2012</v>
      </c>
      <c r="E61" s="23">
        <v>2013</v>
      </c>
      <c r="F61" s="23">
        <v>2014</v>
      </c>
      <c r="G61" s="23">
        <v>2015</v>
      </c>
      <c r="H61" s="23">
        <v>2016</v>
      </c>
      <c r="I61" s="23">
        <v>2017</v>
      </c>
      <c r="J61" s="23">
        <v>2018</v>
      </c>
      <c r="K61" s="23">
        <v>2019</v>
      </c>
      <c r="L61" s="23">
        <v>2020</v>
      </c>
      <c r="M61" s="23">
        <v>2021</v>
      </c>
      <c r="N61" s="23">
        <v>2022</v>
      </c>
      <c r="O61" s="23">
        <v>2023</v>
      </c>
      <c r="P61" s="23">
        <v>2024</v>
      </c>
      <c r="Q61" s="23">
        <v>2025</v>
      </c>
      <c r="R61" s="23">
        <v>2026</v>
      </c>
      <c r="S61" s="23">
        <v>2027</v>
      </c>
      <c r="T61" s="23">
        <v>2028</v>
      </c>
      <c r="U61" s="23">
        <v>2029</v>
      </c>
      <c r="V61" s="23">
        <v>2030</v>
      </c>
      <c r="W61" s="23">
        <v>2031</v>
      </c>
      <c r="X61" s="23">
        <v>2032</v>
      </c>
      <c r="Y61" s="23">
        <v>2033</v>
      </c>
      <c r="Z61" s="23">
        <v>2034</v>
      </c>
      <c r="AA61" s="23">
        <v>2035</v>
      </c>
    </row>
    <row r="62" spans="1:27" x14ac:dyDescent="0.25">
      <c r="A62" s="11" t="s">
        <v>41</v>
      </c>
      <c r="B62" s="37">
        <v>40110</v>
      </c>
      <c r="C62" s="37">
        <v>40110</v>
      </c>
      <c r="D62" s="37">
        <v>46126.5</v>
      </c>
      <c r="E62" s="37">
        <v>44121</v>
      </c>
      <c r="F62" s="37">
        <v>42917.700000000004</v>
      </c>
      <c r="G62" s="37">
        <v>36999.9</v>
      </c>
      <c r="H62" s="37">
        <v>36999.9</v>
      </c>
      <c r="I62" s="37">
        <v>57015</v>
      </c>
      <c r="J62" s="37">
        <v>57015</v>
      </c>
      <c r="K62" s="37">
        <v>57015</v>
      </c>
      <c r="L62" s="37">
        <v>65160</v>
      </c>
      <c r="M62" s="37">
        <v>61358.999999999993</v>
      </c>
      <c r="N62" s="37">
        <v>37493.82</v>
      </c>
      <c r="O62" s="37">
        <v>36805.86</v>
      </c>
      <c r="P62" s="37">
        <v>36805.86</v>
      </c>
      <c r="Q62" s="37">
        <v>37704.660000000003</v>
      </c>
      <c r="R62" s="37">
        <v>37704.660000000003</v>
      </c>
      <c r="S62" s="37">
        <v>37704.660000000003</v>
      </c>
      <c r="T62" s="37">
        <v>37704.660000000003</v>
      </c>
      <c r="U62" s="37">
        <v>37704.660000000003</v>
      </c>
      <c r="V62" s="37">
        <v>36536.22</v>
      </c>
      <c r="W62" s="37">
        <v>36536.22</v>
      </c>
      <c r="X62" s="37">
        <v>36536.22</v>
      </c>
      <c r="Y62" s="37">
        <v>36536.22</v>
      </c>
      <c r="Z62" s="37">
        <v>36536.22</v>
      </c>
      <c r="AA62" s="37">
        <v>36536.22</v>
      </c>
    </row>
    <row r="64" spans="1:27" ht="18.75" x14ac:dyDescent="0.3">
      <c r="A64" s="4" t="s">
        <v>42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6" spans="1:27" ht="18.75" x14ac:dyDescent="0.3">
      <c r="A66" s="40" t="s">
        <v>40</v>
      </c>
      <c r="B66" s="8">
        <v>2010</v>
      </c>
      <c r="C66" s="8">
        <v>2011</v>
      </c>
      <c r="D66" s="8">
        <v>2012</v>
      </c>
      <c r="E66" s="8">
        <v>2013</v>
      </c>
      <c r="F66" s="8">
        <v>2014</v>
      </c>
      <c r="G66" s="8">
        <v>2015</v>
      </c>
      <c r="H66" s="8">
        <v>2016</v>
      </c>
      <c r="I66" s="8">
        <v>2017</v>
      </c>
      <c r="J66" s="8">
        <v>2018</v>
      </c>
      <c r="K66" s="8">
        <v>2019</v>
      </c>
      <c r="L66" s="8">
        <v>2020</v>
      </c>
      <c r="M66" s="8">
        <v>2021</v>
      </c>
      <c r="N66" s="8">
        <v>2022</v>
      </c>
      <c r="O66" s="8">
        <v>2023</v>
      </c>
      <c r="P66" s="8">
        <v>2024</v>
      </c>
      <c r="Q66" s="8">
        <v>2025</v>
      </c>
      <c r="R66" s="8">
        <v>2026</v>
      </c>
      <c r="S66" s="8">
        <v>2027</v>
      </c>
      <c r="T66" s="8">
        <v>2028</v>
      </c>
      <c r="U66" s="8">
        <v>2029</v>
      </c>
      <c r="V66" s="8">
        <v>2030</v>
      </c>
      <c r="W66" s="8">
        <v>2031</v>
      </c>
      <c r="X66" s="8">
        <v>2032</v>
      </c>
      <c r="Y66" s="8">
        <v>2033</v>
      </c>
      <c r="Z66" s="8">
        <v>2034</v>
      </c>
      <c r="AA66" s="8">
        <v>2035</v>
      </c>
    </row>
    <row r="67" spans="1:27" x14ac:dyDescent="0.25">
      <c r="A67" s="11" t="s">
        <v>41</v>
      </c>
      <c r="B67" s="41">
        <v>7671.8821086214048</v>
      </c>
      <c r="C67" s="41">
        <v>7671.8821086214048</v>
      </c>
      <c r="D67" s="41">
        <v>8822.6644249146157</v>
      </c>
      <c r="E67" s="41">
        <v>8439.070319483546</v>
      </c>
      <c r="F67" s="41">
        <v>8208.9138562249027</v>
      </c>
      <c r="G67" s="41">
        <v>8055.4762140524754</v>
      </c>
      <c r="H67" s="41">
        <v>12734.768619114418</v>
      </c>
      <c r="I67" s="41">
        <v>12734.768619114418</v>
      </c>
      <c r="J67" s="41">
        <v>12734.768619114418</v>
      </c>
      <c r="K67" s="41">
        <v>12734.768619114418</v>
      </c>
      <c r="L67" s="41">
        <v>14349.035063790894</v>
      </c>
      <c r="M67" s="41">
        <v>13073.161907097499</v>
      </c>
      <c r="N67" s="41">
        <v>12610.395113925908</v>
      </c>
      <c r="O67" s="41">
        <v>12379.011717340112</v>
      </c>
      <c r="P67" s="41">
        <v>12379.011717340112</v>
      </c>
      <c r="Q67" s="41">
        <v>12379.011717340112</v>
      </c>
      <c r="R67" s="41">
        <v>12379.011717340112</v>
      </c>
      <c r="S67" s="41">
        <v>12379.011717340112</v>
      </c>
      <c r="T67" s="41">
        <v>12379.011717340112</v>
      </c>
      <c r="U67" s="41">
        <v>12379.011717340112</v>
      </c>
      <c r="V67" s="41">
        <v>12379.011717340112</v>
      </c>
      <c r="W67" s="41">
        <v>12379.011717340112</v>
      </c>
      <c r="X67" s="41">
        <v>12379.011717340112</v>
      </c>
      <c r="Y67" s="41">
        <v>12379.011717340112</v>
      </c>
      <c r="Z67" s="41">
        <v>12379.011717340112</v>
      </c>
      <c r="AA67" s="41">
        <v>12379.011717340112</v>
      </c>
    </row>
    <row r="70" spans="1:27" x14ac:dyDescent="0.25">
      <c r="B70" s="8">
        <v>2010</v>
      </c>
      <c r="C70" s="8">
        <v>2011</v>
      </c>
      <c r="D70" s="8">
        <v>2012</v>
      </c>
      <c r="E70" s="8">
        <v>2013</v>
      </c>
      <c r="F70" s="8">
        <v>2014</v>
      </c>
      <c r="G70" s="8">
        <v>2015</v>
      </c>
      <c r="H70" s="8">
        <v>2016</v>
      </c>
      <c r="I70" s="8">
        <v>2017</v>
      </c>
      <c r="J70" s="8">
        <v>2018</v>
      </c>
      <c r="K70" s="8">
        <v>2019</v>
      </c>
      <c r="L70" s="8">
        <v>2020</v>
      </c>
      <c r="M70" s="8">
        <v>2021</v>
      </c>
      <c r="N70" s="8">
        <v>2022</v>
      </c>
      <c r="O70" s="8">
        <v>2023</v>
      </c>
      <c r="P70" s="8">
        <v>2024</v>
      </c>
      <c r="Q70" s="8">
        <v>2025</v>
      </c>
      <c r="R70" s="8">
        <v>2026</v>
      </c>
      <c r="S70" s="8">
        <v>2027</v>
      </c>
      <c r="T70" s="8">
        <v>2028</v>
      </c>
      <c r="U70" s="8">
        <v>2029</v>
      </c>
      <c r="V70" s="8">
        <v>2030</v>
      </c>
      <c r="W70" s="8">
        <v>2031</v>
      </c>
      <c r="X70" s="8">
        <v>2032</v>
      </c>
      <c r="Y70" s="8">
        <v>2033</v>
      </c>
      <c r="Z70" s="8">
        <v>2034</v>
      </c>
      <c r="AA70" s="8">
        <v>2035</v>
      </c>
    </row>
    <row r="71" spans="1:27" x14ac:dyDescent="0.25">
      <c r="A71" t="s">
        <v>3</v>
      </c>
      <c r="B71" s="42">
        <v>69775.00813860679</v>
      </c>
      <c r="C71" s="42">
        <v>70300.031299719805</v>
      </c>
      <c r="D71" s="42">
        <v>75722.416458489693</v>
      </c>
      <c r="E71" s="42">
        <v>73479.132726300144</v>
      </c>
      <c r="F71" s="42">
        <v>73341.711182838582</v>
      </c>
      <c r="G71" s="42">
        <v>74528.863262578059</v>
      </c>
      <c r="H71" s="42">
        <v>82769.735462609868</v>
      </c>
      <c r="I71" s="42">
        <v>103304.8080624205</v>
      </c>
      <c r="J71" s="42">
        <v>103298.53399556446</v>
      </c>
      <c r="K71" s="42">
        <v>103292.25992870843</v>
      </c>
      <c r="L71" s="42">
        <v>114378.69990467603</v>
      </c>
      <c r="M71" s="42">
        <v>108923.11155721021</v>
      </c>
      <c r="N71" s="42">
        <v>83677.550697182596</v>
      </c>
      <c r="O71" s="42">
        <v>82706.453233740758</v>
      </c>
      <c r="P71" s="42">
        <v>82700.179166884729</v>
      </c>
      <c r="Q71" s="42">
        <v>85298.794753420385</v>
      </c>
      <c r="R71" s="42">
        <v>85292.520686564341</v>
      </c>
      <c r="S71" s="42">
        <v>85286.246619708298</v>
      </c>
      <c r="T71" s="42">
        <v>85279.972552852269</v>
      </c>
      <c r="U71" s="42">
        <v>85273.698485996239</v>
      </c>
      <c r="V71" s="42">
        <v>83602.108469076644</v>
      </c>
      <c r="W71" s="42">
        <v>83595.8344022206</v>
      </c>
      <c r="X71" s="42">
        <v>83589.560335364571</v>
      </c>
      <c r="Y71" s="42">
        <v>83583.286268508527</v>
      </c>
      <c r="Z71" s="42">
        <v>83577.012201652498</v>
      </c>
      <c r="AA71" s="42">
        <v>83570.738134796455</v>
      </c>
    </row>
    <row r="72" spans="1:27" x14ac:dyDescent="0.25">
      <c r="A72" t="s">
        <v>2</v>
      </c>
      <c r="B72" s="42">
        <v>69763.986124751231</v>
      </c>
      <c r="C72" s="42">
        <v>70289.009285864246</v>
      </c>
      <c r="D72" s="42">
        <v>75711.394444634134</v>
      </c>
      <c r="E72" s="42">
        <v>73468.110712444584</v>
      </c>
      <c r="F72" s="42">
        <v>72417.48836508044</v>
      </c>
      <c r="G72" s="42">
        <v>69049.698910954336</v>
      </c>
      <c r="H72" s="42">
        <v>71027.855307908394</v>
      </c>
      <c r="I72" s="42">
        <v>71020.010031268306</v>
      </c>
      <c r="J72" s="42">
        <v>71012.164754628218</v>
      </c>
      <c r="K72" s="42">
        <v>71004.319477988131</v>
      </c>
      <c r="L72" s="42">
        <v>69649.240384542878</v>
      </c>
      <c r="M72" s="42">
        <v>68474.491530692656</v>
      </c>
      <c r="N72" s="42">
        <v>68466.646254052568</v>
      </c>
      <c r="O72" s="42">
        <v>68458.800977412495</v>
      </c>
      <c r="P72" s="42">
        <v>68450.955700772407</v>
      </c>
      <c r="Q72" s="42">
        <v>69552.587806401454</v>
      </c>
      <c r="R72" s="42">
        <v>69544.742529761366</v>
      </c>
      <c r="S72" s="42">
        <v>69536.897253121278</v>
      </c>
      <c r="T72" s="42">
        <v>69529.051976481191</v>
      </c>
      <c r="U72" s="42">
        <v>69521.206699841103</v>
      </c>
      <c r="V72" s="42">
        <v>67871.009306625609</v>
      </c>
      <c r="W72" s="42">
        <v>67863.164029985521</v>
      </c>
      <c r="X72" s="42">
        <v>67855.318753345447</v>
      </c>
      <c r="Y72" s="42">
        <v>67847.47347670536</v>
      </c>
      <c r="Z72" s="42">
        <v>67839.628200065272</v>
      </c>
      <c r="AA72" s="42">
        <v>67831.782923425184</v>
      </c>
    </row>
    <row r="73" spans="1:27" x14ac:dyDescent="0.25">
      <c r="A73" t="s">
        <v>43</v>
      </c>
      <c r="B73" s="42">
        <v>69775.008138606805</v>
      </c>
      <c r="C73" s="42">
        <v>70300.031299719805</v>
      </c>
      <c r="D73" s="42">
        <v>75722.416458489693</v>
      </c>
      <c r="E73" s="42">
        <v>73479.132726300144</v>
      </c>
      <c r="F73" s="42">
        <v>73341.711182838582</v>
      </c>
      <c r="G73" s="42">
        <v>72280.341609191993</v>
      </c>
      <c r="H73" s="42">
        <v>81448.918897456169</v>
      </c>
      <c r="I73" s="42">
        <v>101825.64709518966</v>
      </c>
      <c r="J73" s="42">
        <v>102187.275292923</v>
      </c>
      <c r="K73" s="42">
        <v>102548.90349065651</v>
      </c>
      <c r="L73" s="42">
        <v>115414.10659514791</v>
      </c>
      <c r="M73" s="42">
        <v>112488.63412543017</v>
      </c>
      <c r="N73" s="42">
        <v>83993.789470832766</v>
      </c>
      <c r="O73" s="42">
        <v>83107.885245361191</v>
      </c>
      <c r="P73" s="42">
        <v>83141.324416475443</v>
      </c>
      <c r="Q73" s="42">
        <v>84073.563587589699</v>
      </c>
      <c r="R73" s="42">
        <v>84107.002758703937</v>
      </c>
      <c r="S73" s="42">
        <v>84140.441929818189</v>
      </c>
      <c r="T73" s="42">
        <v>84173.881100932442</v>
      </c>
      <c r="U73" s="42">
        <v>84207.32027204668</v>
      </c>
      <c r="V73" s="42">
        <v>83554.690304323536</v>
      </c>
      <c r="W73" s="42">
        <v>81310.015552485536</v>
      </c>
      <c r="X73" s="42">
        <v>81343.454723599774</v>
      </c>
      <c r="Y73" s="42">
        <v>81376.893894714027</v>
      </c>
      <c r="Z73" s="42">
        <v>81410.333065828279</v>
      </c>
      <c r="AA73" s="42">
        <v>81443.772236942517</v>
      </c>
    </row>
    <row r="76" spans="1:27" x14ac:dyDescent="0.25">
      <c r="A76" t="s">
        <v>90</v>
      </c>
      <c r="B76">
        <v>22.60944152051686</v>
      </c>
      <c r="G76">
        <v>21.989620175791529</v>
      </c>
      <c r="L76">
        <v>20.870631823678899</v>
      </c>
      <c r="Q76">
        <v>19.58999221147193</v>
      </c>
      <c r="V76">
        <v>18.309352599264972</v>
      </c>
      <c r="AA76">
        <v>17.713273884134789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D27" sqref="D27"/>
    </sheetView>
  </sheetViews>
  <sheetFormatPr baseColWidth="10" defaultRowHeight="15" x14ac:dyDescent="0.25"/>
  <cols>
    <col min="1" max="1" width="32.5703125" customWidth="1"/>
    <col min="2" max="2" width="23.28515625" customWidth="1"/>
    <col min="3" max="3" width="16.85546875" customWidth="1"/>
    <col min="4" max="4" width="15.42578125" customWidth="1"/>
  </cols>
  <sheetData>
    <row r="2" spans="1:8" x14ac:dyDescent="0.25">
      <c r="A2" t="s">
        <v>48</v>
      </c>
    </row>
    <row r="3" spans="1:8" x14ac:dyDescent="0.25">
      <c r="A3" t="s">
        <v>49</v>
      </c>
      <c r="B3" t="s">
        <v>50</v>
      </c>
      <c r="C3" t="s">
        <v>51</v>
      </c>
      <c r="D3" t="s">
        <v>52</v>
      </c>
      <c r="F3" t="s">
        <v>53</v>
      </c>
      <c r="H3" t="s">
        <v>54</v>
      </c>
    </row>
    <row r="4" spans="1:8" x14ac:dyDescent="0.25">
      <c r="A4" s="44">
        <f>('AMS2'!AA76/'AMS2'!B76)^(1/25)-1</f>
        <v>-9.7146366678968477E-3</v>
      </c>
      <c r="B4">
        <f>-(A4-0.016-INV_ter_0!AD2)/(F4*INV_ter_0!F8)</f>
        <v>2.7116889678831087E-2</v>
      </c>
      <c r="C4">
        <f>F4*INV_ter_0!G13*B4</f>
        <v>1.8726405920945718E-3</v>
      </c>
      <c r="D4" s="60">
        <f>(INV_ter_0!D8)*(1+C4)^25-(INV_ter_0!D8)</f>
        <v>163166.74155766517</v>
      </c>
      <c r="F4">
        <f>'INV_ter_2 AMS1'!AC2</f>
        <v>0.82174366304594015</v>
      </c>
      <c r="H4">
        <f>((1+B4)^25/INV_ter_0!H8)^(1/20)-1-((INV_ter_0!H33/INV_ter_0!H8)^(1/25)-1)</f>
        <v>1.9774553987134347E-2</v>
      </c>
    </row>
    <row r="5" spans="1:8" x14ac:dyDescent="0.25">
      <c r="D5" s="60">
        <f>SUM('AMS2'!B18:AA18,'AMS2'!B25:AA25)</f>
        <v>172039.32181518021</v>
      </c>
    </row>
    <row r="6" spans="1:8" x14ac:dyDescent="0.25">
      <c r="D6" s="61">
        <f>D5-D4</f>
        <v>8872.5802575150447</v>
      </c>
    </row>
    <row r="9" spans="1:8" x14ac:dyDescent="0.25">
      <c r="B9" s="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"/>
  <sheetViews>
    <sheetView workbookViewId="0">
      <pane xSplit="1" ySplit="1" topLeftCell="V17" activePane="bottomRight" state="frozen"/>
      <selection pane="topRight" activeCell="B1" sqref="B1"/>
      <selection pane="bottomLeft" activeCell="A2" sqref="A2"/>
      <selection pane="bottomRight" activeCell="AJ1" sqref="AJ1"/>
    </sheetView>
  </sheetViews>
  <sheetFormatPr baseColWidth="10" defaultRowHeight="15" x14ac:dyDescent="0.25"/>
  <cols>
    <col min="6" max="6" width="12.7109375" customWidth="1"/>
    <col min="8" max="8" width="16.7109375" customWidth="1"/>
    <col min="25" max="25" width="12" bestFit="1" customWidth="1"/>
    <col min="28" max="28" width="14.5703125" customWidth="1"/>
  </cols>
  <sheetData>
    <row r="1" spans="1:36" x14ac:dyDescent="0.25">
      <c r="A1" t="s">
        <v>6</v>
      </c>
      <c r="B1" t="s">
        <v>92</v>
      </c>
      <c r="C1" t="s">
        <v>82</v>
      </c>
      <c r="D1" t="s">
        <v>83</v>
      </c>
      <c r="E1" t="s">
        <v>84</v>
      </c>
      <c r="F1" t="s">
        <v>55</v>
      </c>
      <c r="G1" t="s">
        <v>56</v>
      </c>
      <c r="H1" t="s">
        <v>107</v>
      </c>
      <c r="I1" t="s">
        <v>102</v>
      </c>
      <c r="J1" t="s">
        <v>85</v>
      </c>
      <c r="K1" t="s">
        <v>57</v>
      </c>
      <c r="L1" t="s">
        <v>86</v>
      </c>
      <c r="M1" t="s">
        <v>87</v>
      </c>
      <c r="N1" t="s">
        <v>88</v>
      </c>
      <c r="O1" t="s">
        <v>89</v>
      </c>
      <c r="P1" t="s">
        <v>81</v>
      </c>
      <c r="Q1" t="s">
        <v>61</v>
      </c>
      <c r="R1" t="s">
        <v>101</v>
      </c>
      <c r="S1" t="s">
        <v>100</v>
      </c>
      <c r="T1" t="s">
        <v>98</v>
      </c>
      <c r="U1" t="s">
        <v>99</v>
      </c>
      <c r="V1" t="s">
        <v>79</v>
      </c>
      <c r="W1" t="s">
        <v>78</v>
      </c>
      <c r="X1" t="s">
        <v>77</v>
      </c>
      <c r="Y1" t="s">
        <v>76</v>
      </c>
      <c r="Z1" t="s">
        <v>75</v>
      </c>
      <c r="AA1" t="s">
        <v>47</v>
      </c>
      <c r="AB1" t="s">
        <v>62</v>
      </c>
      <c r="AC1" t="s">
        <v>63</v>
      </c>
      <c r="AD1" t="s">
        <v>64</v>
      </c>
      <c r="AE1" t="s">
        <v>60</v>
      </c>
      <c r="AF1" t="s">
        <v>91</v>
      </c>
      <c r="AG1" t="s">
        <v>65</v>
      </c>
      <c r="AH1" t="s">
        <v>66</v>
      </c>
    </row>
    <row r="2" spans="1:36" x14ac:dyDescent="0.25">
      <c r="A2">
        <v>2004</v>
      </c>
      <c r="B2">
        <v>34125.886814745798</v>
      </c>
      <c r="C2">
        <v>34125.886814745798</v>
      </c>
      <c r="D2">
        <v>3104740.4008646999</v>
      </c>
      <c r="E2">
        <v>19.916135807197101</v>
      </c>
      <c r="H2">
        <v>1</v>
      </c>
      <c r="I2">
        <v>1</v>
      </c>
      <c r="J2">
        <v>1889582.8777751799</v>
      </c>
      <c r="K2">
        <v>1</v>
      </c>
      <c r="O2">
        <v>922286.00271842303</v>
      </c>
      <c r="P2">
        <v>201081.98659805401</v>
      </c>
      <c r="Q2">
        <v>2</v>
      </c>
      <c r="R2">
        <v>1</v>
      </c>
      <c r="S2">
        <v>0.82</v>
      </c>
      <c r="AB2">
        <f>INV_ter_0!AB2</f>
        <v>0.82174366304594015</v>
      </c>
      <c r="AC2">
        <f>AB2</f>
        <v>0.82174366304594015</v>
      </c>
      <c r="AD2" s="44">
        <f>INV_ter_0!AD2</f>
        <v>-5.3E-3</v>
      </c>
      <c r="AE2">
        <v>0.5</v>
      </c>
      <c r="AF2">
        <v>0</v>
      </c>
      <c r="AG2">
        <v>1</v>
      </c>
      <c r="AH2">
        <f>1</f>
        <v>1</v>
      </c>
    </row>
    <row r="3" spans="1:36" x14ac:dyDescent="0.25">
      <c r="A3">
        <v>2005</v>
      </c>
      <c r="B3">
        <v>34664.6899094861</v>
      </c>
      <c r="C3">
        <v>34664.6899094861</v>
      </c>
      <c r="D3">
        <v>3153760.1888465402</v>
      </c>
      <c r="E3">
        <v>20.230585528795299</v>
      </c>
      <c r="F3">
        <v>0.91704031503990502</v>
      </c>
      <c r="G3">
        <v>8.2959684960094607E-2</v>
      </c>
      <c r="H3">
        <v>1</v>
      </c>
      <c r="I3">
        <v>1</v>
      </c>
      <c r="J3">
        <v>1919416.91865566</v>
      </c>
      <c r="K3">
        <v>1</v>
      </c>
      <c r="L3">
        <v>1.5665346592949301E-2</v>
      </c>
      <c r="M3">
        <v>1.5665346592948999E-2</v>
      </c>
      <c r="N3">
        <v>1.56653465929492E-2</v>
      </c>
      <c r="O3">
        <v>936847.69177277503</v>
      </c>
      <c r="P3">
        <v>204256.80802507501</v>
      </c>
      <c r="Q3">
        <v>2</v>
      </c>
      <c r="R3">
        <v>1</v>
      </c>
      <c r="S3">
        <v>0.82</v>
      </c>
      <c r="T3">
        <f>V3+R3/R2-1-S3*F3*(H3/H2-1)</f>
        <v>1.5788691372779162E-2</v>
      </c>
      <c r="V3">
        <f t="shared" ref="V3:V28" si="0">J3/J2-1</f>
        <v>1.5788691372779162E-2</v>
      </c>
      <c r="W3">
        <f t="shared" ref="W3:W28" si="1">V3+AH3/AH2-1-AC3*F3*(H3/H2-1)</f>
        <v>1.5788691372779162E-2</v>
      </c>
      <c r="X3">
        <f>V3+AC3*G3*(H3/H2-1)</f>
        <v>1.5788691372779162E-2</v>
      </c>
      <c r="Y3">
        <f t="shared" ref="Y3:Y28" si="2">D3</f>
        <v>3153760.1888465402</v>
      </c>
      <c r="AB3">
        <f>AB2+Q3*(H3/H2-1)</f>
        <v>0.82174366304594015</v>
      </c>
      <c r="AC3">
        <f>0.5*AC2+0.5*AB3+0.02*(AB2-AC2)</f>
        <v>0.82174366304594015</v>
      </c>
      <c r="AD3">
        <f>AD2</f>
        <v>-5.3E-3</v>
      </c>
      <c r="AE3">
        <f>AE2</f>
        <v>0.5</v>
      </c>
      <c r="AF3">
        <v>0</v>
      </c>
      <c r="AG3">
        <v>1</v>
      </c>
      <c r="AH3">
        <f>0.8*AG2+(1-0.8)*AG3+0.05*(AH2-AG2)</f>
        <v>1</v>
      </c>
      <c r="AI3" s="57">
        <f>AH3-R3</f>
        <v>0</v>
      </c>
      <c r="AJ3" s="58"/>
    </row>
    <row r="4" spans="1:36" x14ac:dyDescent="0.25">
      <c r="A4">
        <v>2006</v>
      </c>
      <c r="B4">
        <v>34256.255792000004</v>
      </c>
      <c r="C4">
        <v>34635.304785</v>
      </c>
      <c r="D4">
        <v>3203562.2571</v>
      </c>
      <c r="E4">
        <v>20.382571066000001</v>
      </c>
      <c r="F4">
        <v>0.91704031503990502</v>
      </c>
      <c r="G4">
        <v>8.2959684960094607E-2</v>
      </c>
      <c r="H4">
        <v>1.0187755865736401</v>
      </c>
      <c r="I4">
        <v>1.0246268822629001</v>
      </c>
      <c r="J4">
        <v>1949958.3611999999</v>
      </c>
      <c r="K4">
        <v>0.99871996529999996</v>
      </c>
      <c r="L4">
        <v>1.57865673999882E-2</v>
      </c>
      <c r="M4">
        <v>-8.4805565647831096E-4</v>
      </c>
      <c r="N4">
        <v>1.56679443195267E-2</v>
      </c>
      <c r="O4">
        <v>951639.85762000002</v>
      </c>
      <c r="P4">
        <v>207490.07767</v>
      </c>
      <c r="Q4">
        <v>2</v>
      </c>
      <c r="R4">
        <v>0.99758188410000004</v>
      </c>
      <c r="S4">
        <v>0.84432852979999995</v>
      </c>
      <c r="T4">
        <f>V4+R4/R3-1-S4*F4*(H4/H3-1)</f>
        <v>-1.0439054885190459E-3</v>
      </c>
      <c r="U4">
        <f t="shared" ref="U4:U48" si="3">B4/B3-1</f>
        <v>-1.1782425244609707E-2</v>
      </c>
      <c r="V4">
        <f t="shared" si="0"/>
        <v>1.5911833561272681E-2</v>
      </c>
      <c r="W4">
        <f t="shared" si="1"/>
        <v>-2.5549605258096339E-3</v>
      </c>
      <c r="X4">
        <f t="shared" ref="X4:X28" si="4">V4+AC4*G4*(H4/H3-1)</f>
        <v>1.7230154496889565E-2</v>
      </c>
      <c r="Y4">
        <f t="shared" si="2"/>
        <v>3203562.2571</v>
      </c>
      <c r="Z4">
        <f>Y4-Y3*(1-1/20)</f>
        <v>207490.07769578695</v>
      </c>
      <c r="AA4">
        <f>AC4*G4*(H4/H3-1)*Y3</f>
        <v>4157.6680828714516</v>
      </c>
      <c r="AB4">
        <f>$AB$2+Q4*IF((I4/I3-1)&gt;0,(I4/I3-1),0)</f>
        <v>0.87099742757174037</v>
      </c>
      <c r="AC4">
        <f>0.5*AC3+0.5*AB4+0.02*(AB3-AC3)</f>
        <v>0.84637054530884026</v>
      </c>
      <c r="AD4">
        <f t="shared" ref="AD4:AE19" si="5">AD3</f>
        <v>-5.3E-3</v>
      </c>
      <c r="AE4">
        <f t="shared" si="5"/>
        <v>0.5</v>
      </c>
      <c r="AF4">
        <f>$AD$2-AE4*(I5/I4-1)</f>
        <v>-1.94700578793712E-2</v>
      </c>
      <c r="AG4">
        <f t="shared" ref="AG4:AG28" si="6">AG3*(1+AF4)</f>
        <v>0.98052994212062883</v>
      </c>
      <c r="AH4">
        <f>0.8*AH3+(1-0.8)*AG4+0.05*(AG3-AH3)</f>
        <v>0.99610598842412579</v>
      </c>
      <c r="AI4" s="57">
        <f>AH4-R4</f>
        <v>-1.4758956758742503E-3</v>
      </c>
      <c r="AJ4" s="57">
        <f>AC4-S4</f>
        <v>2.0420155088403114E-3</v>
      </c>
    </row>
    <row r="5" spans="1:36" x14ac:dyDescent="0.25">
      <c r="A5">
        <v>2007</v>
      </c>
      <c r="B5">
        <v>33529.158168000002</v>
      </c>
      <c r="C5">
        <v>34176.818189999998</v>
      </c>
      <c r="D5">
        <v>3254060.5493000001</v>
      </c>
      <c r="E5">
        <v>20.317963950999999</v>
      </c>
      <c r="F5">
        <v>0.91706545116732896</v>
      </c>
      <c r="G5">
        <v>8.3360150789920706E-2</v>
      </c>
      <c r="H5">
        <v>1.0420299921395799</v>
      </c>
      <c r="I5">
        <v>1.0536649267157501</v>
      </c>
      <c r="J5">
        <v>1977763.9154999999</v>
      </c>
      <c r="K5">
        <v>0.99470655299999999</v>
      </c>
      <c r="L5">
        <v>1.41588518035002E-2</v>
      </c>
      <c r="M5">
        <v>-1.33259478135204E-2</v>
      </c>
      <c r="N5">
        <v>1.5640220280029898E-2</v>
      </c>
      <c r="O5">
        <v>966659.00231999997</v>
      </c>
      <c r="P5">
        <v>210676.40555</v>
      </c>
      <c r="Q5">
        <v>2</v>
      </c>
      <c r="R5">
        <v>0.99139223730000003</v>
      </c>
      <c r="S5">
        <v>0.86059679899999997</v>
      </c>
      <c r="T5">
        <f t="shared" ref="T5:T48" si="7">V5+R5/R4-1-S5*F5*(H5/H4-1)</f>
        <v>-9.9597763899445628E-3</v>
      </c>
      <c r="U5">
        <f t="shared" si="3"/>
        <v>-2.1225250897671133E-2</v>
      </c>
      <c r="V5">
        <f t="shared" si="0"/>
        <v>1.4259563103126149E-2</v>
      </c>
      <c r="W5">
        <f t="shared" si="1"/>
        <v>-1.2004035538325762E-2</v>
      </c>
      <c r="X5">
        <f t="shared" si="4"/>
        <v>1.5901439723722967E-2</v>
      </c>
      <c r="Y5">
        <f t="shared" si="2"/>
        <v>3254060.5493000001</v>
      </c>
      <c r="Z5">
        <f t="shared" ref="Z5:Z28" si="8">Y5-Y4*(1-1/20)</f>
        <v>210676.40505499998</v>
      </c>
      <c r="AA5">
        <f>AC5*G5*(H5/H4-1)*Y4</f>
        <v>5259.8539725588553</v>
      </c>
      <c r="AB5">
        <f t="shared" ref="AB5:AB28" si="9">$AB$2+Q5*IF((I5/I4-1)&gt;0,(I5/I4-1),0)</f>
        <v>0.87842389456342496</v>
      </c>
      <c r="AC5">
        <f t="shared" ref="AC5:AC28" si="10">0.5*AC4+0.5*AB5+0.02*(AB4-AC4)</f>
        <v>0.86288975758139064</v>
      </c>
      <c r="AD5">
        <f t="shared" si="5"/>
        <v>-5.3E-3</v>
      </c>
      <c r="AE5">
        <f t="shared" si="5"/>
        <v>0.5</v>
      </c>
      <c r="AF5">
        <f t="shared" ref="AF5:AF28" si="11">$AD$2-AE5*(I6/I5-1)</f>
        <v>-2.1799260255200542E-2</v>
      </c>
      <c r="AG5">
        <f t="shared" si="6"/>
        <v>0.95915511472432458</v>
      </c>
      <c r="AH5">
        <f t="shared" ref="AH5:AH28" si="12">0.8*AH4+(1-0.8)*AG5+0.05*(AG4-AH4)</f>
        <v>0.9879370113689907</v>
      </c>
      <c r="AI5" s="57">
        <f>AH5-R5</f>
        <v>-3.4552259310093314E-3</v>
      </c>
      <c r="AJ5" s="57">
        <f t="shared" ref="AJ5:AJ28" si="13">AC5-S5</f>
        <v>2.2929585813906694E-3</v>
      </c>
    </row>
    <row r="6" spans="1:36" x14ac:dyDescent="0.25">
      <c r="A6">
        <v>2008</v>
      </c>
      <c r="B6">
        <v>32436.157953999998</v>
      </c>
      <c r="C6">
        <v>33319.242099000003</v>
      </c>
      <c r="D6">
        <v>3305060.9656000002</v>
      </c>
      <c r="E6">
        <v>20.027048441000002</v>
      </c>
      <c r="F6">
        <v>0.91626875484091397</v>
      </c>
      <c r="G6">
        <v>8.3534119919477401E-2</v>
      </c>
      <c r="H6">
        <v>1.0705091520391901</v>
      </c>
      <c r="I6">
        <v>1.0884343104110701</v>
      </c>
      <c r="J6">
        <v>2002203.969</v>
      </c>
      <c r="K6">
        <v>0.98791140089999996</v>
      </c>
      <c r="L6">
        <v>1.2281687400327101E-2</v>
      </c>
      <c r="M6">
        <v>-2.54125126242177E-2</v>
      </c>
      <c r="N6">
        <v>1.5551303332707E-2</v>
      </c>
      <c r="O6">
        <v>981849.66868</v>
      </c>
      <c r="P6">
        <v>213703.44331999999</v>
      </c>
      <c r="Q6">
        <v>2</v>
      </c>
      <c r="R6">
        <v>0.98167843529999999</v>
      </c>
      <c r="S6">
        <v>0.87307005969999996</v>
      </c>
      <c r="T6">
        <f t="shared" si="7"/>
        <v>-1.9304186802729249E-2</v>
      </c>
      <c r="U6">
        <f t="shared" si="3"/>
        <v>-3.2598498552318445E-2</v>
      </c>
      <c r="V6">
        <f t="shared" si="0"/>
        <v>1.235741703469273E-2</v>
      </c>
      <c r="W6">
        <f t="shared" si="1"/>
        <v>-2.1134392439632076E-2</v>
      </c>
      <c r="X6">
        <f t="shared" si="4"/>
        <v>1.4356493756107872E-2</v>
      </c>
      <c r="Y6">
        <f t="shared" si="2"/>
        <v>3305060.9656000002</v>
      </c>
      <c r="Z6">
        <f t="shared" si="8"/>
        <v>213703.44376500044</v>
      </c>
      <c r="AA6">
        <f t="shared" ref="AA6:AA28" si="14">AC6*G6*(H6/H5-1)*Y5</f>
        <v>6505.1166941809979</v>
      </c>
      <c r="AB6">
        <f t="shared" si="9"/>
        <v>0.88774070406674233</v>
      </c>
      <c r="AC6">
        <f t="shared" si="10"/>
        <v>0.87562591356370711</v>
      </c>
      <c r="AD6">
        <f t="shared" si="5"/>
        <v>-5.3E-3</v>
      </c>
      <c r="AE6">
        <f t="shared" si="5"/>
        <v>0.5</v>
      </c>
      <c r="AF6">
        <f t="shared" si="11"/>
        <v>-2.204736820081557E-2</v>
      </c>
      <c r="AG6">
        <f t="shared" si="6"/>
        <v>0.9380082687483019</v>
      </c>
      <c r="AH6">
        <f t="shared" si="12"/>
        <v>0.97651216801261964</v>
      </c>
      <c r="AI6" s="57">
        <f t="shared" ref="AI6:AI28" si="15">AH6-R6</f>
        <v>-5.1662672873803439E-3</v>
      </c>
      <c r="AJ6" s="57">
        <f t="shared" si="13"/>
        <v>2.5558538637071582E-3</v>
      </c>
    </row>
    <row r="7" spans="1:36" x14ac:dyDescent="0.25">
      <c r="A7">
        <v>2009</v>
      </c>
      <c r="B7">
        <v>31218.941725000001</v>
      </c>
      <c r="C7">
        <v>32225.156553000001</v>
      </c>
      <c r="D7">
        <v>3356319.6066999999</v>
      </c>
      <c r="E7">
        <v>19.562079258000001</v>
      </c>
      <c r="F7">
        <v>0.91568765704442801</v>
      </c>
      <c r="G7">
        <v>8.3568558091597897E-2</v>
      </c>
      <c r="H7">
        <v>1.1003756732893899</v>
      </c>
      <c r="I7">
        <v>1.1248911307287801</v>
      </c>
      <c r="J7">
        <v>2023774.5341</v>
      </c>
      <c r="K7">
        <v>0.97893316429999999</v>
      </c>
      <c r="L7">
        <v>1.07157907038197E-2</v>
      </c>
      <c r="M7">
        <v>-3.3387663975467399E-2</v>
      </c>
      <c r="N7">
        <v>1.5390098877868699E-2</v>
      </c>
      <c r="O7">
        <v>997168.29955</v>
      </c>
      <c r="P7">
        <v>216511.68961</v>
      </c>
      <c r="Q7">
        <v>2</v>
      </c>
      <c r="R7">
        <v>0.96927560930000001</v>
      </c>
      <c r="S7">
        <v>0.87971826559999999</v>
      </c>
      <c r="T7">
        <f t="shared" si="7"/>
        <v>-2.4335146762756745E-2</v>
      </c>
      <c r="U7">
        <f t="shared" si="3"/>
        <v>-3.7526523046478522E-2</v>
      </c>
      <c r="V7">
        <f t="shared" si="0"/>
        <v>1.0773410418706497E-2</v>
      </c>
      <c r="W7">
        <f t="shared" si="1"/>
        <v>-2.5806599716818705E-2</v>
      </c>
      <c r="X7">
        <f t="shared" si="4"/>
        <v>1.2830785159423944E-2</v>
      </c>
      <c r="Y7">
        <f t="shared" si="2"/>
        <v>3356319.6066999999</v>
      </c>
      <c r="Z7">
        <f t="shared" si="8"/>
        <v>216511.68937999988</v>
      </c>
      <c r="AA7">
        <f t="shared" si="14"/>
        <v>6799.7489471566532</v>
      </c>
      <c r="AB7">
        <f t="shared" si="9"/>
        <v>0.88873313584920244</v>
      </c>
      <c r="AC7">
        <f t="shared" si="10"/>
        <v>0.88242182051651552</v>
      </c>
      <c r="AD7">
        <f t="shared" si="5"/>
        <v>-5.3E-3</v>
      </c>
      <c r="AE7">
        <f t="shared" si="5"/>
        <v>0.5</v>
      </c>
      <c r="AF7">
        <f t="shared" si="11"/>
        <v>-2.17536726449509E-2</v>
      </c>
      <c r="AG7">
        <f t="shared" si="6"/>
        <v>0.91760314393169429</v>
      </c>
      <c r="AH7">
        <f t="shared" si="12"/>
        <v>0.96280516823321871</v>
      </c>
      <c r="AI7" s="57">
        <f t="shared" si="15"/>
        <v>-6.4704410667812962E-3</v>
      </c>
      <c r="AJ7" s="57">
        <f t="shared" si="13"/>
        <v>2.703554916515527E-3</v>
      </c>
    </row>
    <row r="8" spans="1:36" x14ac:dyDescent="0.25">
      <c r="A8">
        <v>2010</v>
      </c>
      <c r="B8">
        <v>29998.520840000001</v>
      </c>
      <c r="C8">
        <v>31035.951478999999</v>
      </c>
      <c r="D8">
        <v>3407632.0397999999</v>
      </c>
      <c r="E8">
        <v>18.994102334000001</v>
      </c>
      <c r="F8">
        <v>0.91612922949894904</v>
      </c>
      <c r="G8">
        <v>8.3484076356624901E-2</v>
      </c>
      <c r="H8">
        <v>1.1305603860904401</v>
      </c>
      <c r="I8">
        <v>1.1619083115812201</v>
      </c>
      <c r="J8">
        <v>2044200.5315</v>
      </c>
      <c r="K8">
        <v>0.9684037284</v>
      </c>
      <c r="L8">
        <v>1.0042425892168701E-2</v>
      </c>
      <c r="M8">
        <v>-3.7601149283557997E-2</v>
      </c>
      <c r="N8">
        <v>1.5172615109263E-2</v>
      </c>
      <c r="O8">
        <v>1012596.41591</v>
      </c>
      <c r="P8">
        <v>219128.41347</v>
      </c>
      <c r="Q8">
        <v>2</v>
      </c>
      <c r="R8">
        <v>0.95500647640000003</v>
      </c>
      <c r="S8">
        <v>0.88236010009999999</v>
      </c>
      <c r="T8">
        <f t="shared" si="7"/>
        <v>-2.680265606135428E-2</v>
      </c>
      <c r="U8">
        <f t="shared" si="3"/>
        <v>-3.9092320801594971E-2</v>
      </c>
      <c r="V8">
        <f t="shared" si="0"/>
        <v>1.0093020272677666E-2</v>
      </c>
      <c r="W8">
        <f t="shared" si="1"/>
        <v>-2.7499355695913833E-2</v>
      </c>
      <c r="X8">
        <f t="shared" si="4"/>
        <v>1.2120003052869545E-2</v>
      </c>
      <c r="Y8">
        <f t="shared" si="2"/>
        <v>3407632.0397999999</v>
      </c>
      <c r="Z8">
        <f t="shared" si="8"/>
        <v>219128.41343499999</v>
      </c>
      <c r="AA8">
        <f t="shared" si="14"/>
        <v>6803.2020476012758</v>
      </c>
      <c r="AB8">
        <f t="shared" si="9"/>
        <v>0.88755835362574376</v>
      </c>
      <c r="AC8">
        <f t="shared" si="10"/>
        <v>0.88511631337778329</v>
      </c>
      <c r="AD8">
        <f t="shared" si="5"/>
        <v>-5.3E-3</v>
      </c>
      <c r="AE8">
        <f t="shared" si="5"/>
        <v>0.5</v>
      </c>
      <c r="AF8">
        <f t="shared" si="11"/>
        <v>-1.8948658091806264E-2</v>
      </c>
      <c r="AG8">
        <f t="shared" si="6"/>
        <v>0.90021579569336618</v>
      </c>
      <c r="AH8">
        <f t="shared" si="12"/>
        <v>0.94802719251017198</v>
      </c>
      <c r="AI8" s="57">
        <f t="shared" si="15"/>
        <v>-6.9792838898280474E-3</v>
      </c>
      <c r="AJ8" s="57">
        <f t="shared" si="13"/>
        <v>2.7562132777833037E-3</v>
      </c>
    </row>
    <row r="9" spans="1:36" x14ac:dyDescent="0.25">
      <c r="A9">
        <v>2011</v>
      </c>
      <c r="B9">
        <v>29017.909756000001</v>
      </c>
      <c r="C9">
        <v>29958.468803999898</v>
      </c>
      <c r="D9">
        <v>3458819.3829999999</v>
      </c>
      <c r="E9">
        <v>18.444002615999999</v>
      </c>
      <c r="F9">
        <v>0.917327801132517</v>
      </c>
      <c r="G9">
        <v>8.3353999296340603E-2</v>
      </c>
      <c r="H9">
        <v>1.15222866458554</v>
      </c>
      <c r="I9">
        <v>1.19362529013882</v>
      </c>
      <c r="J9">
        <v>2062992.4828000001</v>
      </c>
      <c r="K9">
        <v>0.95779049360000001</v>
      </c>
      <c r="L9">
        <v>9.15081534607734E-3</v>
      </c>
      <c r="M9">
        <v>-3.53342083201892E-2</v>
      </c>
      <c r="N9">
        <v>1.49096784594444E-2</v>
      </c>
      <c r="O9">
        <v>1028164.6519000001</v>
      </c>
      <c r="P9">
        <v>221568.94540999999</v>
      </c>
      <c r="Q9">
        <v>2</v>
      </c>
      <c r="R9">
        <v>0.93994118900000001</v>
      </c>
      <c r="S9">
        <v>0.87815933580000005</v>
      </c>
      <c r="T9">
        <f t="shared" si="7"/>
        <v>-2.2021583616208179E-2</v>
      </c>
      <c r="U9">
        <f t="shared" si="3"/>
        <v>-3.2688647858012176E-2</v>
      </c>
      <c r="V9">
        <f t="shared" si="0"/>
        <v>9.1928120604738428E-3</v>
      </c>
      <c r="W9">
        <f t="shared" si="1"/>
        <v>-2.2672642155454469E-2</v>
      </c>
      <c r="X9">
        <f t="shared" si="4"/>
        <v>1.0599904502980864E-2</v>
      </c>
      <c r="Y9">
        <f t="shared" si="2"/>
        <v>3458819.3829999999</v>
      </c>
      <c r="Z9">
        <f t="shared" si="8"/>
        <v>221568.94519000035</v>
      </c>
      <c r="AA9">
        <f t="shared" si="14"/>
        <v>4794.8532900473665</v>
      </c>
      <c r="AB9">
        <f t="shared" si="9"/>
        <v>0.87633829541316521</v>
      </c>
      <c r="AC9">
        <f t="shared" si="10"/>
        <v>0.88077614520043346</v>
      </c>
      <c r="AD9">
        <f t="shared" si="5"/>
        <v>-5.3E-3</v>
      </c>
      <c r="AE9">
        <f t="shared" si="5"/>
        <v>0.5</v>
      </c>
      <c r="AF9">
        <f t="shared" si="11"/>
        <v>-1.9861596198890413E-2</v>
      </c>
      <c r="AG9">
        <f t="shared" si="6"/>
        <v>0.88233607306744177</v>
      </c>
      <c r="AH9">
        <f t="shared" si="12"/>
        <v>0.93249839878078566</v>
      </c>
      <c r="AI9" s="57">
        <f t="shared" si="15"/>
        <v>-7.4427902192143458E-3</v>
      </c>
      <c r="AJ9" s="57">
        <f t="shared" si="13"/>
        <v>2.6168094004334064E-3</v>
      </c>
    </row>
    <row r="10" spans="1:36" x14ac:dyDescent="0.25">
      <c r="A10">
        <v>2012</v>
      </c>
      <c r="B10">
        <v>28041.694820000001</v>
      </c>
      <c r="C10">
        <v>28928.374928000001</v>
      </c>
      <c r="D10">
        <v>3509828.5610000002</v>
      </c>
      <c r="E10">
        <v>17.920048818000001</v>
      </c>
      <c r="F10">
        <v>0.91928921592220902</v>
      </c>
      <c r="G10">
        <v>8.2975727308985503E-2</v>
      </c>
      <c r="H10">
        <v>1.1766161243781701</v>
      </c>
      <c r="I10">
        <v>1.2283874691143899</v>
      </c>
      <c r="J10">
        <v>2083386.6610999999</v>
      </c>
      <c r="K10">
        <v>0.94721482430000004</v>
      </c>
      <c r="L10">
        <v>9.8371818177985897E-3</v>
      </c>
      <c r="M10">
        <v>-3.4989104476413797E-2</v>
      </c>
      <c r="N10">
        <v>1.4639881209842699E-2</v>
      </c>
      <c r="O10">
        <v>1043902.18918</v>
      </c>
      <c r="P10">
        <v>223950.14692</v>
      </c>
      <c r="Q10">
        <v>2</v>
      </c>
      <c r="R10">
        <v>0.92432845870000002</v>
      </c>
      <c r="S10">
        <v>0.87770090730000005</v>
      </c>
      <c r="T10">
        <f t="shared" si="7"/>
        <v>-2.3802191670970859E-2</v>
      </c>
      <c r="U10">
        <f t="shared" si="3"/>
        <v>-3.3641807566726967E-2</v>
      </c>
      <c r="V10">
        <f t="shared" si="0"/>
        <v>9.8857259393982932E-3</v>
      </c>
      <c r="W10">
        <f t="shared" si="1"/>
        <v>-2.4788234356135631E-2</v>
      </c>
      <c r="X10">
        <f t="shared" si="4"/>
        <v>1.1431716608137906E-2</v>
      </c>
      <c r="Y10">
        <f t="shared" si="2"/>
        <v>3509828.5610000002</v>
      </c>
      <c r="Z10">
        <f t="shared" si="8"/>
        <v>223950.14715000056</v>
      </c>
      <c r="AA10">
        <f t="shared" si="14"/>
        <v>5347.302490973706</v>
      </c>
      <c r="AB10">
        <f t="shared" si="9"/>
        <v>0.87999004784150181</v>
      </c>
      <c r="AC10">
        <f t="shared" si="10"/>
        <v>0.88029433952522218</v>
      </c>
      <c r="AD10">
        <f t="shared" si="5"/>
        <v>-5.3E-3</v>
      </c>
      <c r="AE10">
        <f t="shared" si="5"/>
        <v>0.5</v>
      </c>
      <c r="AF10">
        <f t="shared" si="11"/>
        <v>-2.1652465147590588E-2</v>
      </c>
      <c r="AG10">
        <f t="shared" si="6"/>
        <v>0.86323132199688712</v>
      </c>
      <c r="AH10">
        <f t="shared" si="12"/>
        <v>0.91613686713833875</v>
      </c>
      <c r="AI10" s="57">
        <f t="shared" si="15"/>
        <v>-8.1915915616612711E-3</v>
      </c>
      <c r="AJ10" s="57">
        <f t="shared" si="13"/>
        <v>2.5934322252221254E-3</v>
      </c>
    </row>
    <row r="11" spans="1:36" x14ac:dyDescent="0.25">
      <c r="A11">
        <v>2013</v>
      </c>
      <c r="B11">
        <v>27008.130329</v>
      </c>
      <c r="C11">
        <v>27882.210083999998</v>
      </c>
      <c r="D11">
        <v>3560732.8679999998</v>
      </c>
      <c r="E11">
        <v>17.396135879999999</v>
      </c>
      <c r="F11">
        <v>0.921116854792699</v>
      </c>
      <c r="G11">
        <v>8.2948670624934204E-2</v>
      </c>
      <c r="H11">
        <v>1.20673970811997</v>
      </c>
      <c r="I11">
        <v>1.2685617956672499</v>
      </c>
      <c r="J11">
        <v>2106165.4649</v>
      </c>
      <c r="K11">
        <v>0.93618622169999999</v>
      </c>
      <c r="L11">
        <v>1.08742068734448E-2</v>
      </c>
      <c r="M11">
        <v>-3.6834090799750203E-2</v>
      </c>
      <c r="N11">
        <v>1.4399192210087199E-2</v>
      </c>
      <c r="O11">
        <v>1059832.90222</v>
      </c>
      <c r="P11">
        <v>226395.73473</v>
      </c>
      <c r="Q11">
        <v>2</v>
      </c>
      <c r="R11">
        <v>0.90805204930000005</v>
      </c>
      <c r="S11">
        <v>0.88102622809999998</v>
      </c>
      <c r="T11">
        <f t="shared" si="7"/>
        <v>-2.7452000711093532E-2</v>
      </c>
      <c r="U11">
        <f t="shared" si="3"/>
        <v>-3.6858132064929161E-2</v>
      </c>
      <c r="V11">
        <f t="shared" si="0"/>
        <v>1.0933545954437962E-2</v>
      </c>
      <c r="W11">
        <f t="shared" si="1"/>
        <v>-2.5950570048376097E-2</v>
      </c>
      <c r="X11">
        <f t="shared" si="4"/>
        <v>1.2810246142285054E-2</v>
      </c>
      <c r="Y11">
        <f t="shared" si="2"/>
        <v>3560732.8679999998</v>
      </c>
      <c r="Z11">
        <f t="shared" si="8"/>
        <v>226395.73504999978</v>
      </c>
      <c r="AA11">
        <f t="shared" si="14"/>
        <v>6586.895919739789</v>
      </c>
      <c r="AB11">
        <f t="shared" si="9"/>
        <v>0.88715352363630251</v>
      </c>
      <c r="AC11">
        <f t="shared" si="10"/>
        <v>0.88371784574708789</v>
      </c>
      <c r="AD11">
        <f t="shared" si="5"/>
        <v>-5.3E-3</v>
      </c>
      <c r="AE11">
        <f t="shared" si="5"/>
        <v>0.5</v>
      </c>
      <c r="AF11">
        <f t="shared" si="11"/>
        <v>-8.5267456276278131E-3</v>
      </c>
      <c r="AG11">
        <f t="shared" si="6"/>
        <v>0.85587076809641882</v>
      </c>
      <c r="AH11">
        <f t="shared" si="12"/>
        <v>0.90143837007288219</v>
      </c>
      <c r="AI11" s="57">
        <f t="shared" si="15"/>
        <v>-6.6136792271178635E-3</v>
      </c>
      <c r="AJ11" s="57">
        <f t="shared" si="13"/>
        <v>2.6916176470879183E-3</v>
      </c>
    </row>
    <row r="12" spans="1:36" x14ac:dyDescent="0.25">
      <c r="A12">
        <v>2014</v>
      </c>
      <c r="B12">
        <v>26745.897735999999</v>
      </c>
      <c r="C12">
        <v>27306.362599</v>
      </c>
      <c r="D12">
        <v>3611824.38</v>
      </c>
      <c r="E12">
        <v>16.994078326</v>
      </c>
      <c r="F12">
        <v>0.92238390439108897</v>
      </c>
      <c r="G12">
        <v>8.3154557097250698E-2</v>
      </c>
      <c r="H12">
        <v>1.2169553212630599</v>
      </c>
      <c r="I12">
        <v>1.2767484481223399</v>
      </c>
      <c r="J12">
        <v>2135350.4145999998</v>
      </c>
      <c r="K12">
        <v>0.92537096320000001</v>
      </c>
      <c r="L12">
        <v>1.37617828771873E-2</v>
      </c>
      <c r="M12">
        <v>-2.0869116785551801E-2</v>
      </c>
      <c r="N12">
        <v>1.4246627635169E-2</v>
      </c>
      <c r="O12">
        <v>1075987.4835099999</v>
      </c>
      <c r="P12">
        <v>229128.15481000001</v>
      </c>
      <c r="Q12">
        <v>2</v>
      </c>
      <c r="R12">
        <v>0.89346886660000002</v>
      </c>
      <c r="S12">
        <v>0.8570126065</v>
      </c>
      <c r="T12">
        <f t="shared" si="7"/>
        <v>-8.8948461131093445E-3</v>
      </c>
      <c r="U12">
        <f t="shared" si="3"/>
        <v>-9.7093945343720289E-3</v>
      </c>
      <c r="V12">
        <f t="shared" si="0"/>
        <v>1.3856912092794937E-2</v>
      </c>
      <c r="W12">
        <f t="shared" si="1"/>
        <v>-7.6541070755447201E-3</v>
      </c>
      <c r="X12">
        <f t="shared" si="4"/>
        <v>1.446177635562516E-2</v>
      </c>
      <c r="Y12">
        <f t="shared" si="2"/>
        <v>3611824.38</v>
      </c>
      <c r="Z12">
        <f t="shared" si="8"/>
        <v>229128.15540000005</v>
      </c>
      <c r="AA12">
        <f t="shared" si="14"/>
        <v>2153.7600613381651</v>
      </c>
      <c r="AB12">
        <f t="shared" si="9"/>
        <v>0.83465064555645141</v>
      </c>
      <c r="AC12">
        <f t="shared" si="10"/>
        <v>0.85925295920955391</v>
      </c>
      <c r="AD12">
        <f t="shared" si="5"/>
        <v>-5.3E-3</v>
      </c>
      <c r="AE12">
        <f t="shared" si="5"/>
        <v>0.5</v>
      </c>
      <c r="AF12">
        <f t="shared" si="11"/>
        <v>-1.1396862653510836E-2</v>
      </c>
      <c r="AG12">
        <f t="shared" si="6"/>
        <v>0.84611652650326918</v>
      </c>
      <c r="AH12">
        <f t="shared" si="12"/>
        <v>0.88809562126013641</v>
      </c>
      <c r="AI12" s="57">
        <f t="shared" si="15"/>
        <v>-5.3732453398636082E-3</v>
      </c>
      <c r="AJ12" s="57">
        <f t="shared" si="13"/>
        <v>2.2403527095539166E-3</v>
      </c>
    </row>
    <row r="13" spans="1:36" x14ac:dyDescent="0.25">
      <c r="A13">
        <v>2015</v>
      </c>
      <c r="B13">
        <v>26125.541261999999</v>
      </c>
      <c r="C13">
        <v>26695.333910000001</v>
      </c>
      <c r="D13">
        <v>3663753.88</v>
      </c>
      <c r="E13">
        <v>16.600243416000001</v>
      </c>
      <c r="F13">
        <v>0.92459219328035402</v>
      </c>
      <c r="G13">
        <v>8.3235919611718001E-2</v>
      </c>
      <c r="H13">
        <v>1.2647258019487999</v>
      </c>
      <c r="I13">
        <v>1.2923167679849099</v>
      </c>
      <c r="J13">
        <v>2177171.1472999998</v>
      </c>
      <c r="K13">
        <v>0.91391881060000002</v>
      </c>
      <c r="L13">
        <v>1.93956334542035E-2</v>
      </c>
      <c r="M13">
        <v>-2.2630947061747699E-2</v>
      </c>
      <c r="N13">
        <v>1.42752589563995E-2</v>
      </c>
      <c r="O13">
        <v>1092411.8939799999</v>
      </c>
      <c r="P13">
        <v>232520.71927</v>
      </c>
      <c r="Q13">
        <v>2</v>
      </c>
      <c r="R13">
        <v>0.8802523699</v>
      </c>
      <c r="S13">
        <v>0.85014334179999995</v>
      </c>
      <c r="T13">
        <f t="shared" si="7"/>
        <v>-2.6062519221742225E-2</v>
      </c>
      <c r="U13">
        <f t="shared" si="3"/>
        <v>-2.3194453225064082E-2</v>
      </c>
      <c r="V13">
        <f t="shared" si="0"/>
        <v>1.9584950748158025E-2</v>
      </c>
      <c r="W13">
        <f t="shared" si="1"/>
        <v>-2.4891172708211496E-2</v>
      </c>
      <c r="X13">
        <f t="shared" si="4"/>
        <v>2.2369387031133406E-2</v>
      </c>
      <c r="Y13">
        <f t="shared" si="2"/>
        <v>3663753.88</v>
      </c>
      <c r="Z13">
        <f t="shared" si="8"/>
        <v>232520.71900000004</v>
      </c>
      <c r="AA13">
        <f>AC13*G13*(H13/H12-1)*Y12</f>
        <v>10056.894851407054</v>
      </c>
      <c r="AB13">
        <f t="shared" si="9"/>
        <v>0.8461311136599835</v>
      </c>
      <c r="AC13">
        <f t="shared" si="10"/>
        <v>0.85219999016170667</v>
      </c>
      <c r="AD13">
        <f t="shared" si="5"/>
        <v>-5.3E-3</v>
      </c>
      <c r="AE13">
        <f t="shared" si="5"/>
        <v>0.5</v>
      </c>
      <c r="AF13">
        <f t="shared" si="11"/>
        <v>-9.0748810065405527E-3</v>
      </c>
      <c r="AG13">
        <f t="shared" si="6"/>
        <v>0.83843811970758464</v>
      </c>
      <c r="AH13">
        <f t="shared" si="12"/>
        <v>0.87606516621178276</v>
      </c>
      <c r="AI13" s="57">
        <f t="shared" si="15"/>
        <v>-4.1872036882172337E-3</v>
      </c>
      <c r="AJ13" s="57">
        <f t="shared" si="13"/>
        <v>2.0566483617067144E-3</v>
      </c>
    </row>
    <row r="14" spans="1:36" x14ac:dyDescent="0.25">
      <c r="A14">
        <v>2016</v>
      </c>
      <c r="B14">
        <v>25740.859340999999</v>
      </c>
      <c r="C14">
        <v>26214.566393000001</v>
      </c>
      <c r="D14">
        <v>3717096.4160000002</v>
      </c>
      <c r="E14">
        <v>16.256054342999999</v>
      </c>
      <c r="F14">
        <v>0.92395625777730905</v>
      </c>
      <c r="G14">
        <v>8.2693749511614303E-2</v>
      </c>
      <c r="H14">
        <v>1.30550702662107</v>
      </c>
      <c r="I14">
        <v>1.3020734520287101</v>
      </c>
      <c r="J14">
        <v>2222029.6814000001</v>
      </c>
      <c r="K14">
        <v>0.90258703549999997</v>
      </c>
      <c r="L14">
        <v>2.0394653808587699E-2</v>
      </c>
      <c r="M14" s="43">
        <v>-1.8173564736905502E-2</v>
      </c>
      <c r="N14">
        <v>1.44545581103499E-2</v>
      </c>
      <c r="O14">
        <v>1109146.8131899999</v>
      </c>
      <c r="P14">
        <v>236530.23044000001</v>
      </c>
      <c r="Q14">
        <v>2</v>
      </c>
      <c r="R14">
        <v>0.86834795450000002</v>
      </c>
      <c r="S14">
        <v>0.84247500850000001</v>
      </c>
      <c r="T14">
        <f t="shared" si="7"/>
        <v>-1.8019739671976984E-2</v>
      </c>
      <c r="U14">
        <f t="shared" si="3"/>
        <v>-1.4724361770813377E-2</v>
      </c>
      <c r="V14">
        <f t="shared" si="0"/>
        <v>2.0604045830586726E-2</v>
      </c>
      <c r="W14">
        <f t="shared" si="1"/>
        <v>-1.6504982507415042E-2</v>
      </c>
      <c r="X14">
        <f t="shared" si="4"/>
        <v>2.285561297289327E-2</v>
      </c>
      <c r="Y14">
        <f t="shared" si="2"/>
        <v>3717096.4160000002</v>
      </c>
      <c r="Z14">
        <f t="shared" si="8"/>
        <v>236530.23000000045</v>
      </c>
      <c r="AA14">
        <f t="shared" si="14"/>
        <v>8249.1878537061184</v>
      </c>
      <c r="AB14">
        <f t="shared" si="9"/>
        <v>0.83684318707210237</v>
      </c>
      <c r="AC14">
        <f t="shared" si="10"/>
        <v>0.84440021108687002</v>
      </c>
      <c r="AD14">
        <f t="shared" si="5"/>
        <v>-5.3E-3</v>
      </c>
      <c r="AE14">
        <f t="shared" si="5"/>
        <v>0.5</v>
      </c>
      <c r="AF14">
        <f t="shared" si="11"/>
        <v>-6.3436495506668253E-3</v>
      </c>
      <c r="AG14">
        <f t="shared" si="6"/>
        <v>0.83311936210623971</v>
      </c>
      <c r="AH14">
        <f t="shared" si="12"/>
        <v>0.86559465306546424</v>
      </c>
      <c r="AI14" s="57">
        <f t="shared" si="15"/>
        <v>-2.753301434535782E-3</v>
      </c>
      <c r="AJ14" s="57">
        <f t="shared" si="13"/>
        <v>1.9252025868700118E-3</v>
      </c>
    </row>
    <row r="15" spans="1:36" x14ac:dyDescent="0.25">
      <c r="A15">
        <v>2017</v>
      </c>
      <c r="B15">
        <v>25604.170478</v>
      </c>
      <c r="C15">
        <v>25936.969471</v>
      </c>
      <c r="D15">
        <v>3772237.3969999999</v>
      </c>
      <c r="E15">
        <v>16.010106787000002</v>
      </c>
      <c r="F15">
        <v>0.92250796663355195</v>
      </c>
      <c r="G15">
        <v>8.1344397295517595E-2</v>
      </c>
      <c r="H15">
        <v>1.33721743038247</v>
      </c>
      <c r="I15">
        <v>1.3047912687750001</v>
      </c>
      <c r="J15">
        <v>2268207.5536000002</v>
      </c>
      <c r="K15">
        <v>0.89245838040000003</v>
      </c>
      <c r="L15">
        <v>2.05688465173237E-2</v>
      </c>
      <c r="M15">
        <v>-1.0645881820301401E-2</v>
      </c>
      <c r="N15">
        <v>1.47254692521938E-2</v>
      </c>
      <c r="O15">
        <v>1126220.45096</v>
      </c>
      <c r="P15">
        <v>240995.80123000001</v>
      </c>
      <c r="Q15">
        <v>2</v>
      </c>
      <c r="R15">
        <v>0.85799045279999997</v>
      </c>
      <c r="S15">
        <v>0.83317398440000001</v>
      </c>
      <c r="T15">
        <f t="shared" si="7"/>
        <v>-9.81529608486632E-3</v>
      </c>
      <c r="U15">
        <f t="shared" si="3"/>
        <v>-5.3101903549226392E-3</v>
      </c>
      <c r="V15">
        <f t="shared" si="0"/>
        <v>2.0781843098920838E-2</v>
      </c>
      <c r="W15">
        <f t="shared" si="1"/>
        <v>-8.5369174962544175E-3</v>
      </c>
      <c r="X15">
        <f t="shared" si="4"/>
        <v>2.2431679532624451E-2</v>
      </c>
      <c r="Y15">
        <f t="shared" si="2"/>
        <v>3772237.3969999999</v>
      </c>
      <c r="Z15">
        <f t="shared" si="8"/>
        <v>240995.80180000002</v>
      </c>
      <c r="AA15">
        <f t="shared" si="14"/>
        <v>6132.6010947059212</v>
      </c>
      <c r="AB15">
        <f t="shared" si="9"/>
        <v>0.82591826124860745</v>
      </c>
      <c r="AC15">
        <f t="shared" si="10"/>
        <v>0.83500809568744327</v>
      </c>
      <c r="AD15">
        <f t="shared" si="5"/>
        <v>-5.3E-3</v>
      </c>
      <c r="AE15">
        <f t="shared" si="5"/>
        <v>0.5</v>
      </c>
      <c r="AF15">
        <f t="shared" si="11"/>
        <v>-6.3838774093251402E-3</v>
      </c>
      <c r="AG15">
        <f t="shared" si="6"/>
        <v>0.82780083023121831</v>
      </c>
      <c r="AH15">
        <f t="shared" si="12"/>
        <v>0.8564121239506538</v>
      </c>
      <c r="AI15" s="57">
        <f t="shared" si="15"/>
        <v>-1.5783288493461667E-3</v>
      </c>
      <c r="AJ15" s="57">
        <f t="shared" si="13"/>
        <v>1.834111287443263E-3</v>
      </c>
    </row>
    <row r="16" spans="1:36" x14ac:dyDescent="0.25">
      <c r="A16">
        <v>2018</v>
      </c>
      <c r="B16">
        <v>25487.878210999999</v>
      </c>
      <c r="C16">
        <v>25752.997201999999</v>
      </c>
      <c r="D16">
        <v>3829386.2450000001</v>
      </c>
      <c r="E16">
        <v>15.83846836</v>
      </c>
      <c r="F16">
        <v>0.92044651870516703</v>
      </c>
      <c r="G16">
        <v>7.9672612468059401E-2</v>
      </c>
      <c r="H16">
        <v>1.3689653994994699</v>
      </c>
      <c r="I16">
        <v>1.30761973633522</v>
      </c>
      <c r="J16">
        <v>2314781.1724</v>
      </c>
      <c r="K16">
        <v>0.88356815700000002</v>
      </c>
      <c r="L16">
        <v>2.0325261497872199E-2</v>
      </c>
      <c r="M16" s="43">
        <v>-7.1183271211995598E-3</v>
      </c>
      <c r="N16">
        <v>1.5036241574825601E-2</v>
      </c>
      <c r="O16">
        <v>1143649.7490699999</v>
      </c>
      <c r="P16">
        <v>245760.71823</v>
      </c>
      <c r="Q16">
        <v>2</v>
      </c>
      <c r="R16">
        <v>0.84890869300000005</v>
      </c>
      <c r="S16">
        <v>0.82857232589999996</v>
      </c>
      <c r="T16">
        <f t="shared" si="7"/>
        <v>-8.1585431894134787E-3</v>
      </c>
      <c r="U16">
        <f t="shared" si="3"/>
        <v>-4.5419267575930178E-3</v>
      </c>
      <c r="V16">
        <f t="shared" si="0"/>
        <v>2.0533226214717537E-2</v>
      </c>
      <c r="W16">
        <f t="shared" si="1"/>
        <v>-7.261052064912718E-3</v>
      </c>
      <c r="X16">
        <f t="shared" si="4"/>
        <v>2.2103915783310897E-2</v>
      </c>
      <c r="Y16">
        <f t="shared" si="2"/>
        <v>3829386.2450000001</v>
      </c>
      <c r="Z16">
        <f t="shared" si="8"/>
        <v>245760.7178500006</v>
      </c>
      <c r="AA16">
        <f t="shared" si="14"/>
        <v>5925.0139297256665</v>
      </c>
      <c r="AB16">
        <f t="shared" si="9"/>
        <v>0.82607917268324071</v>
      </c>
      <c r="AC16">
        <f t="shared" si="10"/>
        <v>0.83036183749656534</v>
      </c>
      <c r="AD16">
        <f t="shared" si="5"/>
        <v>-5.3E-3</v>
      </c>
      <c r="AE16">
        <f t="shared" si="5"/>
        <v>0.5</v>
      </c>
      <c r="AF16">
        <f t="shared" si="11"/>
        <v>-6.7052148026190148E-3</v>
      </c>
      <c r="AG16">
        <f t="shared" si="6"/>
        <v>0.82225024785073164</v>
      </c>
      <c r="AH16">
        <f t="shared" si="12"/>
        <v>0.84814918404469763</v>
      </c>
      <c r="AI16" s="57">
        <f t="shared" si="15"/>
        <v>-7.5950895530241258E-4</v>
      </c>
      <c r="AJ16" s="57">
        <f t="shared" si="13"/>
        <v>1.7895115965653741E-3</v>
      </c>
    </row>
    <row r="17" spans="1:36" x14ac:dyDescent="0.25">
      <c r="A17">
        <v>2019</v>
      </c>
      <c r="B17">
        <v>25355.864238999999</v>
      </c>
      <c r="C17">
        <v>25597.233743000001</v>
      </c>
      <c r="D17">
        <v>3888627.423</v>
      </c>
      <c r="E17">
        <v>15.706422273999999</v>
      </c>
      <c r="F17">
        <v>0.91831047436409297</v>
      </c>
      <c r="G17">
        <v>7.8194694057781594E-2</v>
      </c>
      <c r="H17">
        <v>1.40247975655028</v>
      </c>
      <c r="I17">
        <v>1.3112947095546099</v>
      </c>
      <c r="J17">
        <v>2361369.4468</v>
      </c>
      <c r="K17">
        <v>0.87557136739999997</v>
      </c>
      <c r="L17">
        <v>1.9926567702205598E-2</v>
      </c>
      <c r="M17">
        <v>-6.0667277975232099E-3</v>
      </c>
      <c r="N17">
        <v>1.53517068031699E-2</v>
      </c>
      <c r="O17">
        <v>1161444.1695000001</v>
      </c>
      <c r="P17">
        <v>250710.49015</v>
      </c>
      <c r="Q17">
        <v>2</v>
      </c>
      <c r="R17">
        <v>0.84073817510000004</v>
      </c>
      <c r="S17">
        <v>0.82700782039999998</v>
      </c>
      <c r="T17">
        <f t="shared" si="7"/>
        <v>-8.090794841906928E-3</v>
      </c>
      <c r="U17">
        <f t="shared" si="3"/>
        <v>-5.1794806498653978E-3</v>
      </c>
      <c r="V17">
        <f t="shared" si="0"/>
        <v>2.0126427048694495E-2</v>
      </c>
      <c r="W17">
        <f t="shared" si="1"/>
        <v>-7.4481244523432258E-3</v>
      </c>
      <c r="X17">
        <f t="shared" si="4"/>
        <v>2.1712976713028551E-2</v>
      </c>
      <c r="Y17">
        <f t="shared" si="2"/>
        <v>3888627.423</v>
      </c>
      <c r="Z17">
        <f t="shared" si="8"/>
        <v>250710.4902499998</v>
      </c>
      <c r="AA17">
        <f t="shared" si="14"/>
        <v>6075.5114616102037</v>
      </c>
      <c r="AB17">
        <f t="shared" si="9"/>
        <v>0.82736452225641621</v>
      </c>
      <c r="AC17">
        <f t="shared" si="10"/>
        <v>0.82877752658022419</v>
      </c>
      <c r="AD17">
        <f t="shared" si="5"/>
        <v>-5.3E-3</v>
      </c>
      <c r="AE17">
        <f t="shared" si="5"/>
        <v>0.5</v>
      </c>
      <c r="AF17">
        <f t="shared" si="11"/>
        <v>-6.7476357988889577E-3</v>
      </c>
      <c r="AG17">
        <f t="shared" si="6"/>
        <v>0.81670200264268877</v>
      </c>
      <c r="AH17">
        <f t="shared" si="12"/>
        <v>0.84056480095459751</v>
      </c>
      <c r="AI17" s="57">
        <f t="shared" si="15"/>
        <v>-1.7337414540252727E-4</v>
      </c>
      <c r="AJ17" s="57">
        <f t="shared" si="13"/>
        <v>1.7697061802242064E-3</v>
      </c>
    </row>
    <row r="18" spans="1:36" x14ac:dyDescent="0.25">
      <c r="A18">
        <v>2020</v>
      </c>
      <c r="B18">
        <v>25253.078758</v>
      </c>
      <c r="C18">
        <v>25470.613299000001</v>
      </c>
      <c r="D18">
        <v>3950153.3169999998</v>
      </c>
      <c r="E18">
        <v>15.599613021</v>
      </c>
      <c r="F18">
        <v>0.916248753772963</v>
      </c>
      <c r="G18">
        <v>7.6858062659029405E-2</v>
      </c>
      <c r="H18">
        <v>1.4373909519268</v>
      </c>
      <c r="I18">
        <v>1.3150912638835</v>
      </c>
      <c r="J18">
        <v>2412405.2426</v>
      </c>
      <c r="K18">
        <v>0.86817268749999998</v>
      </c>
      <c r="L18">
        <v>2.1382550969439501E-2</v>
      </c>
      <c r="M18">
        <v>-4.9589207616914403E-3</v>
      </c>
      <c r="N18">
        <v>1.56981447829821E-2</v>
      </c>
      <c r="O18">
        <v>1179685.1764700001</v>
      </c>
      <c r="P18">
        <v>255957.26607000001</v>
      </c>
      <c r="Q18">
        <v>2</v>
      </c>
      <c r="R18">
        <v>0.83324016960000002</v>
      </c>
      <c r="S18">
        <v>0.82636710170000005</v>
      </c>
      <c r="T18">
        <f t="shared" si="7"/>
        <v>-6.153097845038584E-3</v>
      </c>
      <c r="U18">
        <f t="shared" si="3"/>
        <v>-4.0537163328829839E-3</v>
      </c>
      <c r="V18">
        <f t="shared" si="0"/>
        <v>2.1612795858420686E-2</v>
      </c>
      <c r="W18">
        <f t="shared" si="1"/>
        <v>-5.704686120113666E-3</v>
      </c>
      <c r="X18">
        <f t="shared" si="4"/>
        <v>2.3197159303777932E-2</v>
      </c>
      <c r="Y18">
        <f t="shared" si="2"/>
        <v>3950153.3169999998</v>
      </c>
      <c r="Z18">
        <f t="shared" si="8"/>
        <v>255957.26514999988</v>
      </c>
      <c r="AA18">
        <f t="shared" si="14"/>
        <v>6160.9991416149496</v>
      </c>
      <c r="AB18">
        <f t="shared" si="9"/>
        <v>0.82753420624149598</v>
      </c>
      <c r="AC18">
        <f t="shared" si="10"/>
        <v>0.82812760632438398</v>
      </c>
      <c r="AD18">
        <f t="shared" si="5"/>
        <v>-5.3E-3</v>
      </c>
      <c r="AE18">
        <f t="shared" si="5"/>
        <v>0.5</v>
      </c>
      <c r="AF18">
        <f t="shared" si="11"/>
        <v>-6.8573931573972244E-3</v>
      </c>
      <c r="AG18">
        <f t="shared" si="6"/>
        <v>0.81110155591813426</v>
      </c>
      <c r="AH18">
        <f t="shared" si="12"/>
        <v>0.83347901203170938</v>
      </c>
      <c r="AI18" s="57">
        <f t="shared" si="15"/>
        <v>2.3884243170935182E-4</v>
      </c>
      <c r="AJ18" s="57">
        <f t="shared" si="13"/>
        <v>1.7605046243839295E-3</v>
      </c>
    </row>
    <row r="19" spans="1:36" x14ac:dyDescent="0.25">
      <c r="A19">
        <v>2021</v>
      </c>
      <c r="B19">
        <v>25155.084486</v>
      </c>
      <c r="C19">
        <v>25358.729402000001</v>
      </c>
      <c r="D19">
        <v>4014126.375</v>
      </c>
      <c r="E19">
        <v>15.509580933000001</v>
      </c>
      <c r="F19">
        <v>0.91190210591662701</v>
      </c>
      <c r="G19">
        <v>7.5526265618986801E-2</v>
      </c>
      <c r="H19">
        <v>1.4733553551404599</v>
      </c>
      <c r="I19">
        <v>1.31918749215495</v>
      </c>
      <c r="J19">
        <v>2464678.0548999999</v>
      </c>
      <c r="K19">
        <v>0.86121415469999996</v>
      </c>
      <c r="L19">
        <v>2.14369166525782E-2</v>
      </c>
      <c r="M19">
        <v>-4.4023421021329497E-3</v>
      </c>
      <c r="N19">
        <v>1.60653408459485E-2</v>
      </c>
      <c r="O19">
        <v>1198442.4538199999</v>
      </c>
      <c r="P19">
        <v>261480.72320000001</v>
      </c>
      <c r="Q19">
        <v>2</v>
      </c>
      <c r="R19">
        <v>0.82623643579999995</v>
      </c>
      <c r="S19">
        <v>0.82628179769999999</v>
      </c>
      <c r="T19">
        <f t="shared" si="7"/>
        <v>-5.5898168955825778E-3</v>
      </c>
      <c r="U19">
        <f t="shared" si="3"/>
        <v>-3.8804881154919091E-3</v>
      </c>
      <c r="V19">
        <f t="shared" si="0"/>
        <v>2.1668338045751412E-2</v>
      </c>
      <c r="W19">
        <f t="shared" si="1"/>
        <v>-5.3181256723060753E-3</v>
      </c>
      <c r="X19">
        <f t="shared" si="4"/>
        <v>2.3233093668257741E-2</v>
      </c>
      <c r="Y19">
        <f t="shared" si="2"/>
        <v>4014126.375</v>
      </c>
      <c r="Z19">
        <f t="shared" si="8"/>
        <v>261480.72385000018</v>
      </c>
      <c r="AA19">
        <f t="shared" si="14"/>
        <v>6181.0246125377698</v>
      </c>
      <c r="AB19">
        <f t="shared" si="9"/>
        <v>0.82797323567552905</v>
      </c>
      <c r="AC19">
        <f t="shared" si="10"/>
        <v>0.82803855299829876</v>
      </c>
      <c r="AD19">
        <f t="shared" si="5"/>
        <v>-5.3E-3</v>
      </c>
      <c r="AE19">
        <f t="shared" si="5"/>
        <v>0.5</v>
      </c>
      <c r="AF19">
        <f t="shared" si="11"/>
        <v>-7.0984963363769646E-3</v>
      </c>
      <c r="AG19">
        <f t="shared" si="6"/>
        <v>0.80534395449501972</v>
      </c>
      <c r="AH19">
        <f t="shared" si="12"/>
        <v>0.82673312771869267</v>
      </c>
      <c r="AI19" s="57">
        <f t="shared" si="15"/>
        <v>4.9669191869272655E-4</v>
      </c>
      <c r="AJ19" s="57">
        <f t="shared" si="13"/>
        <v>1.7567552982987733E-3</v>
      </c>
    </row>
    <row r="20" spans="1:36" x14ac:dyDescent="0.25">
      <c r="A20">
        <v>2022</v>
      </c>
      <c r="B20">
        <v>25021.056549000001</v>
      </c>
      <c r="C20">
        <v>25231.063579999998</v>
      </c>
      <c r="D20">
        <v>4080599.801</v>
      </c>
      <c r="E20">
        <v>15.420943176</v>
      </c>
      <c r="F20">
        <v>0.90834985576564697</v>
      </c>
      <c r="G20">
        <v>7.4251262504286999E-2</v>
      </c>
      <c r="H20">
        <v>1.51103403449164</v>
      </c>
      <c r="I20">
        <v>1.3239325998982201</v>
      </c>
      <c r="J20">
        <v>2516329.2023</v>
      </c>
      <c r="K20">
        <v>0.85454440080000005</v>
      </c>
      <c r="L20">
        <v>2.0739981366952299E-2</v>
      </c>
      <c r="M20">
        <v>-5.0471087340164898E-3</v>
      </c>
      <c r="N20">
        <v>1.6424254224073401E-2</v>
      </c>
      <c r="O20">
        <v>1217758.7906500001</v>
      </c>
      <c r="P20">
        <v>267179.74462999997</v>
      </c>
      <c r="Q20">
        <v>2</v>
      </c>
      <c r="R20">
        <v>0.81957002830000003</v>
      </c>
      <c r="S20">
        <v>0.8267302003</v>
      </c>
      <c r="T20">
        <f t="shared" si="7"/>
        <v>-6.3164459159268868E-3</v>
      </c>
      <c r="U20">
        <f t="shared" si="3"/>
        <v>-5.3280654682194006E-3</v>
      </c>
      <c r="V20">
        <f t="shared" si="0"/>
        <v>2.0956549394884671E-2</v>
      </c>
      <c r="W20">
        <f t="shared" si="1"/>
        <v>-6.1880494108897677E-3</v>
      </c>
      <c r="X20">
        <f t="shared" si="4"/>
        <v>2.2529726433762828E-2</v>
      </c>
      <c r="Y20">
        <f t="shared" si="2"/>
        <v>4080599.801</v>
      </c>
      <c r="Z20">
        <f t="shared" si="8"/>
        <v>267179.74475000007</v>
      </c>
      <c r="AA20">
        <f t="shared" si="14"/>
        <v>6314.9314443052017</v>
      </c>
      <c r="AB20">
        <f t="shared" si="9"/>
        <v>0.82893764839144801</v>
      </c>
      <c r="AC20">
        <f t="shared" si="10"/>
        <v>0.8284867943484181</v>
      </c>
      <c r="AD20">
        <f t="shared" ref="AD20:AE28" si="16">AD19</f>
        <v>-5.3E-3</v>
      </c>
      <c r="AE20">
        <f t="shared" si="16"/>
        <v>0.5</v>
      </c>
      <c r="AF20">
        <f t="shared" si="11"/>
        <v>-7.3461609726456498E-3</v>
      </c>
      <c r="AG20">
        <f t="shared" si="6"/>
        <v>0.79942776816695227</v>
      </c>
      <c r="AH20">
        <f t="shared" si="12"/>
        <v>0.82020259714716093</v>
      </c>
      <c r="AI20" s="57">
        <f t="shared" si="15"/>
        <v>6.3256884716089701E-4</v>
      </c>
      <c r="AJ20" s="57">
        <f t="shared" si="13"/>
        <v>1.7565940484181031E-3</v>
      </c>
    </row>
    <row r="21" spans="1:36" x14ac:dyDescent="0.25">
      <c r="A21">
        <v>2023</v>
      </c>
      <c r="B21">
        <v>24862.316175</v>
      </c>
      <c r="C21">
        <v>25082.101084999998</v>
      </c>
      <c r="D21">
        <v>4149569.1529999999</v>
      </c>
      <c r="E21">
        <v>15.324810211000001</v>
      </c>
      <c r="F21">
        <v>0.90539142971612596</v>
      </c>
      <c r="G21">
        <v>7.3028250195021405E-2</v>
      </c>
      <c r="H21">
        <v>1.55071205483494</v>
      </c>
      <c r="I21">
        <v>1.32935055833087</v>
      </c>
      <c r="J21">
        <v>2568134.0592999998</v>
      </c>
      <c r="K21">
        <v>0.8480176626</v>
      </c>
      <c r="L21">
        <v>2.0378414442013701E-2</v>
      </c>
      <c r="M21">
        <v>-5.92142956030111E-3</v>
      </c>
      <c r="N21">
        <v>1.6760522638699302E-2</v>
      </c>
      <c r="O21">
        <v>1237658.66601</v>
      </c>
      <c r="P21">
        <v>272999.34279999998</v>
      </c>
      <c r="Q21">
        <v>2</v>
      </c>
      <c r="R21">
        <v>0.81311783589999997</v>
      </c>
      <c r="S21">
        <v>0.82745808840000001</v>
      </c>
      <c r="T21">
        <f t="shared" si="7"/>
        <v>-6.957619066875205E-3</v>
      </c>
      <c r="U21">
        <f t="shared" si="3"/>
        <v>-6.3442714215177221E-3</v>
      </c>
      <c r="V21">
        <f t="shared" si="0"/>
        <v>2.0587472001933893E-2</v>
      </c>
      <c r="W21">
        <f t="shared" si="1"/>
        <v>-6.9366357334255252E-3</v>
      </c>
      <c r="X21">
        <f t="shared" si="4"/>
        <v>2.2177609264462717E-2</v>
      </c>
      <c r="Y21">
        <f t="shared" si="2"/>
        <v>4149569.1529999999</v>
      </c>
      <c r="Z21">
        <f t="shared" si="8"/>
        <v>272999.34205000009</v>
      </c>
      <c r="AA21">
        <f t="shared" si="14"/>
        <v>6488.7137970378062</v>
      </c>
      <c r="AB21">
        <f t="shared" si="9"/>
        <v>0.82992830693652275</v>
      </c>
      <c r="AC21">
        <f t="shared" si="10"/>
        <v>0.82921656772333108</v>
      </c>
      <c r="AD21">
        <f t="shared" si="16"/>
        <v>-5.3E-3</v>
      </c>
      <c r="AE21">
        <f t="shared" si="16"/>
        <v>0.5</v>
      </c>
      <c r="AF21">
        <f t="shared" si="11"/>
        <v>-7.5801990772177705E-3</v>
      </c>
      <c r="AG21">
        <f t="shared" si="6"/>
        <v>0.79336794653639087</v>
      </c>
      <c r="AH21">
        <f t="shared" si="12"/>
        <v>0.81379692557599659</v>
      </c>
      <c r="AI21" s="57">
        <f t="shared" si="15"/>
        <v>6.7908967599661363E-4</v>
      </c>
      <c r="AJ21" s="57">
        <f t="shared" si="13"/>
        <v>1.7584793233310636E-3</v>
      </c>
    </row>
    <row r="22" spans="1:36" x14ac:dyDescent="0.25">
      <c r="A22">
        <v>2024</v>
      </c>
      <c r="B22">
        <v>24680.450634000001</v>
      </c>
      <c r="C22">
        <v>24910.574013000001</v>
      </c>
      <c r="D22">
        <v>4221005.29099999</v>
      </c>
      <c r="E22">
        <v>15.216609546000001</v>
      </c>
      <c r="F22">
        <v>0.90297068177883899</v>
      </c>
      <c r="G22">
        <v>7.1846882185434099E-2</v>
      </c>
      <c r="H22">
        <v>1.59253692039082</v>
      </c>
      <c r="I22">
        <v>1.33541292616368</v>
      </c>
      <c r="J22">
        <v>2620193.2108</v>
      </c>
      <c r="K22">
        <v>0.84151421920000002</v>
      </c>
      <c r="L22">
        <v>2.0068471391756701E-2</v>
      </c>
      <c r="M22">
        <v>-6.8621150896356403E-3</v>
      </c>
      <c r="N22">
        <v>1.7068809995137501E-2</v>
      </c>
      <c r="O22">
        <v>1258156.2844100001</v>
      </c>
      <c r="P22">
        <v>278914.59490999999</v>
      </c>
      <c r="Q22">
        <v>2</v>
      </c>
      <c r="R22">
        <v>0.80679041600000001</v>
      </c>
      <c r="S22">
        <v>0.82829327220000004</v>
      </c>
      <c r="T22">
        <f t="shared" si="7"/>
        <v>-7.6830467544713454E-3</v>
      </c>
      <c r="U22">
        <f t="shared" si="3"/>
        <v>-7.3149074173094464E-3</v>
      </c>
      <c r="V22">
        <f t="shared" si="0"/>
        <v>2.0271197023955301E-2</v>
      </c>
      <c r="W22">
        <f t="shared" si="1"/>
        <v>-7.7372740201884817E-3</v>
      </c>
      <c r="X22">
        <f t="shared" si="4"/>
        <v>2.1879685876692902E-2</v>
      </c>
      <c r="Y22">
        <f t="shared" si="2"/>
        <v>4221005.29099999</v>
      </c>
      <c r="Z22">
        <f t="shared" si="8"/>
        <v>278914.59564999025</v>
      </c>
      <c r="AA22">
        <f t="shared" si="14"/>
        <v>6674.5357262643047</v>
      </c>
      <c r="AB22">
        <f t="shared" si="9"/>
        <v>0.83086445935481124</v>
      </c>
      <c r="AC22">
        <f t="shared" si="10"/>
        <v>0.83005474832333503</v>
      </c>
      <c r="AD22">
        <f t="shared" si="16"/>
        <v>-5.3E-3</v>
      </c>
      <c r="AE22">
        <f t="shared" si="16"/>
        <v>0.5</v>
      </c>
      <c r="AF22">
        <f t="shared" si="11"/>
        <v>-7.7812443537849394E-3</v>
      </c>
      <c r="AG22">
        <f t="shared" si="6"/>
        <v>0.78719455668193061</v>
      </c>
      <c r="AH22">
        <f t="shared" si="12"/>
        <v>0.80745500284520311</v>
      </c>
      <c r="AI22" s="57">
        <f t="shared" si="15"/>
        <v>6.6458684520309674E-4</v>
      </c>
      <c r="AJ22" s="57">
        <f t="shared" si="13"/>
        <v>1.7614761233349929E-3</v>
      </c>
    </row>
    <row r="23" spans="1:36" x14ac:dyDescent="0.25">
      <c r="A23">
        <v>2025</v>
      </c>
      <c r="B23">
        <v>24479.52203</v>
      </c>
      <c r="C23">
        <v>24718.437368999999</v>
      </c>
      <c r="D23">
        <v>4294876.79099999</v>
      </c>
      <c r="E23">
        <v>15.094976974</v>
      </c>
      <c r="F23">
        <v>0.90096645448715296</v>
      </c>
      <c r="G23">
        <v>7.0695217185513096E-2</v>
      </c>
      <c r="H23">
        <v>1.6365250113026499</v>
      </c>
      <c r="I23">
        <v>1.3420398977297101</v>
      </c>
      <c r="J23">
        <v>2672732.7291000001</v>
      </c>
      <c r="K23">
        <v>0.83494932489999996</v>
      </c>
      <c r="L23">
        <v>1.98533834100212E-2</v>
      </c>
      <c r="M23">
        <v>-7.7429551218132402E-3</v>
      </c>
      <c r="N23">
        <v>1.7349548118401299E-2</v>
      </c>
      <c r="O23">
        <v>1279261.02086</v>
      </c>
      <c r="P23">
        <v>284921.76535</v>
      </c>
      <c r="Q23">
        <v>2</v>
      </c>
      <c r="R23">
        <v>0.8005273343</v>
      </c>
      <c r="S23">
        <v>0.82911298830000002</v>
      </c>
      <c r="T23">
        <f t="shared" si="7"/>
        <v>-8.3444518567621813E-3</v>
      </c>
      <c r="U23">
        <f t="shared" si="3"/>
        <v>-8.1412048337237142E-3</v>
      </c>
      <c r="V23">
        <f t="shared" si="0"/>
        <v>2.0051772549994018E-2</v>
      </c>
      <c r="W23">
        <f t="shared" si="1"/>
        <v>-8.5819893718360948E-3</v>
      </c>
      <c r="X23">
        <f t="shared" si="4"/>
        <v>2.1674228218460621E-2</v>
      </c>
      <c r="Y23">
        <f t="shared" si="2"/>
        <v>4294876.79099999</v>
      </c>
      <c r="Z23">
        <f t="shared" si="8"/>
        <v>284921.7645499995</v>
      </c>
      <c r="AA23">
        <f t="shared" si="14"/>
        <v>6848.3939610104535</v>
      </c>
      <c r="AB23">
        <f t="shared" si="9"/>
        <v>0.83166864046107991</v>
      </c>
      <c r="AC23">
        <f t="shared" si="10"/>
        <v>0.83087788861283696</v>
      </c>
      <c r="AD23">
        <f t="shared" si="16"/>
        <v>-5.3E-3</v>
      </c>
      <c r="AE23">
        <f t="shared" si="16"/>
        <v>0.5</v>
      </c>
      <c r="AF23">
        <f t="shared" si="11"/>
        <v>-8.6348778324594477E-3</v>
      </c>
      <c r="AG23">
        <f t="shared" si="6"/>
        <v>0.78039722785460508</v>
      </c>
      <c r="AH23">
        <f t="shared" si="12"/>
        <v>0.80103042553892001</v>
      </c>
      <c r="AI23" s="57">
        <f t="shared" si="15"/>
        <v>5.0309123892000596E-4</v>
      </c>
      <c r="AJ23" s="57">
        <f t="shared" si="13"/>
        <v>1.7649003128369367E-3</v>
      </c>
    </row>
    <row r="24" spans="1:36" x14ac:dyDescent="0.25">
      <c r="A24">
        <v>2026</v>
      </c>
      <c r="B24">
        <v>24203.394920999999</v>
      </c>
      <c r="C24">
        <v>24472.402959999999</v>
      </c>
      <c r="D24">
        <v>4371076.6809999999</v>
      </c>
      <c r="E24">
        <v>14.941437926000001</v>
      </c>
      <c r="F24">
        <v>0.89928714644063201</v>
      </c>
      <c r="G24">
        <v>6.9562541294883498E-2</v>
      </c>
      <c r="H24">
        <v>1.6867309970909099</v>
      </c>
      <c r="I24">
        <v>1.3509909759401399</v>
      </c>
      <c r="J24">
        <v>2724105.8298999998</v>
      </c>
      <c r="K24">
        <v>0.82798340869999998</v>
      </c>
      <c r="L24">
        <v>1.90387954061749E-2</v>
      </c>
      <c r="M24">
        <v>-1.0003344484844299E-2</v>
      </c>
      <c r="N24">
        <v>1.7586490440031698E-2</v>
      </c>
      <c r="O24">
        <v>1300925.9156200001</v>
      </c>
      <c r="P24">
        <v>290943.72859999997</v>
      </c>
      <c r="Q24">
        <v>2</v>
      </c>
      <c r="R24">
        <v>0.79418498729999998</v>
      </c>
      <c r="S24">
        <v>0.83121985409999999</v>
      </c>
      <c r="T24">
        <f t="shared" si="7"/>
        <v>-1.163379764970783E-2</v>
      </c>
      <c r="U24">
        <f t="shared" si="3"/>
        <v>-1.1279922404596077E-2</v>
      </c>
      <c r="V24">
        <f t="shared" si="0"/>
        <v>1.9221188950418799E-2</v>
      </c>
      <c r="W24">
        <f t="shared" si="1"/>
        <v>-1.1922431563169539E-2</v>
      </c>
      <c r="X24">
        <f t="shared" si="4"/>
        <v>2.0998859951298243E-2</v>
      </c>
      <c r="Y24">
        <f t="shared" si="2"/>
        <v>4371076.6809999999</v>
      </c>
      <c r="Z24">
        <f t="shared" si="8"/>
        <v>290943.72955000959</v>
      </c>
      <c r="AA24">
        <f t="shared" si="14"/>
        <v>7634.8779237108456</v>
      </c>
      <c r="AB24">
        <f t="shared" si="9"/>
        <v>0.83508317437577795</v>
      </c>
      <c r="AC24">
        <f t="shared" si="10"/>
        <v>0.83299634653127241</v>
      </c>
      <c r="AD24">
        <f t="shared" si="16"/>
        <v>-5.3E-3</v>
      </c>
      <c r="AE24">
        <f t="shared" si="16"/>
        <v>0.5</v>
      </c>
      <c r="AF24">
        <f t="shared" si="11"/>
        <v>-8.8415138282440797E-3</v>
      </c>
      <c r="AG24">
        <f t="shared" si="6"/>
        <v>0.77349733497300521</v>
      </c>
      <c r="AH24">
        <f t="shared" si="12"/>
        <v>0.79449214754152131</v>
      </c>
      <c r="AI24" s="57">
        <f t="shared" si="15"/>
        <v>3.0716024152133148E-4</v>
      </c>
      <c r="AJ24" s="57">
        <f t="shared" si="13"/>
        <v>1.7764924312724251E-3</v>
      </c>
    </row>
    <row r="25" spans="1:36" x14ac:dyDescent="0.25">
      <c r="A25">
        <v>2027</v>
      </c>
      <c r="B25">
        <v>23896.659269</v>
      </c>
      <c r="C25">
        <v>24186.153999999999</v>
      </c>
      <c r="D25">
        <v>4449561.42</v>
      </c>
      <c r="E25">
        <v>14.759474779</v>
      </c>
      <c r="F25">
        <v>0.89832800498293897</v>
      </c>
      <c r="G25">
        <v>6.8510488827347393E-2</v>
      </c>
      <c r="H25">
        <v>1.7390970832802699</v>
      </c>
      <c r="I25">
        <v>1.3605600823863899</v>
      </c>
      <c r="J25">
        <v>2776852.0786000001</v>
      </c>
      <c r="K25">
        <v>0.82062646829999997</v>
      </c>
      <c r="L25">
        <v>1.9177701836935901E-2</v>
      </c>
      <c r="M25" s="43">
        <v>-1.1765752215700399E-2</v>
      </c>
      <c r="N25">
        <v>1.77961751652462E-2</v>
      </c>
      <c r="O25">
        <v>1323146.9937199999</v>
      </c>
      <c r="P25">
        <v>297038.57326999999</v>
      </c>
      <c r="Q25">
        <v>2</v>
      </c>
      <c r="R25">
        <v>0.78773272419999996</v>
      </c>
      <c r="S25">
        <v>0.83270949510000003</v>
      </c>
      <c r="T25">
        <f t="shared" si="7"/>
        <v>-1.1985379237965558E-2</v>
      </c>
      <c r="U25">
        <f t="shared" si="3"/>
        <v>-1.2673249062835401E-2</v>
      </c>
      <c r="V25">
        <f t="shared" si="0"/>
        <v>1.9362775161322121E-2</v>
      </c>
      <c r="W25">
        <f t="shared" si="1"/>
        <v>-1.2134562231915901E-2</v>
      </c>
      <c r="X25">
        <f t="shared" si="4"/>
        <v>2.1137720467456565E-2</v>
      </c>
      <c r="Y25">
        <f t="shared" si="2"/>
        <v>4449561.42</v>
      </c>
      <c r="Z25">
        <f t="shared" si="8"/>
        <v>297038.57305000024</v>
      </c>
      <c r="AA25">
        <f t="shared" si="14"/>
        <v>7758.4220376946769</v>
      </c>
      <c r="AB25">
        <f t="shared" si="9"/>
        <v>0.83590971835891648</v>
      </c>
      <c r="AC25">
        <f t="shared" si="10"/>
        <v>0.8344947690019846</v>
      </c>
      <c r="AD25">
        <f t="shared" si="16"/>
        <v>-5.3E-3</v>
      </c>
      <c r="AE25">
        <f t="shared" si="16"/>
        <v>0.5</v>
      </c>
      <c r="AF25">
        <f t="shared" si="11"/>
        <v>-8.3065717361008595E-3</v>
      </c>
      <c r="AG25">
        <f t="shared" si="6"/>
        <v>0.76707222387236917</v>
      </c>
      <c r="AH25">
        <f t="shared" si="12"/>
        <v>0.78795842217926504</v>
      </c>
      <c r="AI25" s="57">
        <f t="shared" si="15"/>
        <v>2.2569797926508262E-4</v>
      </c>
      <c r="AJ25" s="57">
        <f t="shared" si="13"/>
        <v>1.7852739019845743E-3</v>
      </c>
    </row>
    <row r="26" spans="1:36" x14ac:dyDescent="0.25">
      <c r="A26">
        <v>2028</v>
      </c>
      <c r="B26">
        <v>23634.630097000001</v>
      </c>
      <c r="C26">
        <v>23910.986884999998</v>
      </c>
      <c r="D26">
        <v>4530334.8250000002</v>
      </c>
      <c r="E26">
        <v>14.572713520000001</v>
      </c>
      <c r="F26">
        <v>0.89737980140213602</v>
      </c>
      <c r="G26">
        <v>6.73589833791918E-2</v>
      </c>
      <c r="H26">
        <v>1.7901928831244101</v>
      </c>
      <c r="I26">
        <v>1.3687413253643299</v>
      </c>
      <c r="J26">
        <v>2830872.1469000001</v>
      </c>
      <c r="K26">
        <v>0.81316803780000002</v>
      </c>
      <c r="L26">
        <v>1.92669030070317E-2</v>
      </c>
      <c r="M26" s="43">
        <v>-1.1442265054761E-2</v>
      </c>
      <c r="N26">
        <v>1.7990315549370101E-2</v>
      </c>
      <c r="O26">
        <v>1345932.9109700001</v>
      </c>
      <c r="P26">
        <v>303251.47567999997</v>
      </c>
      <c r="Q26">
        <v>2</v>
      </c>
      <c r="R26">
        <v>0.7812858211</v>
      </c>
      <c r="S26">
        <v>0.83237801680000001</v>
      </c>
      <c r="T26">
        <f t="shared" si="7"/>
        <v>-1.0676563608887361E-2</v>
      </c>
      <c r="U26">
        <f t="shared" si="3"/>
        <v>-1.0965096378133365E-2</v>
      </c>
      <c r="V26">
        <f t="shared" si="0"/>
        <v>1.945370756919651E-2</v>
      </c>
      <c r="W26">
        <f t="shared" si="1"/>
        <v>-1.0671926195126E-2</v>
      </c>
      <c r="X26">
        <f t="shared" si="4"/>
        <v>2.1104553723897544E-2</v>
      </c>
      <c r="Y26">
        <f t="shared" si="2"/>
        <v>4530334.8250000002</v>
      </c>
      <c r="Z26">
        <f t="shared" si="8"/>
        <v>303251.47600000072</v>
      </c>
      <c r="AA26">
        <f t="shared" si="14"/>
        <v>7345.5413603130655</v>
      </c>
      <c r="AB26">
        <f t="shared" si="9"/>
        <v>0.8337699499903436</v>
      </c>
      <c r="AC26">
        <f t="shared" si="10"/>
        <v>0.83416065848330267</v>
      </c>
      <c r="AD26">
        <f t="shared" si="16"/>
        <v>-5.3E-3</v>
      </c>
      <c r="AE26">
        <f t="shared" si="16"/>
        <v>0.5</v>
      </c>
      <c r="AF26">
        <f t="shared" si="11"/>
        <v>-7.7340318303922581E-3</v>
      </c>
      <c r="AG26">
        <f t="shared" si="6"/>
        <v>0.76113966287673052</v>
      </c>
      <c r="AH26">
        <f t="shared" si="12"/>
        <v>0.78155036040341341</v>
      </c>
      <c r="AI26" s="57">
        <f t="shared" si="15"/>
        <v>2.6453930341341358E-4</v>
      </c>
      <c r="AJ26" s="57">
        <f t="shared" si="13"/>
        <v>1.7826416833026659E-3</v>
      </c>
    </row>
    <row r="27" spans="1:36" x14ac:dyDescent="0.25">
      <c r="A27">
        <v>2029</v>
      </c>
      <c r="B27">
        <v>23422.05645</v>
      </c>
      <c r="C27">
        <v>23670.375110000001</v>
      </c>
      <c r="D27">
        <v>4613452.9289999902</v>
      </c>
      <c r="E27">
        <v>14.399989389</v>
      </c>
      <c r="F27">
        <v>0.89652117288920696</v>
      </c>
      <c r="G27">
        <v>6.6132004556716001E-2</v>
      </c>
      <c r="H27">
        <v>1.83968880416875</v>
      </c>
      <c r="I27">
        <v>1.3754044452713501</v>
      </c>
      <c r="J27">
        <v>2886880.7237999998</v>
      </c>
      <c r="K27">
        <v>0.80587399150000005</v>
      </c>
      <c r="L27">
        <v>1.9591741603996699E-2</v>
      </c>
      <c r="M27">
        <v>-1.01137847213964E-2</v>
      </c>
      <c r="N27">
        <v>1.8180735534521701E-2</v>
      </c>
      <c r="O27">
        <v>1369296.51238</v>
      </c>
      <c r="P27">
        <v>309634.84586</v>
      </c>
      <c r="Q27">
        <v>2</v>
      </c>
      <c r="R27">
        <v>0.77496255120000002</v>
      </c>
      <c r="S27">
        <v>0.83103750679999999</v>
      </c>
      <c r="T27">
        <f t="shared" si="7"/>
        <v>-8.9077143349078763E-3</v>
      </c>
      <c r="U27">
        <f t="shared" si="3"/>
        <v>-8.9941601001398697E-3</v>
      </c>
      <c r="V27">
        <f t="shared" si="0"/>
        <v>1.9784919273494239E-2</v>
      </c>
      <c r="W27">
        <f t="shared" si="1"/>
        <v>-8.8157801246641285E-3</v>
      </c>
      <c r="X27">
        <f t="shared" si="4"/>
        <v>2.1307668751159269E-2</v>
      </c>
      <c r="Y27">
        <f t="shared" si="2"/>
        <v>4613452.9289999902</v>
      </c>
      <c r="Z27">
        <f t="shared" si="8"/>
        <v>309634.84524999</v>
      </c>
      <c r="AA27">
        <f t="shared" si="14"/>
        <v>6898.5649884164486</v>
      </c>
      <c r="AB27">
        <f t="shared" si="9"/>
        <v>0.83147979036750919</v>
      </c>
      <c r="AC27">
        <f t="shared" si="10"/>
        <v>0.83281241025554675</v>
      </c>
      <c r="AD27">
        <f t="shared" si="16"/>
        <v>-5.3E-3</v>
      </c>
      <c r="AE27">
        <f t="shared" si="16"/>
        <v>0.5</v>
      </c>
      <c r="AF27">
        <f t="shared" si="11"/>
        <v>-7.3344022996872102E-3</v>
      </c>
      <c r="AG27">
        <f t="shared" si="6"/>
        <v>0.75555715838294435</v>
      </c>
      <c r="AH27">
        <f t="shared" si="12"/>
        <v>0.77533118512298549</v>
      </c>
      <c r="AI27" s="57">
        <f t="shared" si="15"/>
        <v>3.6863392298547293E-4</v>
      </c>
      <c r="AJ27" s="57">
        <f t="shared" si="13"/>
        <v>1.7749034555467613E-3</v>
      </c>
    </row>
    <row r="28" spans="1:36" x14ac:dyDescent="0.25">
      <c r="A28">
        <v>2030</v>
      </c>
      <c r="B28">
        <v>23249.636829999999</v>
      </c>
      <c r="C28">
        <v>23468.088928000001</v>
      </c>
      <c r="D28">
        <v>4698950.7139999904</v>
      </c>
      <c r="E28">
        <v>14.255018821</v>
      </c>
      <c r="F28">
        <v>0.89566969328077795</v>
      </c>
      <c r="G28">
        <v>6.4889690458662899E-2</v>
      </c>
      <c r="H28">
        <v>1.88620886939322</v>
      </c>
      <c r="I28">
        <v>1.3810006972042701</v>
      </c>
      <c r="J28">
        <v>2943287.5533999898</v>
      </c>
      <c r="K28">
        <v>0.79906687590000003</v>
      </c>
      <c r="L28">
        <v>1.9350587157242301E-2</v>
      </c>
      <c r="M28">
        <v>-8.5826905000063493E-3</v>
      </c>
      <c r="N28">
        <v>1.8362646349494E-2</v>
      </c>
      <c r="O28">
        <v>1393249.7722400001</v>
      </c>
      <c r="P28">
        <v>316170.43138999998</v>
      </c>
      <c r="Q28">
        <v>2</v>
      </c>
      <c r="R28">
        <v>0.76882473709999999</v>
      </c>
      <c r="S28">
        <v>0.82955280279999999</v>
      </c>
      <c r="T28">
        <f t="shared" si="7"/>
        <v>-7.1694359250947838E-3</v>
      </c>
      <c r="U28">
        <f t="shared" si="3"/>
        <v>-7.3614210762437127E-3</v>
      </c>
      <c r="V28">
        <f t="shared" si="0"/>
        <v>1.9539023256125887E-2</v>
      </c>
      <c r="W28">
        <f t="shared" si="1"/>
        <v>-6.7921060659695588E-3</v>
      </c>
      <c r="X28">
        <f t="shared" si="4"/>
        <v>2.0903103690422153E-2</v>
      </c>
      <c r="Y28">
        <f t="shared" si="2"/>
        <v>4698950.7139999904</v>
      </c>
      <c r="Z28">
        <f t="shared" si="8"/>
        <v>316170.43145000003</v>
      </c>
      <c r="AA28">
        <f t="shared" si="14"/>
        <v>6293.120874995685</v>
      </c>
      <c r="AB28">
        <f t="shared" si="9"/>
        <v>0.82988127224468899</v>
      </c>
      <c r="AC28">
        <f t="shared" si="10"/>
        <v>0.83132018885235714</v>
      </c>
      <c r="AD28">
        <f t="shared" si="16"/>
        <v>-5.3E-3</v>
      </c>
      <c r="AE28">
        <f t="shared" si="16"/>
        <v>0.5</v>
      </c>
      <c r="AF28">
        <f t="shared" si="11"/>
        <v>-5.7814002766224679E-3</v>
      </c>
      <c r="AG28">
        <f t="shared" si="6"/>
        <v>0.75118898001846512</v>
      </c>
      <c r="AH28">
        <f t="shared" si="12"/>
        <v>0.7695140427650794</v>
      </c>
      <c r="AI28" s="57">
        <f t="shared" si="15"/>
        <v>6.8930566507940938E-4</v>
      </c>
      <c r="AJ28" s="57">
        <f t="shared" si="13"/>
        <v>1.7673860523571561E-3</v>
      </c>
    </row>
    <row r="29" spans="1:36" x14ac:dyDescent="0.25">
      <c r="A29">
        <v>2031</v>
      </c>
      <c r="B29">
        <v>23115.533503999999</v>
      </c>
      <c r="C29">
        <v>23304.456459000001</v>
      </c>
      <c r="D29">
        <v>4786592.03</v>
      </c>
      <c r="E29">
        <v>14.137172532999999</v>
      </c>
      <c r="F29">
        <v>0.89520596846949596</v>
      </c>
      <c r="G29">
        <v>6.3638770415659796E-2</v>
      </c>
      <c r="H29">
        <v>1.9279230106651899</v>
      </c>
      <c r="I29">
        <v>1.38233032543957</v>
      </c>
      <c r="J29">
        <v>2993905.5471999999</v>
      </c>
      <c r="K29">
        <v>0.79295000449999997</v>
      </c>
      <c r="L29">
        <v>1.70515660828554E-2</v>
      </c>
      <c r="M29">
        <v>-6.9969737688577597E-3</v>
      </c>
      <c r="N29">
        <v>1.8479450760944101E-2</v>
      </c>
      <c r="O29">
        <v>1417724.5883200001</v>
      </c>
      <c r="P29">
        <v>322588.85172999999</v>
      </c>
      <c r="Q29">
        <v>2</v>
      </c>
      <c r="R29">
        <v>0.76308185900000003</v>
      </c>
      <c r="S29">
        <v>0.82571010460000005</v>
      </c>
      <c r="T29">
        <f t="shared" si="7"/>
        <v>-6.6191374610969425E-3</v>
      </c>
      <c r="U29">
        <f t="shared" si="3"/>
        <v>-5.7679750862585921E-3</v>
      </c>
      <c r="V29">
        <f t="shared" ref="V29:V33" si="17">J29/J28-1</f>
        <v>1.7197773877560163E-2</v>
      </c>
      <c r="W29">
        <f t="shared" ref="W29:W33" si="18">V29+AH29/AH28-1-AC29*F29*(H29/H28-1)</f>
        <v>-6.2128939897272591E-3</v>
      </c>
      <c r="X29">
        <f t="shared" ref="X29:X33" si="19">V29+AC29*G29*(H29/H28-1)</f>
        <v>1.836234344148218E-2</v>
      </c>
      <c r="Y29">
        <f t="shared" ref="Y29:Y33" si="20">D29</f>
        <v>4786592.03</v>
      </c>
      <c r="Z29">
        <f t="shared" ref="Z29:Z33" si="21">Y29-Y28*(1-1/20)</f>
        <v>322588.85170000978</v>
      </c>
      <c r="AA29">
        <f t="shared" ref="AA29:AA33" si="22">AC29*G29*(H29/H28-1)*Y28</f>
        <v>5472.2549838940158</v>
      </c>
      <c r="AB29">
        <f t="shared" ref="AB29:AB33" si="23">$AB$2+Q29*IF((I29/I28-1)&gt;0,(I29/I28-1),0)</f>
        <v>0.82366926415243003</v>
      </c>
      <c r="AC29">
        <f t="shared" ref="AC29:AC33" si="24">0.5*AC28+0.5*AB29+0.02*(AB28-AC28)</f>
        <v>0.82746594817024022</v>
      </c>
      <c r="AD29">
        <f t="shared" ref="AD29:AE29" si="25">AD28</f>
        <v>-5.3E-3</v>
      </c>
      <c r="AE29">
        <f t="shared" si="25"/>
        <v>0.5</v>
      </c>
      <c r="AF29">
        <f t="shared" ref="AF29:AF33" si="26">$AD$2-AE29*(I30/I29-1)</f>
        <v>-5.5072796473368E-3</v>
      </c>
      <c r="AG29">
        <f t="shared" ref="AG29:AG33" si="27">AG28*(1+AF29)</f>
        <v>0.74705197223750575</v>
      </c>
      <c r="AH29">
        <f t="shared" ref="AH29:AH33" si="28">0.8*AH28+(1-0.8)*AG29+0.05*(AG28-AH28)</f>
        <v>0.76410537552223401</v>
      </c>
      <c r="AI29" s="57">
        <f t="shared" ref="AI29:AI33" si="29">AH29-R29</f>
        <v>1.0235165222339804E-3</v>
      </c>
      <c r="AJ29" s="57">
        <f t="shared" ref="AJ29:AJ33" si="30">AC29-S29</f>
        <v>1.7558435702401676E-3</v>
      </c>
    </row>
    <row r="30" spans="1:36" x14ac:dyDescent="0.25">
      <c r="A30">
        <v>2032</v>
      </c>
      <c r="B30">
        <v>22994.93057</v>
      </c>
      <c r="C30">
        <v>23164.612445999999</v>
      </c>
      <c r="D30">
        <v>4876195.4550000001</v>
      </c>
      <c r="E30">
        <v>14.039476229</v>
      </c>
      <c r="F30">
        <v>0.89567849327428395</v>
      </c>
      <c r="G30">
        <v>6.2434374800147199E-2</v>
      </c>
      <c r="H30">
        <v>1.9699841503975</v>
      </c>
      <c r="I30">
        <v>1.3829033833242901</v>
      </c>
      <c r="J30">
        <v>3045677.1446000002</v>
      </c>
      <c r="K30">
        <v>0.78741740400000004</v>
      </c>
      <c r="L30">
        <v>1.71445174798391E-2</v>
      </c>
      <c r="M30">
        <v>-6.0188180423152802E-3</v>
      </c>
      <c r="N30">
        <v>1.8546613714367E-2</v>
      </c>
      <c r="O30">
        <v>1442666.3957499999</v>
      </c>
      <c r="P30">
        <v>328933.02609</v>
      </c>
      <c r="Q30">
        <v>2</v>
      </c>
      <c r="R30">
        <v>0.75774042019999999</v>
      </c>
      <c r="S30">
        <v>0.82319381690000004</v>
      </c>
      <c r="T30">
        <f t="shared" ref="T30:T37" si="31">V49+R30/R29-1-S30*F30*(H30/H29-1)</f>
        <v>-2.308573267847077E-2</v>
      </c>
      <c r="U30">
        <f t="shared" si="3"/>
        <v>-5.2173978151587308E-3</v>
      </c>
      <c r="V30">
        <f t="shared" si="17"/>
        <v>1.729232822605864E-2</v>
      </c>
      <c r="W30">
        <f t="shared" si="18"/>
        <v>-5.4875234638576652E-3</v>
      </c>
      <c r="X30">
        <f t="shared" si="19"/>
        <v>1.8415999518468257E-2</v>
      </c>
      <c r="Y30">
        <f t="shared" si="20"/>
        <v>4876195.4550000001</v>
      </c>
      <c r="Z30">
        <f t="shared" si="21"/>
        <v>328933.02649999969</v>
      </c>
      <c r="AA30">
        <f t="shared" si="22"/>
        <v>5378.5560525876735</v>
      </c>
      <c r="AB30">
        <f t="shared" si="23"/>
        <v>0.82257278163528735</v>
      </c>
      <c r="AC30">
        <f t="shared" si="24"/>
        <v>0.82494343122240754</v>
      </c>
      <c r="AD30">
        <f t="shared" ref="AD30:AE30" si="32">AD29</f>
        <v>-5.3E-3</v>
      </c>
      <c r="AE30">
        <f t="shared" si="32"/>
        <v>0.5</v>
      </c>
      <c r="AF30">
        <f t="shared" si="26"/>
        <v>-5.5244024079607332E-3</v>
      </c>
      <c r="AG30">
        <f t="shared" si="27"/>
        <v>0.74292495652320512</v>
      </c>
      <c r="AH30">
        <f t="shared" si="28"/>
        <v>0.75901662155819183</v>
      </c>
      <c r="AI30" s="57">
        <f t="shared" si="29"/>
        <v>1.2762013581918419E-3</v>
      </c>
      <c r="AJ30" s="57">
        <f t="shared" si="30"/>
        <v>1.7496143224075E-3</v>
      </c>
    </row>
    <row r="31" spans="1:36" x14ac:dyDescent="0.25">
      <c r="A31">
        <v>2033</v>
      </c>
      <c r="B31">
        <v>22872.060933000001</v>
      </c>
      <c r="C31">
        <v>23033.049403000001</v>
      </c>
      <c r="D31">
        <v>4967630.8959999997</v>
      </c>
      <c r="E31">
        <v>13.953307682</v>
      </c>
      <c r="F31">
        <v>0.896440463318666</v>
      </c>
      <c r="G31">
        <v>6.1308691735754997E-2</v>
      </c>
      <c r="H31">
        <v>2.0133402539847398</v>
      </c>
      <c r="I31">
        <v>1.38352403702268</v>
      </c>
      <c r="J31">
        <v>3097414.9575</v>
      </c>
      <c r="K31">
        <v>0.78230095619999995</v>
      </c>
      <c r="L31">
        <v>1.6844623320190402E-2</v>
      </c>
      <c r="M31">
        <v>-5.6956734778581299E-3</v>
      </c>
      <c r="N31">
        <v>1.8577749648389701E-2</v>
      </c>
      <c r="O31">
        <v>1468043.1440399999</v>
      </c>
      <c r="P31">
        <v>335245.21376999997</v>
      </c>
      <c r="Q31">
        <v>2</v>
      </c>
      <c r="R31">
        <v>0.75271342409999997</v>
      </c>
      <c r="S31">
        <v>0.82199831550000002</v>
      </c>
      <c r="T31">
        <f t="shared" si="31"/>
        <v>-2.285154297130183E-2</v>
      </c>
      <c r="U31">
        <f t="shared" si="3"/>
        <v>-5.343335855090614E-3</v>
      </c>
      <c r="V31">
        <f t="shared" si="17"/>
        <v>1.6987293939454862E-2</v>
      </c>
      <c r="W31">
        <f t="shared" si="18"/>
        <v>-5.659588453957802E-3</v>
      </c>
      <c r="X31">
        <f t="shared" si="19"/>
        <v>1.8098775651519967E-2</v>
      </c>
      <c r="Y31">
        <f t="shared" si="20"/>
        <v>4967630.8959999997</v>
      </c>
      <c r="Z31">
        <f t="shared" si="21"/>
        <v>335245.21375000011</v>
      </c>
      <c r="AA31">
        <f t="shared" si="22"/>
        <v>5419.8020726874865</v>
      </c>
      <c r="AB31">
        <f t="shared" si="23"/>
        <v>0.82264127267778309</v>
      </c>
      <c r="AC31">
        <f t="shared" si="24"/>
        <v>0.82374493895835299</v>
      </c>
      <c r="AD31">
        <f t="shared" ref="AD31:AE31" si="33">AD30</f>
        <v>-5.3E-3</v>
      </c>
      <c r="AE31">
        <f t="shared" si="33"/>
        <v>0.5</v>
      </c>
      <c r="AF31">
        <f t="shared" si="26"/>
        <v>-5.5930974556268895E-3</v>
      </c>
      <c r="AG31">
        <f t="shared" si="27"/>
        <v>0.7387697048391535</v>
      </c>
      <c r="AH31">
        <f t="shared" si="28"/>
        <v>0.75416265496263479</v>
      </c>
      <c r="AI31" s="57">
        <f t="shared" si="29"/>
        <v>1.4492308626348205E-3</v>
      </c>
      <c r="AJ31" s="57">
        <f t="shared" si="30"/>
        <v>1.7466234583529694E-3</v>
      </c>
    </row>
    <row r="32" spans="1:36" x14ac:dyDescent="0.25">
      <c r="A32">
        <v>2034</v>
      </c>
      <c r="B32">
        <v>22744.343908999999</v>
      </c>
      <c r="C32">
        <v>22901.946037999998</v>
      </c>
      <c r="D32">
        <v>5060816.2960000001</v>
      </c>
      <c r="E32">
        <v>13.872295633</v>
      </c>
      <c r="F32">
        <v>0.89733001648882105</v>
      </c>
      <c r="G32">
        <v>6.0238568933493997E-2</v>
      </c>
      <c r="H32">
        <v>2.0581160284716602</v>
      </c>
      <c r="I32">
        <v>1.3843350517727799</v>
      </c>
      <c r="J32">
        <v>3149543.8859999999</v>
      </c>
      <c r="K32">
        <v>0.77747018859999995</v>
      </c>
      <c r="L32">
        <v>1.6689765319598999E-2</v>
      </c>
      <c r="M32" s="43">
        <v>-5.7082283226137596E-3</v>
      </c>
      <c r="N32">
        <v>1.8584748033550001E-2</v>
      </c>
      <c r="O32">
        <v>1493839.8729900001</v>
      </c>
      <c r="P32">
        <v>341566.94455999997</v>
      </c>
      <c r="Q32">
        <v>2</v>
      </c>
      <c r="R32">
        <v>0.74791718880000002</v>
      </c>
      <c r="S32">
        <v>0.82156316250000005</v>
      </c>
      <c r="T32">
        <f t="shared" si="31"/>
        <v>-2.2767216674769577E-2</v>
      </c>
      <c r="U32">
        <f t="shared" si="3"/>
        <v>-5.5839753301692996E-3</v>
      </c>
      <c r="V32">
        <f t="shared" si="17"/>
        <v>1.6829817514045553E-2</v>
      </c>
      <c r="W32">
        <f t="shared" si="18"/>
        <v>-5.8397067113727941E-3</v>
      </c>
      <c r="X32">
        <f t="shared" si="19"/>
        <v>1.7932786076612733E-2</v>
      </c>
      <c r="Y32">
        <f t="shared" si="20"/>
        <v>5060816.2960000001</v>
      </c>
      <c r="Z32">
        <f t="shared" si="21"/>
        <v>341566.94480000064</v>
      </c>
      <c r="AA32">
        <f t="shared" si="22"/>
        <v>5479.1407087254356</v>
      </c>
      <c r="AB32">
        <f t="shared" si="23"/>
        <v>0.82291605286844771</v>
      </c>
      <c r="AC32">
        <f t="shared" si="24"/>
        <v>0.82330842258778891</v>
      </c>
      <c r="AD32">
        <f t="shared" ref="AD32:AE32" si="34">AD31</f>
        <v>-5.3E-3</v>
      </c>
      <c r="AE32">
        <f t="shared" si="34"/>
        <v>0.5</v>
      </c>
      <c r="AF32">
        <f t="shared" si="26"/>
        <v>-5.8021437125823925E-3</v>
      </c>
      <c r="AG32">
        <f t="shared" si="27"/>
        <v>0.73448325684117466</v>
      </c>
      <c r="AH32">
        <f t="shared" si="28"/>
        <v>0.74945712783216878</v>
      </c>
      <c r="AI32" s="57">
        <f t="shared" si="29"/>
        <v>1.5399390321687578E-3</v>
      </c>
      <c r="AJ32" s="57">
        <f t="shared" si="30"/>
        <v>1.745260087788858E-3</v>
      </c>
    </row>
    <row r="33" spans="1:36" x14ac:dyDescent="0.25">
      <c r="A33">
        <v>2035</v>
      </c>
      <c r="B33">
        <v>22602.587533999998</v>
      </c>
      <c r="C33">
        <v>22762.585502999998</v>
      </c>
      <c r="D33">
        <v>5155702.1239999998</v>
      </c>
      <c r="E33">
        <v>13.790129663</v>
      </c>
      <c r="F33">
        <v>0.89826825035624303</v>
      </c>
      <c r="G33">
        <v>5.91994815552329E-2</v>
      </c>
      <c r="H33">
        <v>2.1050857824864502</v>
      </c>
      <c r="I33">
        <v>1.3857253220574901</v>
      </c>
      <c r="J33">
        <v>3202101.4018999999</v>
      </c>
      <c r="K33">
        <v>0.77279711350000002</v>
      </c>
      <c r="L33">
        <v>1.6549638116107299E-2</v>
      </c>
      <c r="M33">
        <v>-6.10368541854929E-3</v>
      </c>
      <c r="N33">
        <v>1.8575517107700501E-2</v>
      </c>
      <c r="O33">
        <v>1520052.08816</v>
      </c>
      <c r="P33">
        <v>347926.64331000001</v>
      </c>
      <c r="Q33">
        <v>2</v>
      </c>
      <c r="R33">
        <v>0.7432667812</v>
      </c>
      <c r="S33">
        <v>0.82177754240000001</v>
      </c>
      <c r="T33">
        <f t="shared" si="31"/>
        <v>-2.3064274480925306E-2</v>
      </c>
      <c r="U33">
        <f t="shared" si="3"/>
        <v>-6.2325989954763461E-3</v>
      </c>
      <c r="V33">
        <f t="shared" si="17"/>
        <v>1.6687341977872583E-2</v>
      </c>
      <c r="W33">
        <f t="shared" si="18"/>
        <v>-6.0501050619375038E-3</v>
      </c>
      <c r="X33">
        <f t="shared" si="19"/>
        <v>1.7799948994428806E-2</v>
      </c>
      <c r="Y33">
        <f t="shared" si="20"/>
        <v>5155702.1239999998</v>
      </c>
      <c r="Z33">
        <f t="shared" si="21"/>
        <v>347926.64279999956</v>
      </c>
      <c r="AA33">
        <f t="shared" si="22"/>
        <v>5630.6997204316767</v>
      </c>
      <c r="AB33">
        <f t="shared" si="23"/>
        <v>0.82375223789626972</v>
      </c>
      <c r="AC33">
        <f t="shared" si="24"/>
        <v>0.82352248284764251</v>
      </c>
      <c r="AD33">
        <f t="shared" ref="AD33:AE33" si="35">AD32</f>
        <v>-5.3E-3</v>
      </c>
      <c r="AE33">
        <f t="shared" si="35"/>
        <v>0.5</v>
      </c>
      <c r="AF33">
        <f t="shared" si="26"/>
        <v>-4.3892264537237777E-3</v>
      </c>
      <c r="AG33">
        <f t="shared" si="27"/>
        <v>0.73125944350043015</v>
      </c>
      <c r="AH33">
        <f t="shared" si="28"/>
        <v>0.74506889741627136</v>
      </c>
      <c r="AI33" s="57">
        <f t="shared" si="29"/>
        <v>1.8021162162713544E-3</v>
      </c>
      <c r="AJ33" s="57">
        <f t="shared" si="30"/>
        <v>1.7449404476425068E-3</v>
      </c>
    </row>
    <row r="34" spans="1:36" x14ac:dyDescent="0.25">
      <c r="A34">
        <v>2036</v>
      </c>
      <c r="B34">
        <v>22523.615448</v>
      </c>
      <c r="C34">
        <v>22657.834258999999</v>
      </c>
      <c r="D34">
        <v>5252267.3310000002</v>
      </c>
      <c r="E34">
        <v>13.714856177</v>
      </c>
      <c r="F34">
        <v>0.89925983025450995</v>
      </c>
      <c r="G34">
        <v>5.8189159547204501E-2</v>
      </c>
      <c r="H34">
        <v>2.1492704424015301</v>
      </c>
      <c r="I34">
        <v>1.38320115812602</v>
      </c>
      <c r="J34">
        <v>3255365.7324999999</v>
      </c>
      <c r="K34">
        <v>0.76828503800000003</v>
      </c>
      <c r="L34">
        <v>1.6497347189495401E-2</v>
      </c>
      <c r="M34">
        <v>-4.61252583166328E-3</v>
      </c>
      <c r="N34">
        <v>1.8556545228818E-2</v>
      </c>
      <c r="O34">
        <v>1546681.5910499999</v>
      </c>
      <c r="P34">
        <v>354350.31310000003</v>
      </c>
      <c r="Q34">
        <v>2</v>
      </c>
      <c r="R34">
        <v>0.73892907649999995</v>
      </c>
      <c r="S34">
        <v>0.81907016369999996</v>
      </c>
      <c r="T34">
        <f t="shared" si="31"/>
        <v>-2.1295947323481043E-2</v>
      </c>
      <c r="U34">
        <f t="shared" si="3"/>
        <v>-3.4939400580222824E-3</v>
      </c>
    </row>
    <row r="35" spans="1:36" x14ac:dyDescent="0.25">
      <c r="A35">
        <v>2037</v>
      </c>
      <c r="B35">
        <v>22453.994069</v>
      </c>
      <c r="C35">
        <v>22572.734312000001</v>
      </c>
      <c r="D35">
        <v>5350531.1880000001</v>
      </c>
      <c r="E35">
        <v>13.644759368000001</v>
      </c>
      <c r="F35">
        <v>0.90021539026888797</v>
      </c>
      <c r="G35">
        <v>5.7165968055907401E-2</v>
      </c>
      <c r="H35">
        <v>2.1952886849648698</v>
      </c>
      <c r="I35">
        <v>1.3801985909397401</v>
      </c>
      <c r="J35">
        <v>3309993.0844999999</v>
      </c>
      <c r="K35">
        <v>0.76381929169999996</v>
      </c>
      <c r="L35">
        <v>1.6641470548214299E-2</v>
      </c>
      <c r="M35" s="43">
        <v>-3.7629439604561E-3</v>
      </c>
      <c r="N35">
        <v>1.8535987511031998E-2</v>
      </c>
      <c r="O35">
        <v>1573734.31641</v>
      </c>
      <c r="P35">
        <v>360877.22349999897</v>
      </c>
      <c r="Q35">
        <v>2</v>
      </c>
      <c r="R35">
        <v>0.73490640900000004</v>
      </c>
      <c r="S35">
        <v>0.81730765289999996</v>
      </c>
      <c r="T35">
        <f t="shared" si="31"/>
        <v>-2.119719445624646E-2</v>
      </c>
      <c r="U35">
        <f t="shared" si="3"/>
        <v>-3.0910392321665814E-3</v>
      </c>
    </row>
    <row r="36" spans="1:36" x14ac:dyDescent="0.25">
      <c r="A36">
        <v>2038</v>
      </c>
      <c r="B36">
        <v>22385.145981999998</v>
      </c>
      <c r="C36">
        <v>22496.076561999998</v>
      </c>
      <c r="D36">
        <v>5450518.398</v>
      </c>
      <c r="E36">
        <v>13.575474978000001</v>
      </c>
      <c r="F36">
        <v>0.90103937410919599</v>
      </c>
      <c r="G36">
        <v>5.6183284510014503E-2</v>
      </c>
      <c r="H36">
        <v>2.2431340006356102</v>
      </c>
      <c r="I36">
        <v>1.3769338322398901</v>
      </c>
      <c r="J36">
        <v>3365338.8380999998</v>
      </c>
      <c r="K36">
        <v>0.7592982532</v>
      </c>
      <c r="L36">
        <v>1.6582552744565899E-2</v>
      </c>
      <c r="M36">
        <v>-3.4018125812117E-3</v>
      </c>
      <c r="N36">
        <v>1.85148795948442E-2</v>
      </c>
      <c r="O36">
        <v>1601217.8238299999</v>
      </c>
      <c r="P36">
        <v>367513.76949999999</v>
      </c>
      <c r="Q36">
        <v>2</v>
      </c>
      <c r="R36">
        <v>0.7311436335</v>
      </c>
      <c r="S36">
        <v>0.81625252049999997</v>
      </c>
      <c r="T36">
        <f t="shared" si="31"/>
        <v>-2.1149430993190759E-2</v>
      </c>
      <c r="U36">
        <f t="shared" si="3"/>
        <v>-3.0661844297471541E-3</v>
      </c>
    </row>
    <row r="37" spans="1:36" x14ac:dyDescent="0.25">
      <c r="A37">
        <v>2039</v>
      </c>
      <c r="B37">
        <v>22329.688236000002</v>
      </c>
      <c r="C37">
        <v>22430.949779999999</v>
      </c>
      <c r="D37">
        <v>5552224.7019999903</v>
      </c>
      <c r="E37">
        <v>13.508853590999999</v>
      </c>
      <c r="F37">
        <v>0.90182901502625901</v>
      </c>
      <c r="G37">
        <v>5.5214958377775299E-2</v>
      </c>
      <c r="H37">
        <v>2.2904822657447301</v>
      </c>
      <c r="I37">
        <v>1.37273346273622</v>
      </c>
      <c r="J37">
        <v>3420667.7703</v>
      </c>
      <c r="K37">
        <v>0.75477412560000001</v>
      </c>
      <c r="L37">
        <v>1.6307133632093702E-2</v>
      </c>
      <c r="M37">
        <v>-2.8992271655337602E-3</v>
      </c>
      <c r="N37">
        <v>1.8487971597051501E-2</v>
      </c>
      <c r="O37">
        <v>1629138.9374500001</v>
      </c>
      <c r="P37">
        <v>374232.22479999898</v>
      </c>
      <c r="Q37">
        <v>2</v>
      </c>
      <c r="R37">
        <v>0.7276315793</v>
      </c>
      <c r="S37">
        <v>0.81505129440000001</v>
      </c>
      <c r="T37">
        <f t="shared" si="31"/>
        <v>-2.0318730005141727E-2</v>
      </c>
      <c r="U37">
        <f t="shared" si="3"/>
        <v>-2.4774350832731384E-3</v>
      </c>
    </row>
    <row r="38" spans="1:36" x14ac:dyDescent="0.25">
      <c r="A38">
        <v>2040</v>
      </c>
      <c r="B38">
        <v>22299.012027000001</v>
      </c>
      <c r="C38">
        <v>22385.458824000001</v>
      </c>
      <c r="D38">
        <v>5655647.0590000004</v>
      </c>
      <c r="E38">
        <v>13.449576324000001</v>
      </c>
      <c r="F38">
        <v>0.90273306568144496</v>
      </c>
      <c r="G38">
        <v>5.42288727166364E-2</v>
      </c>
      <c r="H38">
        <v>2.3367404854785501</v>
      </c>
      <c r="I38">
        <v>1.3674212774157299</v>
      </c>
      <c r="J38">
        <v>3476718.8365000002</v>
      </c>
      <c r="K38">
        <v>0.75033907399999999</v>
      </c>
      <c r="L38">
        <v>1.6253199448160699E-2</v>
      </c>
      <c r="M38">
        <v>-2.0301033947419502E-3</v>
      </c>
      <c r="N38">
        <v>1.8455830832564201E-2</v>
      </c>
      <c r="O38">
        <v>1657504.5404699999</v>
      </c>
      <c r="P38">
        <v>381033.59099999903</v>
      </c>
      <c r="Q38">
        <v>2</v>
      </c>
      <c r="R38">
        <v>0.72438121749999995</v>
      </c>
      <c r="S38">
        <v>0.81362512060000003</v>
      </c>
      <c r="T38">
        <f t="shared" si="7"/>
        <v>-1.9300613168484606E-2</v>
      </c>
      <c r="U38">
        <f t="shared" si="3"/>
        <v>-1.3737858171500861E-3</v>
      </c>
    </row>
    <row r="39" spans="1:36" x14ac:dyDescent="0.25">
      <c r="A39">
        <v>2041</v>
      </c>
      <c r="B39">
        <v>22281.690891999999</v>
      </c>
      <c r="C39">
        <v>22355.977058</v>
      </c>
      <c r="D39">
        <v>5760832.9340000004</v>
      </c>
      <c r="E39">
        <v>13.396754469999999</v>
      </c>
      <c r="F39">
        <v>0.90367132991591004</v>
      </c>
      <c r="G39">
        <v>5.3242085018046302E-2</v>
      </c>
      <c r="H39">
        <v>2.38441632538823</v>
      </c>
      <c r="I39">
        <v>1.3618474532837199</v>
      </c>
      <c r="J39">
        <v>3534746.9334999998</v>
      </c>
      <c r="K39">
        <v>0.74594886859999998</v>
      </c>
      <c r="L39">
        <v>1.6552722023223401E-2</v>
      </c>
      <c r="M39" s="43">
        <v>-1.3178732280619901E-3</v>
      </c>
      <c r="N39">
        <v>1.84275453701605E-2</v>
      </c>
      <c r="O39">
        <v>1686323.9119599999</v>
      </c>
      <c r="P39">
        <v>387968.22859999997</v>
      </c>
      <c r="Q39">
        <v>2</v>
      </c>
      <c r="R39">
        <v>0.72135867099999995</v>
      </c>
      <c r="S39">
        <v>0.81270047869999995</v>
      </c>
      <c r="T39">
        <f t="shared" si="7"/>
        <v>-1.915662974452206E-2</v>
      </c>
      <c r="U39">
        <f t="shared" si="3"/>
        <v>-7.7676692487671506E-4</v>
      </c>
    </row>
    <row r="40" spans="1:36" x14ac:dyDescent="0.25">
      <c r="A40">
        <v>2042</v>
      </c>
      <c r="B40">
        <v>22273.003643</v>
      </c>
      <c r="C40">
        <v>22338.207987000002</v>
      </c>
      <c r="D40">
        <v>5867832.9550000001</v>
      </c>
      <c r="E40">
        <v>13.349301363</v>
      </c>
      <c r="F40">
        <v>0.90443267522829096</v>
      </c>
      <c r="G40">
        <v>5.2292731234146801E-2</v>
      </c>
      <c r="H40">
        <v>2.4328406158870601</v>
      </c>
      <c r="I40">
        <v>1.3558885993446299</v>
      </c>
      <c r="J40">
        <v>3593692.6510999999</v>
      </c>
      <c r="K40">
        <v>0.7415787358</v>
      </c>
      <c r="L40">
        <v>1.6538559521502901E-2</v>
      </c>
      <c r="M40">
        <v>-7.9514021425009396E-4</v>
      </c>
      <c r="N40">
        <v>1.84033219152956E-2</v>
      </c>
      <c r="O40">
        <v>1715607.00914</v>
      </c>
      <c r="P40">
        <v>395041.66749999998</v>
      </c>
      <c r="Q40">
        <v>2</v>
      </c>
      <c r="R40">
        <v>0.71853392260000004</v>
      </c>
      <c r="S40">
        <v>0.81194768340000001</v>
      </c>
      <c r="T40">
        <f t="shared" si="7"/>
        <v>-1.8829574584087513E-2</v>
      </c>
      <c r="U40">
        <f t="shared" si="3"/>
        <v>-3.8988284336705092E-4</v>
      </c>
    </row>
    <row r="41" spans="1:36" x14ac:dyDescent="0.25">
      <c r="A41">
        <v>2043</v>
      </c>
      <c r="B41">
        <v>22281.417275</v>
      </c>
      <c r="C41">
        <v>22335.511506999999</v>
      </c>
      <c r="D41">
        <v>5976677.5250000004</v>
      </c>
      <c r="E41">
        <v>13.309317404</v>
      </c>
      <c r="F41">
        <v>0.905147566645782</v>
      </c>
      <c r="G41">
        <v>5.1355360058685601E-2</v>
      </c>
      <c r="H41">
        <v>2.4804415931342301</v>
      </c>
      <c r="I41">
        <v>1.3491054738384201</v>
      </c>
      <c r="J41">
        <v>3653186.6030000001</v>
      </c>
      <c r="K41">
        <v>0.73728919010000005</v>
      </c>
      <c r="L41">
        <v>1.6419561151368198E-2</v>
      </c>
      <c r="M41">
        <v>-1.2071884919434601E-4</v>
      </c>
      <c r="N41">
        <v>1.8379422968996799E-2</v>
      </c>
      <c r="O41">
        <v>1745362.9592899999</v>
      </c>
      <c r="P41">
        <v>402236.21750000003</v>
      </c>
      <c r="Q41">
        <v>2</v>
      </c>
      <c r="R41">
        <v>0.71590918619999999</v>
      </c>
      <c r="S41">
        <v>0.81094420980000004</v>
      </c>
      <c r="T41">
        <f t="shared" si="7"/>
        <v>-1.8014827763906113E-2</v>
      </c>
      <c r="U41">
        <f t="shared" si="3"/>
        <v>3.777502188235804E-4</v>
      </c>
    </row>
    <row r="42" spans="1:36" x14ac:dyDescent="0.25">
      <c r="A42">
        <v>2044</v>
      </c>
      <c r="B42">
        <v>22312.746764</v>
      </c>
      <c r="C42">
        <v>22352.734439</v>
      </c>
      <c r="D42">
        <v>6087397.8019999899</v>
      </c>
      <c r="E42">
        <v>13.279663162</v>
      </c>
      <c r="F42">
        <v>0.905889787093341</v>
      </c>
      <c r="G42">
        <v>5.0415336620284003E-2</v>
      </c>
      <c r="H42">
        <v>2.5270121443661702</v>
      </c>
      <c r="I42">
        <v>1.34144260083886</v>
      </c>
      <c r="J42">
        <v>3713741.3672000002</v>
      </c>
      <c r="K42">
        <v>0.73314507610000001</v>
      </c>
      <c r="L42">
        <v>1.6439994608542501E-2</v>
      </c>
      <c r="M42">
        <v>7.7080370858797901E-4</v>
      </c>
      <c r="N42">
        <v>1.8355884360512002E-2</v>
      </c>
      <c r="O42">
        <v>1775600.83418</v>
      </c>
      <c r="P42">
        <v>409554.1532</v>
      </c>
      <c r="Q42">
        <v>2</v>
      </c>
      <c r="R42">
        <v>0.71349510660000004</v>
      </c>
      <c r="S42">
        <v>0.80975645129999996</v>
      </c>
      <c r="T42">
        <f t="shared" si="7"/>
        <v>-1.7144527345753682E-2</v>
      </c>
      <c r="U42">
        <f t="shared" si="3"/>
        <v>1.4060815168679408E-3</v>
      </c>
    </row>
    <row r="43" spans="1:36" x14ac:dyDescent="0.25">
      <c r="A43">
        <v>2045</v>
      </c>
      <c r="B43">
        <v>22365.209376999999</v>
      </c>
      <c r="C43">
        <v>22390.763174</v>
      </c>
      <c r="D43">
        <v>6200034.8930000002</v>
      </c>
      <c r="E43">
        <v>13.261699494</v>
      </c>
      <c r="F43">
        <v>0.90661135428906503</v>
      </c>
      <c r="G43">
        <v>4.9485277018794099E-2</v>
      </c>
      <c r="H43">
        <v>2.5729408441199602</v>
      </c>
      <c r="I43">
        <v>1.33306375654345</v>
      </c>
      <c r="J43">
        <v>3775531.0104999999</v>
      </c>
      <c r="K43">
        <v>0.72917543460000001</v>
      </c>
      <c r="L43">
        <v>1.6501214600380301E-2</v>
      </c>
      <c r="M43">
        <v>1.6998556744916701E-3</v>
      </c>
      <c r="N43">
        <v>1.8334219843134599E-2</v>
      </c>
      <c r="O43">
        <v>1806330.2069099999</v>
      </c>
      <c r="P43">
        <v>417006.98119999998</v>
      </c>
      <c r="Q43">
        <v>2</v>
      </c>
      <c r="R43">
        <v>0.71129227210000001</v>
      </c>
      <c r="S43">
        <v>0.80858951739999996</v>
      </c>
      <c r="T43">
        <f t="shared" si="7"/>
        <v>-1.6411123518532758E-2</v>
      </c>
      <c r="U43">
        <f t="shared" si="3"/>
        <v>2.3512395652087736E-3</v>
      </c>
    </row>
    <row r="44" spans="1:36" x14ac:dyDescent="0.25">
      <c r="A44">
        <v>2046</v>
      </c>
      <c r="B44">
        <v>22434.094336999999</v>
      </c>
      <c r="C44">
        <v>22447.125462</v>
      </c>
      <c r="D44">
        <v>6314638.199</v>
      </c>
      <c r="E44">
        <v>13.254932956999999</v>
      </c>
      <c r="F44">
        <v>0.90728121378415605</v>
      </c>
      <c r="G44">
        <v>4.8575345263884601E-2</v>
      </c>
      <c r="H44">
        <v>2.6187199039334499</v>
      </c>
      <c r="I44">
        <v>1.3241970556432801</v>
      </c>
      <c r="J44">
        <v>3838579.7223999999</v>
      </c>
      <c r="K44">
        <v>0.72537733579999997</v>
      </c>
      <c r="L44">
        <v>1.6561396383055399E-2</v>
      </c>
      <c r="M44">
        <v>2.5140486941195102E-3</v>
      </c>
      <c r="N44">
        <v>1.8315541902878499E-2</v>
      </c>
      <c r="O44">
        <v>1837561.12852</v>
      </c>
      <c r="P44">
        <v>424605.05099999998</v>
      </c>
      <c r="Q44">
        <v>2</v>
      </c>
      <c r="R44">
        <v>0.70928744290000001</v>
      </c>
      <c r="S44">
        <v>0.80759874980000002</v>
      </c>
      <c r="T44">
        <f t="shared" si="7"/>
        <v>-1.5855481715836981E-2</v>
      </c>
      <c r="U44">
        <f t="shared" si="3"/>
        <v>3.0800051472283929E-3</v>
      </c>
    </row>
    <row r="45" spans="1:36" x14ac:dyDescent="0.25">
      <c r="A45">
        <v>2047</v>
      </c>
      <c r="B45">
        <v>22514.791386000001</v>
      </c>
      <c r="C45">
        <v>22518.048651000001</v>
      </c>
      <c r="D45">
        <v>6431261.4189999998</v>
      </c>
      <c r="E45">
        <v>13.257720938</v>
      </c>
      <c r="F45">
        <v>0.90788690785188197</v>
      </c>
      <c r="G45">
        <v>4.7688319928932403E-2</v>
      </c>
      <c r="H45">
        <v>2.6647391909154998</v>
      </c>
      <c r="I45">
        <v>1.3150439832139</v>
      </c>
      <c r="J45">
        <v>3902882.4955000002</v>
      </c>
      <c r="K45">
        <v>0.72173084600000004</v>
      </c>
      <c r="L45">
        <v>1.6612947320160599E-2</v>
      </c>
      <c r="M45">
        <v>3.1545857083634101E-3</v>
      </c>
      <c r="N45">
        <v>1.83002343064095E-2</v>
      </c>
      <c r="O45">
        <v>1869303.9602399999</v>
      </c>
      <c r="P45">
        <v>432355.12910000002</v>
      </c>
      <c r="Q45">
        <v>2</v>
      </c>
      <c r="R45">
        <v>0.70745741640000004</v>
      </c>
      <c r="S45">
        <v>0.80684428829999999</v>
      </c>
      <c r="T45">
        <f t="shared" si="7"/>
        <v>-1.5452870655285379E-2</v>
      </c>
      <c r="U45">
        <f t="shared" si="3"/>
        <v>3.5970718401994173E-3</v>
      </c>
    </row>
    <row r="46" spans="1:36" x14ac:dyDescent="0.25">
      <c r="A46">
        <v>2048</v>
      </c>
      <c r="B46">
        <v>22603.153579999998</v>
      </c>
      <c r="C46">
        <v>22599.509391</v>
      </c>
      <c r="D46">
        <v>6549958.5530000003</v>
      </c>
      <c r="E46">
        <v>13.267946485</v>
      </c>
      <c r="F46">
        <v>0.90842911636652401</v>
      </c>
      <c r="G46">
        <v>4.6822508763244099E-2</v>
      </c>
      <c r="H46">
        <v>2.71128303186285</v>
      </c>
      <c r="I46">
        <v>1.30576812832691</v>
      </c>
      <c r="J46">
        <v>3968406.4065999999</v>
      </c>
      <c r="K46">
        <v>0.71821052330000001</v>
      </c>
      <c r="L46">
        <v>1.6649223651178598E-2</v>
      </c>
      <c r="M46">
        <v>3.6110477629376098E-3</v>
      </c>
      <c r="N46">
        <v>1.8288025693157399E-2</v>
      </c>
      <c r="O46">
        <v>1901569.18025</v>
      </c>
      <c r="P46">
        <v>440260.20600000001</v>
      </c>
      <c r="Q46">
        <v>2</v>
      </c>
      <c r="R46">
        <v>0.70577368409999997</v>
      </c>
      <c r="S46">
        <v>0.80632917110000002</v>
      </c>
      <c r="T46">
        <f t="shared" si="7"/>
        <v>-1.5174111856416343E-2</v>
      </c>
      <c r="U46">
        <f t="shared" si="3"/>
        <v>3.9246285912710732E-3</v>
      </c>
    </row>
    <row r="47" spans="1:36" x14ac:dyDescent="0.25">
      <c r="A47">
        <v>2049</v>
      </c>
      <c r="B47">
        <v>22695.414335000001</v>
      </c>
      <c r="C47">
        <v>22687.609067000001</v>
      </c>
      <c r="D47">
        <v>6670780.943</v>
      </c>
      <c r="E47">
        <v>13.283403356999999</v>
      </c>
      <c r="F47">
        <v>0.90891579247957099</v>
      </c>
      <c r="G47">
        <v>4.5975102264967101E-2</v>
      </c>
      <c r="H47">
        <v>2.7585813447575398</v>
      </c>
      <c r="I47">
        <v>1.29650619190617</v>
      </c>
      <c r="J47">
        <v>4035107.2182</v>
      </c>
      <c r="K47">
        <v>0.71479089299999998</v>
      </c>
      <c r="L47">
        <v>1.6668268217394099E-2</v>
      </c>
      <c r="M47">
        <v>3.8907216946174098E-3</v>
      </c>
      <c r="N47">
        <v>1.8278214141528699E-2</v>
      </c>
      <c r="O47">
        <v>1934367.2308799999</v>
      </c>
      <c r="P47">
        <v>448320.31719999999</v>
      </c>
      <c r="Q47">
        <v>2</v>
      </c>
      <c r="R47">
        <v>0.70420549730000004</v>
      </c>
      <c r="S47">
        <v>0.80603648670000005</v>
      </c>
      <c r="T47">
        <f t="shared" si="7"/>
        <v>-1.5002478284004086E-2</v>
      </c>
      <c r="U47">
        <f t="shared" si="3"/>
        <v>4.081764726920234E-3</v>
      </c>
    </row>
    <row r="48" spans="1:36" x14ac:dyDescent="0.25">
      <c r="A48">
        <v>2050</v>
      </c>
      <c r="B48">
        <v>22778.725975000001</v>
      </c>
      <c r="C48">
        <v>22773.041472000001</v>
      </c>
      <c r="D48">
        <v>6793797.6089999899</v>
      </c>
      <c r="E48">
        <v>13.29899443</v>
      </c>
      <c r="F48">
        <v>0.90935829843419602</v>
      </c>
      <c r="G48">
        <v>4.5143824717157902E-2</v>
      </c>
      <c r="H48">
        <v>2.8086506313666901</v>
      </c>
      <c r="I48">
        <v>1.28787028259019</v>
      </c>
      <c r="J48">
        <v>4103552.0942000002</v>
      </c>
      <c r="K48">
        <v>0.71138474959999998</v>
      </c>
      <c r="L48">
        <v>1.68200896587445E-2</v>
      </c>
      <c r="M48">
        <v>3.7585254306257299E-3</v>
      </c>
      <c r="N48">
        <v>1.8273143644908198E-2</v>
      </c>
      <c r="O48">
        <v>1967709.41117</v>
      </c>
      <c r="P48">
        <v>456555.71299999999</v>
      </c>
      <c r="Q48">
        <v>2</v>
      </c>
      <c r="R48">
        <v>0.70269482270000005</v>
      </c>
      <c r="S48">
        <v>0.80632958730000004</v>
      </c>
      <c r="T48">
        <f t="shared" si="7"/>
        <v>-1.5453844976855646E-2</v>
      </c>
      <c r="U48">
        <f t="shared" si="3"/>
        <v>3.6708578556998717E-3</v>
      </c>
    </row>
    <row r="49" spans="8:27" x14ac:dyDescent="0.25">
      <c r="V49" s="44"/>
      <c r="W49" s="44">
        <f>AVERAGE(W8:W33)</f>
        <v>-1.1279251644269976E-2</v>
      </c>
      <c r="X49">
        <f>AVERAGE(X8:X33)</f>
        <v>1.9371172374117288E-2</v>
      </c>
      <c r="Y49">
        <f>AVERAGE(Y8:Y33)</f>
        <v>4178483.9496461521</v>
      </c>
      <c r="Z49">
        <f>AVERAGE(Z8:Z33)</f>
        <v>274670.86638365395</v>
      </c>
      <c r="AA49">
        <f>SUM(AA8:AA33)</f>
        <v>164104.80240708272</v>
      </c>
    </row>
    <row r="50" spans="8:27" x14ac:dyDescent="0.25">
      <c r="H50" s="44"/>
      <c r="W50" s="44">
        <f>('AMS2'!AA76/'AMS2'!B76)^(1/25)-1</f>
        <v>-9.7146366678968477E-3</v>
      </c>
      <c r="AA50" s="1">
        <f>'INV_ter AMS2'!D5</f>
        <v>172039.32181518021</v>
      </c>
    </row>
    <row r="51" spans="8:27" x14ac:dyDescent="0.25">
      <c r="H51" s="44"/>
      <c r="W51" s="56">
        <f>W50-W49</f>
        <v>1.5646149763731288E-3</v>
      </c>
      <c r="AA51">
        <f>AA50-AA49</f>
        <v>7934.5194080974907</v>
      </c>
    </row>
    <row r="52" spans="8:27" x14ac:dyDescent="0.25">
      <c r="H52" s="44"/>
    </row>
    <row r="53" spans="8:27" x14ac:dyDescent="0.25">
      <c r="H53" s="44"/>
      <c r="W53" s="44"/>
    </row>
    <row r="54" spans="8:27" x14ac:dyDescent="0.25">
      <c r="H54" s="44"/>
    </row>
    <row r="55" spans="8:27" x14ac:dyDescent="0.25">
      <c r="H55" s="44"/>
      <c r="W55" t="s">
        <v>97</v>
      </c>
      <c r="X55" t="s">
        <v>93</v>
      </c>
      <c r="Y55" t="s">
        <v>96</v>
      </c>
      <c r="Z55" t="s">
        <v>94</v>
      </c>
      <c r="AA55" t="s">
        <v>95</v>
      </c>
    </row>
    <row r="56" spans="8:27" x14ac:dyDescent="0.25">
      <c r="H56" s="44"/>
      <c r="W56" s="44">
        <f>(A33/A8)^(1/25)-1</f>
        <v>4.9456613046361397E-4</v>
      </c>
      <c r="X56" s="44">
        <f>(C33/C8)^(1/25)-1</f>
        <v>-1.2324545209237092E-2</v>
      </c>
      <c r="Y56" s="44">
        <f>(D33/D8)^(1/25)-1</f>
        <v>1.6701361144469962E-2</v>
      </c>
      <c r="Z56" s="44">
        <f>(E33/E8)^(1/25)-1</f>
        <v>-1.2725356458627601E-2</v>
      </c>
      <c r="AA56">
        <f>(H33/H8)^(1/25)-1</f>
        <v>2.5177441898796227E-2</v>
      </c>
    </row>
    <row r="57" spans="8:27" x14ac:dyDescent="0.25">
      <c r="H57" s="44"/>
    </row>
    <row r="58" spans="8:27" x14ac:dyDescent="0.25">
      <c r="H58" s="44"/>
    </row>
    <row r="59" spans="8:27" x14ac:dyDescent="0.25">
      <c r="H59" s="44"/>
    </row>
    <row r="60" spans="8:27" x14ac:dyDescent="0.25">
      <c r="H60" s="44"/>
    </row>
    <row r="61" spans="8:27" x14ac:dyDescent="0.25">
      <c r="H61" s="44"/>
    </row>
    <row r="62" spans="8:27" x14ac:dyDescent="0.25">
      <c r="H62" s="44"/>
    </row>
    <row r="63" spans="8:27" x14ac:dyDescent="0.25">
      <c r="H63" s="44"/>
    </row>
    <row r="64" spans="8:27" x14ac:dyDescent="0.25">
      <c r="H64" s="44"/>
    </row>
    <row r="65" spans="8:8" x14ac:dyDescent="0.25">
      <c r="H65" s="44"/>
    </row>
    <row r="66" spans="8:8" x14ac:dyDescent="0.25">
      <c r="H66" s="44"/>
    </row>
    <row r="67" spans="8:8" x14ac:dyDescent="0.25">
      <c r="H67" s="44"/>
    </row>
    <row r="68" spans="8:8" x14ac:dyDescent="0.25">
      <c r="H68" s="44"/>
    </row>
    <row r="69" spans="8:8" x14ac:dyDescent="0.25">
      <c r="H69" s="44"/>
    </row>
    <row r="70" spans="8:8" x14ac:dyDescent="0.25">
      <c r="H70" s="44"/>
    </row>
    <row r="71" spans="8:8" x14ac:dyDescent="0.25">
      <c r="H71" s="44"/>
    </row>
    <row r="72" spans="8:8" x14ac:dyDescent="0.25">
      <c r="H72" s="44"/>
    </row>
    <row r="73" spans="8:8" x14ac:dyDescent="0.25">
      <c r="H73" s="44"/>
    </row>
    <row r="74" spans="8:8" x14ac:dyDescent="0.25">
      <c r="H74" s="44"/>
    </row>
    <row r="75" spans="8:8" x14ac:dyDescent="0.25">
      <c r="H75" s="44"/>
    </row>
    <row r="76" spans="8:8" x14ac:dyDescent="0.25">
      <c r="H76" s="44"/>
    </row>
    <row r="77" spans="8:8" x14ac:dyDescent="0.25">
      <c r="H77" s="44"/>
    </row>
    <row r="78" spans="8:8" x14ac:dyDescent="0.25">
      <c r="H78" s="44"/>
    </row>
    <row r="79" spans="8:8" x14ac:dyDescent="0.25">
      <c r="H79" s="44"/>
    </row>
    <row r="80" spans="8:8" x14ac:dyDescent="0.25">
      <c r="H80" s="44"/>
    </row>
    <row r="81" spans="8:8" x14ac:dyDescent="0.25">
      <c r="H81" s="44"/>
    </row>
    <row r="82" spans="8:8" x14ac:dyDescent="0.25">
      <c r="H82" s="44"/>
    </row>
    <row r="83" spans="8:8" x14ac:dyDescent="0.25">
      <c r="H83" s="44"/>
    </row>
    <row r="84" spans="8:8" x14ac:dyDescent="0.25">
      <c r="H84" s="44"/>
    </row>
    <row r="85" spans="8:8" x14ac:dyDescent="0.25">
      <c r="H85" s="44"/>
    </row>
    <row r="86" spans="8:8" x14ac:dyDescent="0.25">
      <c r="H86" s="44"/>
    </row>
    <row r="87" spans="8:8" x14ac:dyDescent="0.25">
      <c r="H87" s="44"/>
    </row>
    <row r="88" spans="8:8" x14ac:dyDescent="0.25">
      <c r="H88" s="44"/>
    </row>
    <row r="89" spans="8:8" x14ac:dyDescent="0.25">
      <c r="H89" s="44"/>
    </row>
    <row r="90" spans="8:8" x14ac:dyDescent="0.25">
      <c r="H90" s="44"/>
    </row>
    <row r="91" spans="8:8" x14ac:dyDescent="0.25">
      <c r="H91" s="44"/>
    </row>
    <row r="92" spans="8:8" x14ac:dyDescent="0.25">
      <c r="H92" s="44"/>
    </row>
    <row r="93" spans="8:8" x14ac:dyDescent="0.25">
      <c r="H93" s="44"/>
    </row>
    <row r="94" spans="8:8" x14ac:dyDescent="0.25">
      <c r="H94" s="44"/>
    </row>
    <row r="95" spans="8:8" x14ac:dyDescent="0.25">
      <c r="H95" s="44"/>
    </row>
    <row r="96" spans="8:8" x14ac:dyDescent="0.25">
      <c r="H96" s="44"/>
    </row>
    <row r="97" spans="8:8" x14ac:dyDescent="0.25">
      <c r="H97" s="44"/>
    </row>
    <row r="98" spans="8:8" x14ac:dyDescent="0.25">
      <c r="H98" s="44"/>
    </row>
    <row r="99" spans="8:8" x14ac:dyDescent="0.25">
      <c r="H99" s="44"/>
    </row>
    <row r="100" spans="8:8" x14ac:dyDescent="0.25">
      <c r="H100" s="44"/>
    </row>
    <row r="101" spans="8:8" x14ac:dyDescent="0.25">
      <c r="H101" s="44"/>
    </row>
    <row r="102" spans="8:8" x14ac:dyDescent="0.25">
      <c r="H102" s="44"/>
    </row>
    <row r="103" spans="8:8" x14ac:dyDescent="0.25">
      <c r="H103" s="44"/>
    </row>
    <row r="104" spans="8:8" x14ac:dyDescent="0.25">
      <c r="H104" s="44"/>
    </row>
    <row r="105" spans="8:8" x14ac:dyDescent="0.25">
      <c r="H105" s="44"/>
    </row>
    <row r="106" spans="8:8" x14ac:dyDescent="0.25">
      <c r="H106" s="44"/>
    </row>
    <row r="107" spans="8:8" x14ac:dyDescent="0.25">
      <c r="H107" s="44"/>
    </row>
    <row r="108" spans="8:8" x14ac:dyDescent="0.25">
      <c r="H108" s="44"/>
    </row>
    <row r="109" spans="8:8" x14ac:dyDescent="0.25">
      <c r="H109" s="44"/>
    </row>
    <row r="110" spans="8:8" x14ac:dyDescent="0.25">
      <c r="H110" s="44"/>
    </row>
    <row r="111" spans="8:8" x14ac:dyDescent="0.25">
      <c r="H111" s="44"/>
    </row>
    <row r="112" spans="8:8" x14ac:dyDescent="0.25">
      <c r="H112" s="44"/>
    </row>
    <row r="113" spans="8:8" x14ac:dyDescent="0.25">
      <c r="H113" s="44"/>
    </row>
    <row r="114" spans="8:8" x14ac:dyDescent="0.25">
      <c r="H114" s="44"/>
    </row>
    <row r="115" spans="8:8" x14ac:dyDescent="0.25">
      <c r="H115" s="44"/>
    </row>
    <row r="116" spans="8:8" x14ac:dyDescent="0.25">
      <c r="H116" s="44"/>
    </row>
    <row r="117" spans="8:8" x14ac:dyDescent="0.25">
      <c r="H117" s="44"/>
    </row>
    <row r="118" spans="8:8" x14ac:dyDescent="0.25">
      <c r="H118" s="44"/>
    </row>
    <row r="119" spans="8:8" x14ac:dyDescent="0.25">
      <c r="H119" s="44"/>
    </row>
    <row r="120" spans="8:8" x14ac:dyDescent="0.25">
      <c r="H120" s="44"/>
    </row>
    <row r="121" spans="8:8" x14ac:dyDescent="0.25">
      <c r="H121" s="44"/>
    </row>
    <row r="122" spans="8:8" x14ac:dyDescent="0.25">
      <c r="H122" s="44"/>
    </row>
    <row r="123" spans="8:8" x14ac:dyDescent="0.25">
      <c r="H123" s="44"/>
    </row>
    <row r="124" spans="8:8" x14ac:dyDescent="0.25">
      <c r="H124" s="44"/>
    </row>
    <row r="125" spans="8:8" x14ac:dyDescent="0.25">
      <c r="H125" s="44"/>
    </row>
    <row r="126" spans="8:8" x14ac:dyDescent="0.25">
      <c r="H126" s="44"/>
    </row>
    <row r="127" spans="8:8" x14ac:dyDescent="0.25">
      <c r="H127" s="44"/>
    </row>
    <row r="128" spans="8:8" x14ac:dyDescent="0.25">
      <c r="H128" s="44"/>
    </row>
    <row r="129" spans="8:8" x14ac:dyDescent="0.25">
      <c r="H129" s="44"/>
    </row>
    <row r="130" spans="8:8" x14ac:dyDescent="0.25">
      <c r="H130" s="44"/>
    </row>
    <row r="131" spans="8:8" x14ac:dyDescent="0.25">
      <c r="H131" s="44"/>
    </row>
    <row r="132" spans="8:8" x14ac:dyDescent="0.25">
      <c r="H132" s="44"/>
    </row>
    <row r="133" spans="8:8" x14ac:dyDescent="0.25">
      <c r="H133" s="44"/>
    </row>
    <row r="134" spans="8:8" x14ac:dyDescent="0.25">
      <c r="H134" s="44"/>
    </row>
    <row r="135" spans="8:8" x14ac:dyDescent="0.25">
      <c r="H135" s="44"/>
    </row>
    <row r="136" spans="8:8" x14ac:dyDescent="0.25">
      <c r="H136" s="44"/>
    </row>
    <row r="137" spans="8:8" x14ac:dyDescent="0.25">
      <c r="H137" s="44"/>
    </row>
    <row r="138" spans="8:8" x14ac:dyDescent="0.25">
      <c r="H138" s="4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AMS1</vt:lpstr>
      <vt:lpstr>AME AMS1</vt:lpstr>
      <vt:lpstr>INV_ter_0</vt:lpstr>
      <vt:lpstr>INV_ter AMS1</vt:lpstr>
      <vt:lpstr>INV_ter_2 AMS1</vt:lpstr>
      <vt:lpstr>AMS2</vt:lpstr>
      <vt:lpstr>INV_ter AMS2</vt:lpstr>
      <vt:lpstr>INV_ter_2 AMS2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Gaël CALLONNEC</dc:creator>
  <cp:lastModifiedBy>CALLONNEC Gaël</cp:lastModifiedBy>
  <dcterms:created xsi:type="dcterms:W3CDTF">2015-04-20T12:26:34Z</dcterms:created>
  <dcterms:modified xsi:type="dcterms:W3CDTF">2017-07-01T09:52:49Z</dcterms:modified>
</cp:coreProperties>
</file>