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nnecg\Desktop\GitHub\ThreeME\data\calibrations\"/>
    </mc:Choice>
  </mc:AlternateContent>
  <bookViews>
    <workbookView xWindow="165" yWindow="75" windowWidth="18900" windowHeight="7095" firstSheet="2" activeTab="4"/>
  </bookViews>
  <sheets>
    <sheet name="PARC ET VENTE VEHICULE" sheetId="6" r:id="rId1"/>
    <sheet name="vente vehicule en millier" sheetId="2" r:id="rId2"/>
    <sheet name="repartition vente classe ENR" sheetId="1" r:id="rId3"/>
    <sheet name="repartition vente classe et enr" sheetId="4" r:id="rId4"/>
    <sheet name="vehicule performant" sheetId="3" r:id="rId5"/>
    <sheet name="calibrage conso MTEP vehicule" sheetId="5" r:id="rId6"/>
  </sheets>
  <definedNames>
    <definedName name="solver_adj" localSheetId="0" hidden="1">'PARC ET VENTE VEHICULE'!$J$24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'PARC ET VENTE VEHICULE'!$J$25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H15" i="3" l="1"/>
  <c r="H16" i="3"/>
  <c r="H17" i="3"/>
  <c r="H18" i="3"/>
  <c r="H19" i="3"/>
  <c r="H20" i="3"/>
  <c r="H21" i="3"/>
  <c r="H22" i="3"/>
  <c r="H23" i="3"/>
  <c r="H24" i="3"/>
  <c r="G24" i="3"/>
  <c r="J6" i="5" l="1"/>
  <c r="B5" i="5"/>
  <c r="B6" i="5" s="1"/>
  <c r="C6" i="5" s="1"/>
  <c r="D4" i="5"/>
  <c r="E4" i="5"/>
  <c r="F4" i="5"/>
  <c r="G4" i="5"/>
  <c r="H4" i="5"/>
  <c r="I4" i="5"/>
  <c r="J4" i="5"/>
  <c r="K4" i="5"/>
  <c r="C4" i="5"/>
  <c r="C7" i="5" l="1"/>
  <c r="C9" i="5" s="1"/>
  <c r="D6" i="5"/>
  <c r="E6" i="5" l="1"/>
  <c r="D7" i="5"/>
  <c r="D9" i="5" s="1"/>
  <c r="F6" i="5" l="1"/>
  <c r="E7" i="5"/>
  <c r="E9" i="5" s="1"/>
  <c r="D28" i="6"/>
  <c r="E28" i="6" s="1"/>
  <c r="G6" i="5" l="1"/>
  <c r="F7" i="5"/>
  <c r="F9" i="5" s="1"/>
  <c r="E29" i="6"/>
  <c r="Q24" i="6" s="1"/>
  <c r="F28" i="6"/>
  <c r="G28" i="6" s="1"/>
  <c r="H28" i="6" s="1"/>
  <c r="I28" i="6" s="1"/>
  <c r="J28" i="6" s="1"/>
  <c r="K28" i="6" s="1"/>
  <c r="L28" i="6" s="1"/>
  <c r="D54" i="6"/>
  <c r="D53" i="6"/>
  <c r="D55" i="6"/>
  <c r="D56" i="6"/>
  <c r="D57" i="6"/>
  <c r="D58" i="6"/>
  <c r="D52" i="6"/>
  <c r="P36" i="6"/>
  <c r="P44" i="6"/>
  <c r="D46" i="6"/>
  <c r="D47" i="6"/>
  <c r="D48" i="6"/>
  <c r="D49" i="6"/>
  <c r="D50" i="6"/>
  <c r="P38" i="6"/>
  <c r="D38" i="6" s="1"/>
  <c r="P39" i="6"/>
  <c r="D39" i="6" s="1"/>
  <c r="P40" i="6"/>
  <c r="D40" i="6" s="1"/>
  <c r="P41" i="6"/>
  <c r="D41" i="6" s="1"/>
  <c r="P42" i="6"/>
  <c r="D42" i="6" s="1"/>
  <c r="P45" i="6"/>
  <c r="D45" i="6" s="1"/>
  <c r="Q22" i="6"/>
  <c r="R22" i="6"/>
  <c r="S22" i="6"/>
  <c r="T22" i="6"/>
  <c r="U22" i="6"/>
  <c r="V22" i="6"/>
  <c r="V23" i="6" s="1"/>
  <c r="W22" i="6"/>
  <c r="X22" i="6"/>
  <c r="Y22" i="6"/>
  <c r="P22" i="6"/>
  <c r="H6" i="5" l="1"/>
  <c r="G7" i="5"/>
  <c r="G9" i="5" s="1"/>
  <c r="Y23" i="6"/>
  <c r="U23" i="6"/>
  <c r="X23" i="6"/>
  <c r="T23" i="6"/>
  <c r="W23" i="6"/>
  <c r="S23" i="6"/>
  <c r="R23" i="6"/>
  <c r="Q23" i="6"/>
  <c r="Q25" i="6" s="1"/>
  <c r="F29" i="6"/>
  <c r="R24" i="6" s="1"/>
  <c r="P37" i="6"/>
  <c r="D37" i="6" s="1"/>
  <c r="D36" i="6"/>
  <c r="D44" i="6"/>
  <c r="D22" i="6"/>
  <c r="C16" i="6" s="1"/>
  <c r="B3" i="4"/>
  <c r="D11" i="6" a="1"/>
  <c r="M11" i="6" s="1"/>
  <c r="C5" i="1"/>
  <c r="D5" i="1" s="1"/>
  <c r="E5" i="1" s="1"/>
  <c r="C6" i="1"/>
  <c r="D6" i="1" s="1"/>
  <c r="E6" i="1" s="1"/>
  <c r="C7" i="1"/>
  <c r="D7" i="1" s="1"/>
  <c r="E7" i="1" s="1"/>
  <c r="C8" i="1"/>
  <c r="D8" i="1"/>
  <c r="E8" i="1" s="1"/>
  <c r="C9" i="1"/>
  <c r="D9" i="1" s="1"/>
  <c r="E9" i="1" s="1"/>
  <c r="C10" i="1"/>
  <c r="D10" i="1" s="1"/>
  <c r="E10" i="1" s="1"/>
  <c r="E19" i="1"/>
  <c r="E20" i="1"/>
  <c r="E21" i="1"/>
  <c r="E22" i="1"/>
  <c r="E23" i="1"/>
  <c r="E24" i="1"/>
  <c r="E25" i="1"/>
  <c r="E26" i="1"/>
  <c r="E27" i="1"/>
  <c r="E28" i="1"/>
  <c r="E29" i="1"/>
  <c r="E30" i="1"/>
  <c r="E18" i="1"/>
  <c r="C4" i="1"/>
  <c r="D4" i="1" s="1"/>
  <c r="E4" i="1" s="1"/>
  <c r="B11" i="1"/>
  <c r="I6" i="5" l="1"/>
  <c r="H7" i="5"/>
  <c r="H9" i="5" s="1"/>
  <c r="D3" i="4"/>
  <c r="C32" i="4" s="1"/>
  <c r="H3" i="4"/>
  <c r="F3" i="4"/>
  <c r="G3" i="4"/>
  <c r="E3" i="4"/>
  <c r="C16" i="4" s="1"/>
  <c r="I3" i="4"/>
  <c r="C3" i="4"/>
  <c r="C24" i="4" s="1"/>
  <c r="C17" i="6"/>
  <c r="R25" i="6"/>
  <c r="C15" i="6"/>
  <c r="D59" i="6"/>
  <c r="D60" i="6" s="1"/>
  <c r="C21" i="6"/>
  <c r="G29" i="6"/>
  <c r="S24" i="6" s="1"/>
  <c r="S25" i="6" s="1"/>
  <c r="C19" i="6"/>
  <c r="C22" i="6"/>
  <c r="C18" i="6"/>
  <c r="C20" i="6"/>
  <c r="M8" i="6"/>
  <c r="M6" i="6"/>
  <c r="M9" i="6"/>
  <c r="M7" i="6"/>
  <c r="M5" i="6"/>
  <c r="M3" i="6"/>
  <c r="M4" i="6"/>
  <c r="F11" i="6"/>
  <c r="J11" i="6"/>
  <c r="D11" i="6"/>
  <c r="G11" i="6"/>
  <c r="K11" i="6"/>
  <c r="H11" i="6"/>
  <c r="L11" i="6"/>
  <c r="E11" i="6"/>
  <c r="I11" i="6"/>
  <c r="C11" i="1"/>
  <c r="B4" i="4"/>
  <c r="B5" i="4"/>
  <c r="B6" i="4"/>
  <c r="B7" i="4"/>
  <c r="B8" i="4"/>
  <c r="B9" i="4"/>
  <c r="G11" i="1"/>
  <c r="H11" i="1"/>
  <c r="I11" i="1"/>
  <c r="J11" i="1"/>
  <c r="K11" i="1"/>
  <c r="F11" i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3" i="3"/>
  <c r="C33" i="4" l="1"/>
  <c r="I7" i="5"/>
  <c r="I9" i="5" s="1"/>
  <c r="J7" i="5"/>
  <c r="C36" i="4"/>
  <c r="D9" i="4"/>
  <c r="C38" i="4" s="1"/>
  <c r="H9" i="4"/>
  <c r="E9" i="4"/>
  <c r="C22" i="4" s="1"/>
  <c r="F9" i="4"/>
  <c r="I9" i="4"/>
  <c r="G9" i="4"/>
  <c r="C9" i="4"/>
  <c r="F4" i="4"/>
  <c r="G4" i="4"/>
  <c r="H4" i="4"/>
  <c r="E4" i="4"/>
  <c r="C17" i="4" s="1"/>
  <c r="D4" i="4"/>
  <c r="C4" i="4"/>
  <c r="I4" i="4"/>
  <c r="D5" i="4"/>
  <c r="C34" i="4" s="1"/>
  <c r="H5" i="4"/>
  <c r="I5" i="4"/>
  <c r="G5" i="4"/>
  <c r="C5" i="4"/>
  <c r="E5" i="4"/>
  <c r="C18" i="4" s="1"/>
  <c r="F5" i="4"/>
  <c r="F8" i="4"/>
  <c r="C21" i="4" s="1"/>
  <c r="H8" i="4"/>
  <c r="C8" i="4"/>
  <c r="I8" i="4"/>
  <c r="G8" i="4"/>
  <c r="D8" i="4"/>
  <c r="C37" i="4" s="1"/>
  <c r="E8" i="4"/>
  <c r="D7" i="4"/>
  <c r="H7" i="4"/>
  <c r="I7" i="4"/>
  <c r="C7" i="4"/>
  <c r="F7" i="4"/>
  <c r="G7" i="4"/>
  <c r="E7" i="4"/>
  <c r="C20" i="4" s="1"/>
  <c r="F6" i="4"/>
  <c r="C6" i="4"/>
  <c r="C27" i="4" s="1"/>
  <c r="G6" i="4"/>
  <c r="D6" i="4"/>
  <c r="C35" i="4" s="1"/>
  <c r="H6" i="4"/>
  <c r="E6" i="4"/>
  <c r="C19" i="4" s="1"/>
  <c r="I6" i="4"/>
  <c r="H29" i="6"/>
  <c r="T24" i="6" s="1"/>
  <c r="T25" i="6" s="1"/>
  <c r="D3" i="6"/>
  <c r="D4" i="6"/>
  <c r="I6" i="6"/>
  <c r="I4" i="6"/>
  <c r="I9" i="6"/>
  <c r="I7" i="6"/>
  <c r="I5" i="6"/>
  <c r="I3" i="6"/>
  <c r="I8" i="6"/>
  <c r="K9" i="6"/>
  <c r="K5" i="6"/>
  <c r="K8" i="6"/>
  <c r="K6" i="6"/>
  <c r="K4" i="6"/>
  <c r="K7" i="6"/>
  <c r="K3" i="6"/>
  <c r="F8" i="6"/>
  <c r="F6" i="6"/>
  <c r="F4" i="6"/>
  <c r="F9" i="6"/>
  <c r="F7" i="6"/>
  <c r="F5" i="6"/>
  <c r="F3" i="6"/>
  <c r="E8" i="6"/>
  <c r="E20" i="6" s="1"/>
  <c r="F20" i="6" s="1"/>
  <c r="G20" i="6" s="1"/>
  <c r="H20" i="6" s="1"/>
  <c r="E4" i="6"/>
  <c r="E16" i="6" s="1"/>
  <c r="E9" i="6"/>
  <c r="E21" i="6" s="1"/>
  <c r="E7" i="6"/>
  <c r="E19" i="6" s="1"/>
  <c r="F19" i="6" s="1"/>
  <c r="E5" i="6"/>
  <c r="E17" i="6" s="1"/>
  <c r="F17" i="6" s="1"/>
  <c r="E3" i="6"/>
  <c r="E6" i="6"/>
  <c r="E18" i="6" s="1"/>
  <c r="F18" i="6" s="1"/>
  <c r="G7" i="6"/>
  <c r="G5" i="6"/>
  <c r="G3" i="6"/>
  <c r="G8" i="6"/>
  <c r="G6" i="6"/>
  <c r="G4" i="6"/>
  <c r="G9" i="6"/>
  <c r="L9" i="6"/>
  <c r="L7" i="6"/>
  <c r="L5" i="6"/>
  <c r="L3" i="6"/>
  <c r="L8" i="6"/>
  <c r="L6" i="6"/>
  <c r="L4" i="6"/>
  <c r="D9" i="6"/>
  <c r="D7" i="6"/>
  <c r="D5" i="6"/>
  <c r="D8" i="6"/>
  <c r="D6" i="6"/>
  <c r="H9" i="6"/>
  <c r="H7" i="6"/>
  <c r="H5" i="6"/>
  <c r="H3" i="6"/>
  <c r="H8" i="6"/>
  <c r="H6" i="6"/>
  <c r="H4" i="6"/>
  <c r="J8" i="6"/>
  <c r="J6" i="6"/>
  <c r="J4" i="6"/>
  <c r="J9" i="6"/>
  <c r="J7" i="6"/>
  <c r="J5" i="6"/>
  <c r="J3" i="6"/>
  <c r="B10" i="4"/>
  <c r="S4" i="4"/>
  <c r="S5" i="4"/>
  <c r="S6" i="4"/>
  <c r="S7" i="4"/>
  <c r="S8" i="4"/>
  <c r="S9" i="4"/>
  <c r="S3" i="4"/>
  <c r="G17" i="6" l="1"/>
  <c r="H17" i="6" s="1"/>
  <c r="G19" i="6"/>
  <c r="H19" i="6" s="1"/>
  <c r="J9" i="5"/>
  <c r="K6" i="5"/>
  <c r="K7" i="5" s="1"/>
  <c r="K9" i="5" s="1"/>
  <c r="G18" i="6"/>
  <c r="H18" i="6" s="1"/>
  <c r="I18" i="6" s="1"/>
  <c r="J18" i="6" s="1"/>
  <c r="K18" i="6" s="1"/>
  <c r="L18" i="6" s="1"/>
  <c r="M18" i="6" s="1"/>
  <c r="F21" i="6"/>
  <c r="G21" i="6" s="1"/>
  <c r="H21" i="6" s="1"/>
  <c r="F16" i="6"/>
  <c r="G16" i="6" s="1"/>
  <c r="H16" i="6" s="1"/>
  <c r="C29" i="4"/>
  <c r="C46" i="4" s="1"/>
  <c r="C28" i="4"/>
  <c r="C26" i="4"/>
  <c r="C41" i="4"/>
  <c r="C25" i="4"/>
  <c r="C42" i="4"/>
  <c r="C43" i="4"/>
  <c r="C30" i="4"/>
  <c r="C45" i="4"/>
  <c r="I21" i="6"/>
  <c r="J21" i="6" s="1"/>
  <c r="K21" i="6" s="1"/>
  <c r="L21" i="6" s="1"/>
  <c r="M21" i="6" s="1"/>
  <c r="I29" i="6"/>
  <c r="U24" i="6" s="1"/>
  <c r="U25" i="6" s="1"/>
  <c r="E15" i="6"/>
  <c r="F15" i="6" s="1"/>
  <c r="I17" i="6"/>
  <c r="J17" i="6" s="1"/>
  <c r="K17" i="6" s="1"/>
  <c r="L17" i="6" s="1"/>
  <c r="M17" i="6" s="1"/>
  <c r="I20" i="6"/>
  <c r="J20" i="6" s="1"/>
  <c r="K20" i="6" s="1"/>
  <c r="L20" i="6" s="1"/>
  <c r="M20" i="6" s="1"/>
  <c r="I19" i="6"/>
  <c r="J19" i="6" s="1"/>
  <c r="K19" i="6" s="1"/>
  <c r="L19" i="6" s="1"/>
  <c r="M19" i="6" s="1"/>
  <c r="I16" i="6"/>
  <c r="J16" i="6" s="1"/>
  <c r="K16" i="6" s="1"/>
  <c r="L16" i="6" s="1"/>
  <c r="M16" i="6" s="1"/>
  <c r="D11" i="1"/>
  <c r="G15" i="6" l="1"/>
  <c r="H15" i="6" s="1"/>
  <c r="F22" i="6"/>
  <c r="E22" i="6"/>
  <c r="E25" i="6" s="1"/>
  <c r="C47" i="4"/>
  <c r="C44" i="4"/>
  <c r="J29" i="6"/>
  <c r="V24" i="6" s="1"/>
  <c r="V25" i="6" s="1"/>
  <c r="F25" i="6"/>
  <c r="E11" i="1"/>
  <c r="H22" i="6" l="1"/>
  <c r="I15" i="6"/>
  <c r="J15" i="6" s="1"/>
  <c r="K15" i="6" s="1"/>
  <c r="L15" i="6" s="1"/>
  <c r="M15" i="6" s="1"/>
  <c r="M22" i="6" s="1"/>
  <c r="L29" i="6"/>
  <c r="K29" i="6"/>
  <c r="W24" i="6" s="1"/>
  <c r="W25" i="6" s="1"/>
  <c r="G22" i="6"/>
  <c r="G25" i="6" s="1"/>
  <c r="X24" i="6" l="1"/>
  <c r="X25" i="6" s="1"/>
  <c r="M29" i="6"/>
  <c r="H25" i="6"/>
  <c r="Y24" i="6" l="1"/>
  <c r="Y25" i="6" s="1"/>
  <c r="M28" i="6"/>
  <c r="M25" i="6" s="1"/>
  <c r="I22" i="6"/>
  <c r="I25" i="6" s="1"/>
  <c r="J22" i="6" l="1"/>
  <c r="J25" i="6" s="1"/>
  <c r="K22" i="6" l="1"/>
  <c r="K25" i="6" s="1"/>
  <c r="L22" i="6" l="1"/>
  <c r="L25" i="6" s="1"/>
</calcChain>
</file>

<file path=xl/sharedStrings.xml><?xml version="1.0" encoding="utf-8"?>
<sst xmlns="http://schemas.openxmlformats.org/spreadsheetml/2006/main" count="178" uniqueCount="92">
  <si>
    <t>Classe énergétique</t>
  </si>
  <si>
    <t>2010  (%)</t>
  </si>
  <si>
    <t>2011  (%)</t>
  </si>
  <si>
    <t>2012  (%)</t>
  </si>
  <si>
    <t>2013  (%)</t>
  </si>
  <si>
    <t>2014  (%)</t>
  </si>
  <si>
    <t>A</t>
  </si>
  <si>
    <t>B</t>
  </si>
  <si>
    <t>C</t>
  </si>
  <si>
    <t>D</t>
  </si>
  <si>
    <t>E</t>
  </si>
  <si>
    <t>F</t>
  </si>
  <si>
    <t>G</t>
  </si>
  <si>
    <t>Total</t>
  </si>
  <si>
    <t>Source:</t>
  </si>
  <si>
    <t>http://carlabelling.ademe.fr/chiffrescles/r/repartitionVenteClasseCo2</t>
  </si>
  <si>
    <t>Source : AAA</t>
  </si>
  <si>
    <t>Exporté le : 14/06/2016 à 10:06:57</t>
  </si>
  <si>
    <t>http://carlabelling.ademe.fr/chiffrescles/r/evolutionImmat</t>
  </si>
  <si>
    <t xml:space="preserve"> GPL première monte (ventes)</t>
  </si>
  <si>
    <t>Electrique (ventes)</t>
  </si>
  <si>
    <t>Ventes véhicules en milliers de véhicules</t>
  </si>
  <si>
    <t>Année</t>
  </si>
  <si>
    <t>GNV Gaz Naturel (ventes)</t>
  </si>
  <si>
    <t>Hybride rechargeable (ventes)</t>
  </si>
  <si>
    <t>Hybride non rechargeable (ventes)</t>
  </si>
  <si>
    <t>Exporté le : 14/06/2016 à 10:26:46</t>
  </si>
  <si>
    <t>Hybride  (%)</t>
  </si>
  <si>
    <t>Gaz Naturel  (%)</t>
  </si>
  <si>
    <t>GPL  (%)</t>
  </si>
  <si>
    <t>Essence  (%)</t>
  </si>
  <si>
    <t>Diesel  (%)</t>
  </si>
  <si>
    <t>Electrique  (%)</t>
  </si>
  <si>
    <t>Superéthanol  (%)</t>
  </si>
  <si>
    <t>http://carlabelling.ademe.fr/chiffrescles/r/evolutionRepartitionVenteClasseCo2Motorisation</t>
  </si>
  <si>
    <t>http://carlabelling.ademe.fr/chiffrescles/r/vehiculePropre</t>
  </si>
  <si>
    <t>EVOLUTION DES VENTES DE VÉHICULES ENVIRONNEMENTALEMENT PERFORMANTS</t>
  </si>
  <si>
    <t>TOTAL</t>
  </si>
  <si>
    <t>RÉPARTITION DES VENTES PAR CLASSE CO2 ET PAR TYPE D'ÉNERGIE 2015</t>
  </si>
  <si>
    <t xml:space="preserve">vehicule 2015 </t>
  </si>
  <si>
    <t>2015  (%)</t>
  </si>
  <si>
    <t>2009  (%)</t>
  </si>
  <si>
    <t>2007  (%)</t>
  </si>
  <si>
    <t>2008  (%)</t>
  </si>
  <si>
    <t>2006  (%)</t>
  </si>
  <si>
    <t>Répartition des ventes par classe CO2 figurant sur l'étiquette énergie / CO2 -Véhicules particuliers neufs vendus en France - Source : carlabelling.ademe.fr/chiffrescles 2015</t>
  </si>
  <si>
    <t>Exporté le : 14/06/2016 à 14:47:22</t>
  </si>
  <si>
    <t>Classes rouge : E,F,G  (%)</t>
  </si>
  <si>
    <t xml:space="preserve"> Classes verte : A,B,C  (%)</t>
  </si>
  <si>
    <t>Classe jaune : D  (%)</t>
  </si>
  <si>
    <t>http://carlabelling.ademe.fr/chiffrescles/r/evolutionRepartitionVenteClasseCo2</t>
  </si>
  <si>
    <r>
      <rPr>
        <b/>
        <sz val="11"/>
        <color theme="1"/>
        <rFont val="Calibri"/>
        <family val="2"/>
        <scheme val="minor"/>
      </rPr>
      <t>É</t>
    </r>
    <r>
      <rPr>
        <b/>
        <sz val="11"/>
        <rFont val="Calibri"/>
        <family val="2"/>
        <scheme val="minor"/>
      </rPr>
      <t>VOLUTION DE LA RÉPARTITION DES VENTES PAR CLASSE CO</t>
    </r>
    <r>
      <rPr>
        <b/>
        <sz val="11"/>
        <rFont val="Tahoma"/>
        <family val="2"/>
      </rPr>
      <t>2 FIGURANT SUR L'ÉTIQUETTE ÉNERGIE / CO2</t>
    </r>
  </si>
  <si>
    <t>2006 (%)</t>
  </si>
  <si>
    <t>Voitures particulières &lt;= à 15 ans</t>
  </si>
  <si>
    <r>
      <t>Source :</t>
    </r>
    <r>
      <rPr>
        <i/>
        <sz val="8"/>
        <rFont val="Arial"/>
        <family val="2"/>
      </rPr>
      <t xml:space="preserve"> fichier central des automobiles jusqu'en 2010 excepté pour les bus et cars et camions et camionnettes jusqu'en 2009, SOeS-RSVERO au delà</t>
    </r>
  </si>
  <si>
    <t>Nota. -  Il n'est pas tenu de parc pour les cyclomoteurs, motocycles, tracteurs agricoles, voiturettes et remorques légères</t>
  </si>
  <si>
    <t>http://www.statistiques.developpement-durable.gouv.fr/transports/r/parcs.html</t>
  </si>
  <si>
    <t>Taux de destruction</t>
  </si>
  <si>
    <t>Fioul</t>
  </si>
  <si>
    <t xml:space="preserve">ThreeME </t>
  </si>
  <si>
    <t>AUTO_CA_0</t>
  </si>
  <si>
    <t>AUTO_CB_0</t>
  </si>
  <si>
    <t>AUTO_CC_0</t>
  </si>
  <si>
    <t>AUTO_CD_0</t>
  </si>
  <si>
    <t>AUTO_CE_0</t>
  </si>
  <si>
    <t>AUTO_CF_0</t>
  </si>
  <si>
    <t>AUTO_CG_0</t>
  </si>
  <si>
    <t>Nombre de véhicule par classe énergétique et par type d'énergie énergétique  en millier</t>
  </si>
  <si>
    <t>Nombre de véhicule par classe énergétique  en millier</t>
  </si>
  <si>
    <t>elec</t>
  </si>
  <si>
    <t>Gaz</t>
  </si>
  <si>
    <t>VERIF</t>
  </si>
  <si>
    <t>vehicule par classe énergétique et par type d'énergie %</t>
  </si>
  <si>
    <t xml:space="preserve">Hybride  </t>
  </si>
  <si>
    <t xml:space="preserve">Gaz Naturel  </t>
  </si>
  <si>
    <t xml:space="preserve">GPL  </t>
  </si>
  <si>
    <t xml:space="preserve">Essence  </t>
  </si>
  <si>
    <t xml:space="preserve">Diesel  </t>
  </si>
  <si>
    <t xml:space="preserve">Electrique  </t>
  </si>
  <si>
    <t xml:space="preserve">Superéthanol  </t>
  </si>
  <si>
    <t>total</t>
  </si>
  <si>
    <t>Répartition de vente en millier</t>
  </si>
  <si>
    <t>AUTO_trend</t>
  </si>
  <si>
    <t>Calibrage AUTO_Trend</t>
  </si>
  <si>
    <t>verif</t>
  </si>
  <si>
    <t>ER_TRANS_PRIVATE_OIL_0</t>
  </si>
  <si>
    <t>Consommation en MTEP de véhicules</t>
  </si>
  <si>
    <t>TOTAL ESSENCE + GAZOLE (source:compte de transport, bilan de la circulation)</t>
  </si>
  <si>
    <t>taux de croissance</t>
  </si>
  <si>
    <t xml:space="preserve">interpolation lineaire </t>
  </si>
  <si>
    <t>Tendance km_AUTO</t>
  </si>
  <si>
    <t>Part de l'élecrique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</si>
</sst>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.0%"/>
    <numFmt numFmtId="165" formatCode="0.000"/>
    <numFmt numFmtId="166" formatCode="#,##0.000000"/>
    <numFmt numFmtId="167" formatCode="0.000000"/>
    <numFmt numFmtId="168" formatCode="_-* #,##0.000\ _€_-;\-* #,##0.000\ _€_-;_-* &quot;-&quot;??\ _€_-;_-@_-"/>
    <numFmt numFmtId="169" formatCode="_-* #,##0.000000\ _€_-;\-* #,##0.000000\ _€_-;_-* &quot;-&quot;??\ _€_-;_-@_-"/>
    <numFmt numFmtId="170" formatCode="0.0000"/>
    <numFmt numFmtId="171" formatCode="#,##0.0000"/>
    <numFmt numFmtId="172" formatCode="0.00000000"/>
    <numFmt numFmtId="173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ahoma"/>
      <family val="2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Tahoma"/>
      <family val="2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i/>
      <u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/>
  </cellStyleXfs>
  <cellXfs count="62">
    <xf numFmtId="0" fontId="0" fillId="0" borderId="0" xfId="0"/>
    <xf numFmtId="164" fontId="0" fillId="0" borderId="0" xfId="1" applyNumberFormat="1" applyFont="1"/>
    <xf numFmtId="0" fontId="0" fillId="0" borderId="0" xfId="0"/>
    <xf numFmtId="2" fontId="0" fillId="0" borderId="0" xfId="0" applyNumberFormat="1"/>
    <xf numFmtId="0" fontId="2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" fontId="0" fillId="0" borderId="0" xfId="0" applyNumberFormat="1"/>
    <xf numFmtId="0" fontId="3" fillId="0" borderId="0" xfId="0" applyFont="1"/>
    <xf numFmtId="0" fontId="4" fillId="0" borderId="0" xfId="0" applyFont="1"/>
    <xf numFmtId="1" fontId="0" fillId="2" borderId="0" xfId="0" applyNumberFormat="1" applyFill="1"/>
    <xf numFmtId="3" fontId="0" fillId="2" borderId="0" xfId="0" applyNumberFormat="1" applyFill="1"/>
    <xf numFmtId="4" fontId="0" fillId="0" borderId="0" xfId="0" applyNumberFormat="1"/>
    <xf numFmtId="165" fontId="0" fillId="0" borderId="0" xfId="0" applyNumberFormat="1"/>
    <xf numFmtId="165" fontId="0" fillId="0" borderId="0" xfId="1" applyNumberFormat="1" applyFont="1" applyFill="1" applyBorder="1"/>
    <xf numFmtId="165" fontId="0" fillId="0" borderId="0" xfId="1" applyNumberFormat="1" applyFont="1"/>
    <xf numFmtId="165" fontId="0" fillId="2" borderId="0" xfId="1" applyNumberFormat="1" applyFont="1" applyFill="1" applyBorder="1"/>
    <xf numFmtId="165" fontId="0" fillId="2" borderId="0" xfId="0" applyNumberFormat="1" applyFill="1"/>
    <xf numFmtId="165" fontId="0" fillId="0" borderId="0" xfId="1" applyNumberFormat="1" applyFont="1" applyFill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2" fillId="0" borderId="0" xfId="2" applyFont="1"/>
    <xf numFmtId="0" fontId="13" fillId="0" borderId="0" xfId="2" applyFont="1"/>
    <xf numFmtId="3" fontId="14" fillId="0" borderId="0" xfId="2" applyNumberFormat="1" applyFont="1" applyBorder="1"/>
    <xf numFmtId="0" fontId="15" fillId="0" borderId="0" xfId="2" applyFont="1"/>
    <xf numFmtId="0" fontId="15" fillId="3" borderId="0" xfId="2" applyFont="1" applyFill="1"/>
    <xf numFmtId="3" fontId="0" fillId="0" borderId="0" xfId="0" applyNumberFormat="1" applyFill="1" applyBorder="1"/>
    <xf numFmtId="3" fontId="17" fillId="0" borderId="0" xfId="2" applyNumberFormat="1" applyFont="1" applyBorder="1"/>
    <xf numFmtId="0" fontId="16" fillId="0" borderId="0" xfId="2" applyFont="1" applyBorder="1"/>
    <xf numFmtId="0" fontId="8" fillId="0" borderId="0" xfId="0" applyFont="1" applyBorder="1"/>
    <xf numFmtId="165" fontId="6" fillId="0" borderId="0" xfId="0" applyNumberFormat="1" applyFont="1" applyFill="1" applyBorder="1"/>
    <xf numFmtId="16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165" fontId="0" fillId="0" borderId="0" xfId="0" applyNumberFormat="1" applyFill="1" applyBorder="1"/>
    <xf numFmtId="166" fontId="18" fillId="0" borderId="0" xfId="0" applyNumberFormat="1" applyFont="1"/>
    <xf numFmtId="4" fontId="18" fillId="0" borderId="0" xfId="0" applyNumberFormat="1" applyFont="1"/>
    <xf numFmtId="167" fontId="18" fillId="0" borderId="0" xfId="0" applyNumberFormat="1" applyFont="1"/>
    <xf numFmtId="0" fontId="18" fillId="0" borderId="0" xfId="0" applyFont="1"/>
    <xf numFmtId="168" fontId="18" fillId="0" borderId="0" xfId="0" applyNumberFormat="1" applyFont="1" applyFill="1" applyBorder="1"/>
    <xf numFmtId="169" fontId="18" fillId="0" borderId="0" xfId="0" applyNumberFormat="1" applyFont="1" applyFill="1" applyBorder="1"/>
    <xf numFmtId="0" fontId="0" fillId="0" borderId="0" xfId="0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1" fontId="0" fillId="0" borderId="0" xfId="0" applyNumberFormat="1" applyAlignment="1"/>
    <xf numFmtId="1" fontId="0" fillId="0" borderId="0" xfId="1" applyNumberFormat="1" applyFont="1" applyFill="1" applyBorder="1"/>
    <xf numFmtId="3" fontId="0" fillId="0" borderId="0" xfId="0" applyNumberFormat="1" applyFill="1" applyBorder="1" applyAlignment="1">
      <alignment horizontal="right"/>
    </xf>
    <xf numFmtId="170" fontId="0" fillId="0" borderId="0" xfId="0" applyNumberFormat="1"/>
    <xf numFmtId="171" fontId="17" fillId="0" borderId="0" xfId="2" applyNumberFormat="1" applyFont="1" applyBorder="1"/>
    <xf numFmtId="171" fontId="0" fillId="0" borderId="0" xfId="0" applyNumberFormat="1"/>
    <xf numFmtId="0" fontId="5" fillId="2" borderId="0" xfId="0" applyFont="1" applyFill="1"/>
    <xf numFmtId="0" fontId="19" fillId="0" borderId="0" xfId="0" applyFont="1"/>
    <xf numFmtId="172" fontId="0" fillId="0" borderId="0" xfId="0" applyNumberFormat="1"/>
    <xf numFmtId="173" fontId="0" fillId="0" borderId="0" xfId="0" applyNumberFormat="1"/>
    <xf numFmtId="0" fontId="20" fillId="3" borderId="1" xfId="0" applyFont="1" applyFill="1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2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workbookViewId="0">
      <selection activeCell="K14" sqref="K14"/>
    </sheetView>
  </sheetViews>
  <sheetFormatPr baseColWidth="10" defaultRowHeight="15" x14ac:dyDescent="0.25"/>
  <cols>
    <col min="2" max="2" width="23.5703125" customWidth="1"/>
    <col min="3" max="3" width="18.5703125" style="2" customWidth="1"/>
    <col min="5" max="5" width="14.42578125" bestFit="1" customWidth="1"/>
    <col min="15" max="15" width="17.85546875" customWidth="1"/>
  </cols>
  <sheetData>
    <row r="1" spans="2:25" x14ac:dyDescent="0.25">
      <c r="B1" t="s">
        <v>81</v>
      </c>
    </row>
    <row r="2" spans="2:25" x14ac:dyDescent="0.25">
      <c r="B2" s="2" t="s">
        <v>0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</row>
    <row r="3" spans="2:25" x14ac:dyDescent="0.25">
      <c r="B3" s="2" t="s">
        <v>6</v>
      </c>
      <c r="D3" s="50">
        <f>D$11*'repartition vente classe ENR'!B4</f>
        <v>1.9999999999999998E-4</v>
      </c>
      <c r="E3" s="50">
        <f>E$11*'repartition vente classe ENR'!C4</f>
        <v>10.320154800000001</v>
      </c>
      <c r="F3" s="50">
        <f>F$11*'repartition vente classe ENR'!D4</f>
        <v>20.500102500000001</v>
      </c>
      <c r="G3" s="50">
        <f>G$11*'repartition vente classe ENR'!E4</f>
        <v>34.020056699999998</v>
      </c>
      <c r="H3" s="50">
        <f>H$11*'repartition vente classe ENR'!F4</f>
        <v>45.02</v>
      </c>
      <c r="I3" s="50">
        <f>I$11*'repartition vente classe ENR'!G4</f>
        <v>110.2</v>
      </c>
      <c r="J3" s="50">
        <f>J$11*'repartition vente classe ENR'!H4</f>
        <v>257.93819999999999</v>
      </c>
      <c r="K3" s="50">
        <f>K$11*'repartition vente classe ENR'!I4</f>
        <v>432.822</v>
      </c>
      <c r="L3" s="50">
        <f>L$11*'repartition vente classe ENR'!J4</f>
        <v>472.7072</v>
      </c>
      <c r="M3" s="50">
        <f>M$11*'repartition vente classe ENR'!K4</f>
        <v>558.80549999999994</v>
      </c>
    </row>
    <row r="4" spans="2:25" x14ac:dyDescent="0.25">
      <c r="B4" s="2" t="s">
        <v>7</v>
      </c>
      <c r="D4" s="50">
        <f>D$11*'repartition vente classe ENR'!B5</f>
        <v>362</v>
      </c>
      <c r="E4" s="50">
        <f>E$11*'repartition vente classe ENR'!C5</f>
        <v>517.548</v>
      </c>
      <c r="F4" s="50">
        <f>F$11*'repartition vente classe ENR'!D5</f>
        <v>657.02499999999998</v>
      </c>
      <c r="G4" s="50">
        <f>G$11*'repartition vente classe ENR'!E5</f>
        <v>885.08699999999999</v>
      </c>
      <c r="H4" s="50">
        <f>H$11*'repartition vente classe ENR'!F5</f>
        <v>1035.46</v>
      </c>
      <c r="I4" s="50">
        <f>I$11*'repartition vente classe ENR'!G5</f>
        <v>903.64</v>
      </c>
      <c r="J4" s="50">
        <f>J$11*'repartition vente classe ENR'!H5</f>
        <v>726.93399999999986</v>
      </c>
      <c r="K4" s="50">
        <f>K$11*'repartition vente classe ENR'!I5</f>
        <v>685.2120000000001</v>
      </c>
      <c r="L4" s="50">
        <f>L$11*'repartition vente classe ENR'!J5</f>
        <v>764.7367999999999</v>
      </c>
      <c r="M4" s="50">
        <f>M$11*'repartition vente classe ENR'!K5</f>
        <v>868.97609999999997</v>
      </c>
    </row>
    <row r="5" spans="2:25" x14ac:dyDescent="0.25">
      <c r="B5" s="2" t="s">
        <v>8</v>
      </c>
      <c r="D5" s="50">
        <f>D$11*'repartition vente classe ENR'!B6</f>
        <v>566</v>
      </c>
      <c r="E5" s="50">
        <f>E$11*'repartition vente classe ENR'!C6</f>
        <v>592.88400000000001</v>
      </c>
      <c r="F5" s="50">
        <f>F$11*'repartition vente classe ENR'!D6</f>
        <v>597.57499999999993</v>
      </c>
      <c r="G5" s="50">
        <f>G$11*'repartition vente classe ENR'!E6</f>
        <v>670.76099999999985</v>
      </c>
      <c r="H5" s="50">
        <f>H$11*'repartition vente classe ENR'!F6</f>
        <v>675.3</v>
      </c>
      <c r="I5" s="50">
        <f>I$11*'repartition vente classe ENR'!G6</f>
        <v>771.4</v>
      </c>
      <c r="J5" s="50">
        <f>J$11*'repartition vente classe ENR'!H6</f>
        <v>618.93780000000004</v>
      </c>
      <c r="K5" s="50">
        <f>K$11*'repartition vente classe ENR'!I6</f>
        <v>469.33799999999997</v>
      </c>
      <c r="L5" s="50">
        <f>L$11*'repartition vente classe ENR'!J6</f>
        <v>413.43919999999997</v>
      </c>
      <c r="M5" s="50">
        <f>M$11*'repartition vente classe ENR'!K6</f>
        <v>364.23</v>
      </c>
    </row>
    <row r="6" spans="2:25" x14ac:dyDescent="0.25">
      <c r="B6" s="2" t="s">
        <v>9</v>
      </c>
      <c r="D6" s="50">
        <f>D$11*'repartition vente classe ENR'!B7</f>
        <v>560</v>
      </c>
      <c r="E6" s="50">
        <f>E$11*'repartition vente classe ENR'!C7</f>
        <v>510.84000000000003</v>
      </c>
      <c r="F6" s="50">
        <f>F$11*'repartition vente classe ENR'!D7</f>
        <v>440.75000000000006</v>
      </c>
      <c r="G6" s="50">
        <f>G$11*'repartition vente classe ENR'!E7</f>
        <v>413.91</v>
      </c>
      <c r="H6" s="50">
        <f>H$11*'repartition vente classe ENR'!F7</f>
        <v>337.65</v>
      </c>
      <c r="I6" s="50">
        <f>I$11*'repartition vente classe ENR'!G7</f>
        <v>286.52</v>
      </c>
      <c r="J6" s="50">
        <f>J$11*'repartition vente classe ENR'!H7</f>
        <v>181.44880000000001</v>
      </c>
      <c r="K6" s="50">
        <f>K$11*'repartition vente classe ENR'!I7</f>
        <v>139.262</v>
      </c>
      <c r="L6" s="50">
        <f>L$11*'repartition vente classe ENR'!J7</f>
        <v>98.061599999999999</v>
      </c>
      <c r="M6" s="50">
        <f>M$11*'repartition vente classe ENR'!K7</f>
        <v>84.731400000000008</v>
      </c>
    </row>
    <row r="7" spans="2:25" x14ac:dyDescent="0.25">
      <c r="B7" s="2" t="s">
        <v>10</v>
      </c>
      <c r="D7" s="50">
        <f>D$11*'repartition vente classe ENR'!B8</f>
        <v>362</v>
      </c>
      <c r="E7" s="50">
        <f>E$11*'repartition vente classe ENR'!C8</f>
        <v>311.14799999999997</v>
      </c>
      <c r="F7" s="50">
        <f>F$11*'repartition vente classe ENR'!D8</f>
        <v>247.02500000000001</v>
      </c>
      <c r="G7" s="50">
        <f>G$11*'repartition vente classe ENR'!E8</f>
        <v>204.68699999999998</v>
      </c>
      <c r="H7" s="50">
        <f>H$11*'repartition vente classe ENR'!F8</f>
        <v>135.06</v>
      </c>
      <c r="I7" s="50">
        <f>I$11*'repartition vente classe ENR'!G8</f>
        <v>110.2</v>
      </c>
      <c r="J7" s="50">
        <f>J$11*'repartition vente classe ENR'!H8</f>
        <v>96.608199999999997</v>
      </c>
      <c r="K7" s="50">
        <f>K$11*'repartition vente classe ENR'!I8</f>
        <v>56.20600000000001</v>
      </c>
      <c r="L7" s="50">
        <f>L$11*'repartition vente classe ENR'!J8</f>
        <v>41.846800000000002</v>
      </c>
      <c r="M7" s="50">
        <f>M$11*'repartition vente classe ENR'!K8</f>
        <v>34.697700000000005</v>
      </c>
    </row>
    <row r="8" spans="2:25" x14ac:dyDescent="0.25">
      <c r="B8" s="2" t="s">
        <v>11</v>
      </c>
      <c r="D8" s="50">
        <f>D$11*'repartition vente classe ENR'!B9</f>
        <v>122</v>
      </c>
      <c r="E8" s="50">
        <f>E$11*'repartition vente classe ENR'!C9</f>
        <v>99.588000000000008</v>
      </c>
      <c r="F8" s="50">
        <f>F$11*'repartition vente classe ENR'!D9</f>
        <v>72.775000000000006</v>
      </c>
      <c r="G8" s="50">
        <f>G$11*'repartition vente classe ENR'!E9</f>
        <v>51.597000000000016</v>
      </c>
      <c r="H8" s="50">
        <f>H$11*'repartition vente classe ENR'!F9</f>
        <v>22.51</v>
      </c>
      <c r="I8" s="50">
        <f>I$11*'repartition vente classe ENR'!G9</f>
        <v>22.04</v>
      </c>
      <c r="J8" s="50">
        <f>J$11*'repartition vente classe ENR'!H9</f>
        <v>13.0962</v>
      </c>
      <c r="K8" s="50">
        <f>K$11*'repartition vente classe ENR'!I9</f>
        <v>5.7280000000000006</v>
      </c>
      <c r="L8" s="50">
        <f>L$11*'repartition vente classe ENR'!J9</f>
        <v>3.9512</v>
      </c>
      <c r="M8" s="50">
        <f>M$11*'repartition vente classe ENR'!K9</f>
        <v>4.0256999999999996</v>
      </c>
    </row>
    <row r="9" spans="2:25" x14ac:dyDescent="0.25">
      <c r="B9" s="2" t="s">
        <v>12</v>
      </c>
      <c r="D9" s="50">
        <f>D$11*'repartition vente classe ENR'!B10</f>
        <v>28</v>
      </c>
      <c r="E9" s="50">
        <f>E$11*'repartition vente classe ENR'!C10</f>
        <v>21.672000000000001</v>
      </c>
      <c r="F9" s="50">
        <f>F$11*'repartition vente classe ENR'!D10</f>
        <v>14.350000000000001</v>
      </c>
      <c r="G9" s="50">
        <f>G$11*'repartition vente classe ENR'!E10</f>
        <v>7.9380000000000024</v>
      </c>
      <c r="H9" s="50">
        <f>H$11*'repartition vente classe ENR'!F10</f>
        <v>0</v>
      </c>
      <c r="I9" s="50">
        <f>I$11*'repartition vente classe ENR'!G10</f>
        <v>0</v>
      </c>
      <c r="J9" s="50">
        <f>J$11*'repartition vente classe ENR'!H10</f>
        <v>3.0367999999999999</v>
      </c>
      <c r="K9" s="50">
        <f>K$11*'repartition vente classe ENR'!I10</f>
        <v>1.4320000000000002</v>
      </c>
      <c r="L9" s="50">
        <f>L$11*'repartition vente classe ENR'!J10</f>
        <v>1.2572000000000001</v>
      </c>
      <c r="M9" s="50">
        <f>M$11*'repartition vente classe ENR'!K10</f>
        <v>1.5336000000000001</v>
      </c>
    </row>
    <row r="10" spans="2:25" x14ac:dyDescent="0.25">
      <c r="B10" s="2" t="s">
        <v>13</v>
      </c>
      <c r="D10" s="15"/>
      <c r="E10" s="39"/>
      <c r="F10" s="39"/>
      <c r="G10" s="39"/>
      <c r="H10" s="39"/>
      <c r="I10" s="14"/>
      <c r="J10" s="14"/>
      <c r="K10" s="14"/>
      <c r="L10" s="14"/>
      <c r="M10" s="14"/>
    </row>
    <row r="11" spans="2:25" x14ac:dyDescent="0.25">
      <c r="D11" s="5">
        <f t="array" ref="D11:M11">TRANSPOSE('vente vehicule en millier'!B19:B28)</f>
        <v>2000</v>
      </c>
      <c r="E11">
        <v>2064</v>
      </c>
      <c r="F11">
        <v>2050</v>
      </c>
      <c r="G11">
        <v>2268</v>
      </c>
      <c r="H11">
        <v>2251</v>
      </c>
      <c r="I11">
        <v>2204</v>
      </c>
      <c r="J11">
        <v>1898</v>
      </c>
      <c r="K11">
        <v>1790</v>
      </c>
      <c r="L11">
        <v>1796</v>
      </c>
      <c r="M11">
        <v>1917</v>
      </c>
    </row>
    <row r="13" spans="2:25" x14ac:dyDescent="0.25">
      <c r="O13" s="55" t="s">
        <v>83</v>
      </c>
      <c r="P13" s="56"/>
    </row>
    <row r="14" spans="2:25" ht="45" x14ac:dyDescent="0.25">
      <c r="B14" s="36" t="s">
        <v>68</v>
      </c>
      <c r="C14" s="36" t="s">
        <v>52</v>
      </c>
      <c r="D14" s="37">
        <v>2006</v>
      </c>
      <c r="E14" s="37">
        <v>2007</v>
      </c>
      <c r="F14" s="37">
        <v>2008</v>
      </c>
      <c r="G14" s="37">
        <v>2009</v>
      </c>
      <c r="H14" s="37">
        <v>2010</v>
      </c>
      <c r="I14" s="37">
        <v>2011</v>
      </c>
      <c r="J14" s="37">
        <v>2012</v>
      </c>
      <c r="K14" s="37">
        <v>2013</v>
      </c>
      <c r="L14" s="37">
        <v>2014</v>
      </c>
      <c r="M14" s="37">
        <v>2015</v>
      </c>
      <c r="O14" s="4" t="s">
        <v>59</v>
      </c>
      <c r="P14" s="4">
        <v>2006</v>
      </c>
      <c r="Q14" s="4">
        <v>2007</v>
      </c>
      <c r="R14" s="4">
        <v>2008</v>
      </c>
      <c r="S14" s="4">
        <v>2009</v>
      </c>
      <c r="T14" s="4">
        <v>2010</v>
      </c>
      <c r="U14" s="4">
        <v>2011</v>
      </c>
      <c r="V14" s="4">
        <v>2012</v>
      </c>
      <c r="W14" s="4">
        <v>2013</v>
      </c>
      <c r="X14" s="4">
        <v>2014</v>
      </c>
      <c r="Y14" s="4">
        <v>2015</v>
      </c>
    </row>
    <row r="15" spans="2:25" x14ac:dyDescent="0.25">
      <c r="B15" t="s">
        <v>6</v>
      </c>
      <c r="C15" s="33">
        <f>D15/$D$22</f>
        <v>6.8087081585498625E-5</v>
      </c>
      <c r="D15" s="28">
        <v>2.0761772000000001</v>
      </c>
      <c r="E15" s="5">
        <f t="shared" ref="E15:E21" si="0">D15*(1-$E$24)+E3</f>
        <v>12.290479454854083</v>
      </c>
      <c r="F15" s="5">
        <f>E15*(1-$F$24)+F3</f>
        <v>32.15254570225666</v>
      </c>
      <c r="G15" s="5">
        <f>F15*(1-$G$24)+G3</f>
        <v>63.512080749076667</v>
      </c>
      <c r="H15" s="5">
        <f>G15*(1-$H$24)+H3</f>
        <v>104.51760055773512</v>
      </c>
      <c r="I15" s="5">
        <f>H15*(1-$I$24)+I3</f>
        <v>208.25556886845675</v>
      </c>
      <c r="J15" s="5">
        <f>I15*(1-$J$24)+J3</f>
        <v>454.34440134776071</v>
      </c>
      <c r="K15" s="5">
        <f>J15*(1-$K$24)+K3</f>
        <v>866.96354734039323</v>
      </c>
      <c r="L15" s="5">
        <f>K15*(1-$L$24)+L3</f>
        <v>1294.2401576579496</v>
      </c>
      <c r="M15" s="5">
        <f>L15*(1-$M$24)+M3</f>
        <v>1784.923091789135</v>
      </c>
      <c r="O15" s="2" t="s">
        <v>60</v>
      </c>
      <c r="P15" s="5">
        <v>2.0761772000000001</v>
      </c>
      <c r="Q15" s="5">
        <v>44.669546850000003</v>
      </c>
      <c r="R15" s="5">
        <v>144.8177455</v>
      </c>
      <c r="S15" s="5">
        <v>308.70272779999999</v>
      </c>
      <c r="T15" s="5">
        <v>537.05487719999996</v>
      </c>
      <c r="U15" s="5">
        <v>828.05269880000003</v>
      </c>
      <c r="V15" s="5">
        <v>1178.7641289999999</v>
      </c>
      <c r="W15" s="5">
        <v>1585.856135</v>
      </c>
      <c r="X15" s="5">
        <v>2045.70625</v>
      </c>
      <c r="Y15" s="5">
        <v>2513.5088070000002</v>
      </c>
    </row>
    <row r="16" spans="2:25" x14ac:dyDescent="0.25">
      <c r="B16" t="s">
        <v>7</v>
      </c>
      <c r="C16" s="33">
        <f t="shared" ref="C16:C22" si="1">D16/$D$22</f>
        <v>5.0738628214216451E-2</v>
      </c>
      <c r="D16" s="28">
        <v>1547.1713665000002</v>
      </c>
      <c r="E16" s="5">
        <f t="shared" si="0"/>
        <v>1985.8378399516332</v>
      </c>
      <c r="F16" s="5">
        <f t="shared" ref="F16:F21" si="2">E16*(1-$F$24)+F4</f>
        <v>2539.7719444074005</v>
      </c>
      <c r="G16" s="5">
        <f t="shared" ref="G16:G21" si="3">F16*(1-$G$24)+G4</f>
        <v>3214.7008339172353</v>
      </c>
      <c r="H16" s="5">
        <f t="shared" ref="H16:H20" si="4">G16*(1-$H$24)+H4</f>
        <v>4046.9655887506296</v>
      </c>
      <c r="I16" s="5">
        <f t="shared" ref="I16:I21" si="5">H16*(1-$I$24)+I4</f>
        <v>4700.3929954613332</v>
      </c>
      <c r="J16" s="5">
        <f t="shared" ref="J16:J21" si="6">I16*(1-$J$24)+J4</f>
        <v>5159.8830831686109</v>
      </c>
      <c r="K16" s="5">
        <f>J16*(1-$K$24)+K4</f>
        <v>5615.6559961784087</v>
      </c>
      <c r="L16" s="5">
        <f t="shared" ref="L16:L21" si="7">K16*(1-$L$24)+L4</f>
        <v>6086.1214117092668</v>
      </c>
      <c r="M16" s="5">
        <f t="shared" ref="M16:M20" si="8">L16*(1-$M$24)+M4</f>
        <v>6634.753405322529</v>
      </c>
      <c r="O16" s="2" t="s">
        <v>61</v>
      </c>
      <c r="P16" s="5">
        <v>1547.1713669999999</v>
      </c>
      <c r="Q16" s="5">
        <v>1908.4674030000001</v>
      </c>
      <c r="R16" s="5">
        <v>2300.653174</v>
      </c>
      <c r="S16" s="5">
        <v>2731.3102570000001</v>
      </c>
      <c r="T16" s="5">
        <v>3202.7694240000001</v>
      </c>
      <c r="U16" s="5">
        <v>3714.840956</v>
      </c>
      <c r="V16" s="5">
        <v>4266.1765750000004</v>
      </c>
      <c r="W16" s="5">
        <v>4854.9439579999998</v>
      </c>
      <c r="X16" s="5">
        <v>5478.8070630000002</v>
      </c>
      <c r="Y16" s="5">
        <v>6096.8666329999996</v>
      </c>
    </row>
    <row r="17" spans="2:25" x14ac:dyDescent="0.25">
      <c r="B17" t="s">
        <v>8</v>
      </c>
      <c r="C17" s="33">
        <f t="shared" si="1"/>
        <v>0.12009498832945062</v>
      </c>
      <c r="D17" s="28">
        <v>3662.0526360903132</v>
      </c>
      <c r="E17" s="5">
        <f t="shared" si="0"/>
        <v>4068.22926256339</v>
      </c>
      <c r="F17" s="5">
        <f t="shared" si="2"/>
        <v>4454.6100806823924</v>
      </c>
      <c r="G17" s="5">
        <f t="shared" si="3"/>
        <v>4756.7661594460142</v>
      </c>
      <c r="H17" s="5">
        <f t="shared" si="4"/>
        <v>5131.399840586394</v>
      </c>
      <c r="I17" s="5">
        <f t="shared" si="5"/>
        <v>5585.539702549544</v>
      </c>
      <c r="J17" s="5">
        <f t="shared" si="6"/>
        <v>5886.6703337109811</v>
      </c>
      <c r="K17" s="5">
        <f t="shared" ref="K17:K21" si="9">J17*(1-$K$24)+K5</f>
        <v>6094.2519634581977</v>
      </c>
      <c r="L17" s="5">
        <f t="shared" si="7"/>
        <v>6188.3404119500819</v>
      </c>
      <c r="M17" s="5">
        <f t="shared" si="8"/>
        <v>6226.8459899119189</v>
      </c>
      <c r="O17" s="2" t="s">
        <v>62</v>
      </c>
      <c r="P17" s="5">
        <v>3662.0526359999999</v>
      </c>
      <c r="Q17" s="5">
        <v>4070.3143399999999</v>
      </c>
      <c r="R17" s="5">
        <v>4437.3235340000001</v>
      </c>
      <c r="S17" s="5">
        <v>4764.0972469999997</v>
      </c>
      <c r="T17" s="5">
        <v>5052.5901130000002</v>
      </c>
      <c r="U17" s="5">
        <v>5305.115546</v>
      </c>
      <c r="V17" s="5">
        <v>5524.0643339999997</v>
      </c>
      <c r="W17" s="5">
        <v>5711.7707920000003</v>
      </c>
      <c r="X17" s="5">
        <v>5870.2577680000004</v>
      </c>
      <c r="Y17" s="5">
        <v>6010.1306940000004</v>
      </c>
    </row>
    <row r="18" spans="2:25" x14ac:dyDescent="0.25">
      <c r="B18" t="s">
        <v>9</v>
      </c>
      <c r="C18" s="33">
        <f t="shared" si="1"/>
        <v>0.16813269540405795</v>
      </c>
      <c r="D18" s="28">
        <v>5126.8649007096892</v>
      </c>
      <c r="E18" s="5">
        <f t="shared" si="0"/>
        <v>5376.3150259150907</v>
      </c>
      <c r="F18" s="5">
        <f t="shared" si="2"/>
        <v>5537.9641247241852</v>
      </c>
      <c r="G18" s="5">
        <f t="shared" si="3"/>
        <v>5493.6250764278766</v>
      </c>
      <c r="H18" s="5">
        <f t="shared" si="4"/>
        <v>5484.0332794678934</v>
      </c>
      <c r="I18" s="5">
        <f t="shared" si="5"/>
        <v>5431.4907995805661</v>
      </c>
      <c r="J18" s="5">
        <f t="shared" si="6"/>
        <v>5303.8975364117223</v>
      </c>
      <c r="K18" s="5">
        <f t="shared" si="9"/>
        <v>5207.3167103962542</v>
      </c>
      <c r="L18" s="5">
        <f t="shared" si="7"/>
        <v>5032.5047051076799</v>
      </c>
      <c r="M18" s="5">
        <f t="shared" si="8"/>
        <v>4852.3493055208128</v>
      </c>
      <c r="O18" s="2" t="s">
        <v>63</v>
      </c>
      <c r="P18" s="5">
        <v>5126.8649009999999</v>
      </c>
      <c r="Q18" s="5">
        <v>5386.2450909999998</v>
      </c>
      <c r="R18" s="5">
        <v>5575.985334</v>
      </c>
      <c r="S18" s="5">
        <v>5692.3433660000001</v>
      </c>
      <c r="T18" s="5">
        <v>5736.1370159999997</v>
      </c>
      <c r="U18" s="5">
        <v>5710.2635300000002</v>
      </c>
      <c r="V18" s="5">
        <v>5618.471082</v>
      </c>
      <c r="W18" s="5">
        <v>5464.7568289999999</v>
      </c>
      <c r="X18" s="5">
        <v>5253.0244030000003</v>
      </c>
      <c r="Y18" s="5">
        <v>5022.7614370000001</v>
      </c>
    </row>
    <row r="19" spans="2:25" x14ac:dyDescent="0.25">
      <c r="B19" t="s">
        <v>10</v>
      </c>
      <c r="C19" s="33">
        <f t="shared" si="1"/>
        <v>0.43647100941764694</v>
      </c>
      <c r="D19" s="28">
        <v>13309.296523100013</v>
      </c>
      <c r="E19" s="5">
        <f t="shared" si="0"/>
        <v>12941.878690149015</v>
      </c>
      <c r="F19" s="5">
        <f t="shared" si="2"/>
        <v>12517.05131763869</v>
      </c>
      <c r="G19" s="5">
        <f t="shared" si="3"/>
        <v>11685.991836693465</v>
      </c>
      <c r="H19" s="5">
        <f t="shared" si="4"/>
        <v>11082.402083901876</v>
      </c>
      <c r="I19" s="5">
        <f t="shared" si="5"/>
        <v>10507.408077559003</v>
      </c>
      <c r="J19" s="5">
        <f t="shared" si="6"/>
        <v>10006.163645442501</v>
      </c>
      <c r="K19" s="5">
        <f t="shared" si="9"/>
        <v>9617.4361044919842</v>
      </c>
      <c r="L19" s="5">
        <f t="shared" si="7"/>
        <v>9155.3103963044559</v>
      </c>
      <c r="M19" s="5">
        <f t="shared" si="8"/>
        <v>8708.1166700251906</v>
      </c>
      <c r="O19" s="2" t="s">
        <v>64</v>
      </c>
      <c r="P19" s="5">
        <v>13309.29652</v>
      </c>
      <c r="Q19" s="5">
        <v>12703.962460000001</v>
      </c>
      <c r="R19" s="5">
        <v>12110.51441</v>
      </c>
      <c r="S19" s="5">
        <v>11521.7114</v>
      </c>
      <c r="T19" s="5">
        <v>10933.839679999999</v>
      </c>
      <c r="U19" s="5">
        <v>10344.96063</v>
      </c>
      <c r="V19" s="5">
        <v>9754.031309</v>
      </c>
      <c r="W19" s="5">
        <v>9160.4628699999994</v>
      </c>
      <c r="X19" s="5">
        <v>8563.8674439999995</v>
      </c>
      <c r="Y19" s="5">
        <v>7988.827139</v>
      </c>
    </row>
    <row r="20" spans="2:25" x14ac:dyDescent="0.25">
      <c r="B20" t="s">
        <v>11</v>
      </c>
      <c r="C20" s="33">
        <f t="shared" si="1"/>
        <v>0.15395519742453406</v>
      </c>
      <c r="D20" s="28">
        <v>4694.5509085000022</v>
      </c>
      <c r="E20" s="5">
        <f t="shared" si="0"/>
        <v>4554.7902816189189</v>
      </c>
      <c r="F20" s="5">
        <f t="shared" si="2"/>
        <v>4391.1122340932961</v>
      </c>
      <c r="G20" s="5">
        <f t="shared" si="3"/>
        <v>4079.3585592032264</v>
      </c>
      <c r="H20" s="5">
        <f t="shared" si="4"/>
        <v>3844.0199115734758</v>
      </c>
      <c r="I20" s="5">
        <f t="shared" si="5"/>
        <v>3628.3948833844361</v>
      </c>
      <c r="J20" s="5">
        <f t="shared" si="6"/>
        <v>3435.0419367083532</v>
      </c>
      <c r="K20" s="5">
        <f t="shared" si="9"/>
        <v>3288.0275444820086</v>
      </c>
      <c r="L20" s="5">
        <f t="shared" si="7"/>
        <v>3119.6796545189036</v>
      </c>
      <c r="M20" s="5">
        <f t="shared" si="8"/>
        <v>2959.5004490405104</v>
      </c>
      <c r="O20" s="2" t="s">
        <v>65</v>
      </c>
      <c r="P20" s="5">
        <v>4694.5509089999996</v>
      </c>
      <c r="Q20" s="5">
        <v>4472.0467470000003</v>
      </c>
      <c r="R20" s="5">
        <v>4253.7825279999997</v>
      </c>
      <c r="S20" s="5">
        <v>4037.0922770000002</v>
      </c>
      <c r="T20" s="5">
        <v>3820.6135009999998</v>
      </c>
      <c r="U20" s="5">
        <v>3603.6395130000001</v>
      </c>
      <c r="V20" s="5">
        <v>3385.7940739999999</v>
      </c>
      <c r="W20" s="5">
        <v>3166.868481</v>
      </c>
      <c r="X20" s="5">
        <v>2946.8587299999999</v>
      </c>
      <c r="Y20" s="5">
        <v>2734.8362950000001</v>
      </c>
    </row>
    <row r="21" spans="2:25" x14ac:dyDescent="0.25">
      <c r="B21" t="s">
        <v>12</v>
      </c>
      <c r="C21" s="33">
        <f t="shared" si="1"/>
        <v>7.0539394128508542E-2</v>
      </c>
      <c r="D21" s="28">
        <v>2150.9554878999998</v>
      </c>
      <c r="E21" s="5">
        <f t="shared" si="0"/>
        <v>2062.9624203470967</v>
      </c>
      <c r="F21" s="5">
        <f t="shared" si="2"/>
        <v>1970.21775274178</v>
      </c>
      <c r="G21" s="5">
        <f t="shared" si="3"/>
        <v>1815.126453563108</v>
      </c>
      <c r="H21" s="5">
        <f>G21*(1-$H$24)+H9</f>
        <v>1700.3956951519997</v>
      </c>
      <c r="I21" s="5">
        <f t="shared" si="5"/>
        <v>1595.2649725966628</v>
      </c>
      <c r="J21" s="5">
        <f t="shared" si="6"/>
        <v>1507.5340632100738</v>
      </c>
      <c r="K21" s="5">
        <f t="shared" si="9"/>
        <v>1441.9321336627506</v>
      </c>
      <c r="L21" s="5">
        <f t="shared" si="7"/>
        <v>1367.6292627516691</v>
      </c>
      <c r="M21" s="5">
        <f>L21*(1-$M$24)+M9</f>
        <v>1297.1774480010465</v>
      </c>
      <c r="O21" s="2" t="s">
        <v>66</v>
      </c>
      <c r="P21" s="5">
        <v>2150.9554880000001</v>
      </c>
      <c r="Q21" s="5">
        <v>2020.086393</v>
      </c>
      <c r="R21" s="5">
        <v>1895.9566830000001</v>
      </c>
      <c r="S21" s="5">
        <v>1777.436561</v>
      </c>
      <c r="T21" s="5">
        <v>1663.7701930000001</v>
      </c>
      <c r="U21" s="5">
        <v>1554.404998</v>
      </c>
      <c r="V21" s="5">
        <v>1448.9030949999999</v>
      </c>
      <c r="W21" s="5">
        <v>1346.8974900000001</v>
      </c>
      <c r="X21" s="5">
        <v>1248.813656</v>
      </c>
      <c r="Y21" s="5">
        <v>1156.6114500000001</v>
      </c>
    </row>
    <row r="22" spans="2:25" x14ac:dyDescent="0.25">
      <c r="C22" s="13">
        <f t="shared" si="1"/>
        <v>1</v>
      </c>
      <c r="D22" s="5">
        <f>SUM(D15:D21)</f>
        <v>30492.968000000015</v>
      </c>
      <c r="E22" s="5">
        <f t="shared" ref="E22:L22" si="10">SUM(E15:E21)</f>
        <v>31002.304</v>
      </c>
      <c r="F22" s="5">
        <f>SUM(F15:F21)</f>
        <v>31442.879999990004</v>
      </c>
      <c r="G22" s="5">
        <f t="shared" si="10"/>
        <v>31109.081000000002</v>
      </c>
      <c r="H22" s="5">
        <f>SUM(H15:H21)</f>
        <v>31393.733999990003</v>
      </c>
      <c r="I22" s="5">
        <f t="shared" si="10"/>
        <v>31656.746999999999</v>
      </c>
      <c r="J22" s="5">
        <f t="shared" si="10"/>
        <v>31753.535</v>
      </c>
      <c r="K22" s="5">
        <f t="shared" si="10"/>
        <v>32131.584000009996</v>
      </c>
      <c r="L22" s="5">
        <f t="shared" si="10"/>
        <v>32243.826000000008</v>
      </c>
      <c r="M22" s="5">
        <f>SUM(M15:M21)</f>
        <v>32463.666359611143</v>
      </c>
      <c r="P22" s="5">
        <f>SUM(P15:P21)</f>
        <v>30492.967998200002</v>
      </c>
      <c r="Q22" s="5">
        <f t="shared" ref="Q22:Y22" si="11">SUM(Q15:Q21)</f>
        <v>30605.791980850005</v>
      </c>
      <c r="R22" s="5">
        <f t="shared" si="11"/>
        <v>30719.033408499999</v>
      </c>
      <c r="S22" s="5">
        <f t="shared" si="11"/>
        <v>30832.693835799997</v>
      </c>
      <c r="T22" s="5">
        <f t="shared" si="11"/>
        <v>30946.774804199998</v>
      </c>
      <c r="U22" s="5">
        <f t="shared" si="11"/>
        <v>31061.277871799997</v>
      </c>
      <c r="V22" s="5">
        <f t="shared" si="11"/>
        <v>31176.204598</v>
      </c>
      <c r="W22" s="5">
        <f t="shared" si="11"/>
        <v>31291.556554999999</v>
      </c>
      <c r="X22" s="5">
        <f t="shared" si="11"/>
        <v>31407.335314</v>
      </c>
      <c r="Y22" s="5">
        <f t="shared" si="11"/>
        <v>31523.542455000003</v>
      </c>
    </row>
    <row r="23" spans="2:25" x14ac:dyDescent="0.25">
      <c r="B23" s="2"/>
      <c r="D23" s="2"/>
      <c r="E23" s="2"/>
      <c r="Q23">
        <f>Q22/P22-1</f>
        <v>3.7000000346527617E-3</v>
      </c>
      <c r="R23" s="2">
        <f t="shared" ref="R23:Y23" si="12">R22/Q22-1</f>
        <v>3.6999999124627259E-3</v>
      </c>
      <c r="S23" s="2">
        <f t="shared" si="12"/>
        <v>3.7000001200737653E-3</v>
      </c>
      <c r="T23" s="2">
        <f t="shared" si="12"/>
        <v>3.700000039164264E-3</v>
      </c>
      <c r="U23" s="2">
        <f t="shared" si="12"/>
        <v>3.7000000266411703E-3</v>
      </c>
      <c r="V23" s="2">
        <f t="shared" si="12"/>
        <v>3.6999999380045168E-3</v>
      </c>
      <c r="W23" s="2">
        <f t="shared" si="12"/>
        <v>3.6999999995959154E-3</v>
      </c>
      <c r="X23" s="2">
        <f t="shared" si="12"/>
        <v>3.6999999918987392E-3</v>
      </c>
      <c r="Y23" s="2">
        <f t="shared" si="12"/>
        <v>3.7000000107683118E-3</v>
      </c>
    </row>
    <row r="24" spans="2:25" ht="15.75" x14ac:dyDescent="0.25">
      <c r="B24" s="20" t="s">
        <v>57</v>
      </c>
      <c r="C24" s="20"/>
      <c r="E24" s="32">
        <v>5.0984350057364611E-2</v>
      </c>
      <c r="F24" s="32">
        <v>5.1913048220867578E-2</v>
      </c>
      <c r="G24" s="32">
        <v>8.2746843059249828E-2</v>
      </c>
      <c r="H24" s="32">
        <v>6.3208135271176913E-2</v>
      </c>
      <c r="I24" s="32">
        <v>6.1827210486991524E-2</v>
      </c>
      <c r="J24" s="32">
        <v>5.689820245902083E-2</v>
      </c>
      <c r="K24" s="32">
        <v>4.4465946861979445E-2</v>
      </c>
      <c r="L24" s="32">
        <v>5.2401960638151772E-2</v>
      </c>
      <c r="M24" s="32">
        <v>5.2635181705448487E-2</v>
      </c>
      <c r="Q24" s="52">
        <f>E29</f>
        <v>7.1597708601822685E-3</v>
      </c>
      <c r="R24" s="52">
        <f t="shared" ref="R24:X24" si="13">F29</f>
        <v>7.1088729587236443E-3</v>
      </c>
      <c r="S24" s="52">
        <f t="shared" si="13"/>
        <v>7.0586936026479918E-3</v>
      </c>
      <c r="T24" s="52">
        <f t="shared" si="13"/>
        <v>7.009217682631963E-3</v>
      </c>
      <c r="U24" s="52">
        <f t="shared" si="13"/>
        <v>6.9604305100223751E-3</v>
      </c>
      <c r="V24" s="52">
        <f t="shared" si="13"/>
        <v>6.9123178022962861E-3</v>
      </c>
      <c r="W24" s="52">
        <f t="shared" si="13"/>
        <v>6.8648656691212562E-3</v>
      </c>
      <c r="X24" s="52">
        <f t="shared" si="13"/>
        <v>6.818060598985376E-3</v>
      </c>
      <c r="Y24" s="52">
        <f>M29</f>
        <v>6.818060598985376E-3</v>
      </c>
    </row>
    <row r="25" spans="2:25" x14ac:dyDescent="0.25">
      <c r="B25" s="43" t="s">
        <v>84</v>
      </c>
      <c r="E25" s="41">
        <f>E22-E27/1000</f>
        <v>0</v>
      </c>
      <c r="F25" s="41">
        <f t="shared" ref="F25:L25" si="14">F22-F27/1000</f>
        <v>-9.9971657618880272E-9</v>
      </c>
      <c r="G25" s="41">
        <f t="shared" si="14"/>
        <v>0</v>
      </c>
      <c r="H25" s="41">
        <f t="shared" si="14"/>
        <v>-9.9971657618880272E-9</v>
      </c>
      <c r="I25" s="41">
        <f t="shared" si="14"/>
        <v>0</v>
      </c>
      <c r="J25" s="41">
        <f t="shared" si="14"/>
        <v>0</v>
      </c>
      <c r="K25" s="41">
        <f t="shared" si="14"/>
        <v>9.9971657618880272E-9</v>
      </c>
      <c r="L25" s="41">
        <f t="shared" si="14"/>
        <v>0</v>
      </c>
      <c r="M25" s="41">
        <f>M22-M28/1000</f>
        <v>0</v>
      </c>
      <c r="O25" t="s">
        <v>82</v>
      </c>
      <c r="Q25" s="52">
        <f t="shared" ref="Q25:Y25" si="15">Q24-Q23</f>
        <v>3.4597708255295068E-3</v>
      </c>
      <c r="R25" s="52">
        <f t="shared" si="15"/>
        <v>3.4088730462609185E-3</v>
      </c>
      <c r="S25" s="52">
        <f t="shared" si="15"/>
        <v>3.3586934825742265E-3</v>
      </c>
      <c r="T25" s="52">
        <f t="shared" si="15"/>
        <v>3.309217643467699E-3</v>
      </c>
      <c r="U25" s="52">
        <f t="shared" si="15"/>
        <v>3.2604304833812048E-3</v>
      </c>
      <c r="V25" s="52">
        <f t="shared" si="15"/>
        <v>3.2123178642917694E-3</v>
      </c>
      <c r="W25" s="52">
        <f t="shared" si="15"/>
        <v>3.1648656695253408E-3</v>
      </c>
      <c r="X25" s="52">
        <f t="shared" si="15"/>
        <v>3.1180606070866368E-3</v>
      </c>
      <c r="Y25" s="52">
        <f t="shared" si="15"/>
        <v>3.1180605882170642E-3</v>
      </c>
    </row>
    <row r="26" spans="2:25" s="2" customFormat="1" x14ac:dyDescent="0.25">
      <c r="Q26" s="52"/>
      <c r="R26" s="52"/>
      <c r="S26" s="52"/>
      <c r="T26" s="52"/>
      <c r="U26" s="52"/>
      <c r="V26" s="52"/>
      <c r="W26" s="52"/>
      <c r="X26" s="52"/>
      <c r="Y26" s="52"/>
    </row>
    <row r="27" spans="2:25" x14ac:dyDescent="0.25">
      <c r="B27" s="30" t="s">
        <v>53</v>
      </c>
      <c r="C27" s="31"/>
      <c r="D27" s="29">
        <v>30497013</v>
      </c>
      <c r="E27" s="29">
        <v>31002304</v>
      </c>
      <c r="F27" s="29">
        <v>31442880</v>
      </c>
      <c r="G27" s="29">
        <v>31109081</v>
      </c>
      <c r="H27" s="29">
        <v>31393734</v>
      </c>
      <c r="I27" s="29">
        <v>31656747</v>
      </c>
      <c r="J27" s="29">
        <v>31753535</v>
      </c>
      <c r="K27" s="29">
        <v>32131584</v>
      </c>
      <c r="L27" s="29">
        <v>32243826</v>
      </c>
    </row>
    <row r="28" spans="2:25" s="2" customFormat="1" x14ac:dyDescent="0.25">
      <c r="B28" s="30"/>
      <c r="C28" s="31"/>
      <c r="D28" s="29">
        <f>D27</f>
        <v>30497013</v>
      </c>
      <c r="E28" s="29">
        <f t="shared" ref="E28:L28" si="16">D28+($L$27-$D$27)/(2014-2006)</f>
        <v>30715364.625</v>
      </c>
      <c r="F28" s="29">
        <f t="shared" si="16"/>
        <v>30933716.25</v>
      </c>
      <c r="G28" s="29">
        <f t="shared" si="16"/>
        <v>31152067.875</v>
      </c>
      <c r="H28" s="29">
        <f t="shared" si="16"/>
        <v>31370419.5</v>
      </c>
      <c r="I28" s="29">
        <f t="shared" si="16"/>
        <v>31588771.125</v>
      </c>
      <c r="J28" s="29">
        <f t="shared" si="16"/>
        <v>31807122.75</v>
      </c>
      <c r="K28" s="29">
        <f t="shared" si="16"/>
        <v>32025474.375</v>
      </c>
      <c r="L28" s="29">
        <f t="shared" si="16"/>
        <v>32243826</v>
      </c>
      <c r="M28" s="29">
        <f>L28*(1+M29)</f>
        <v>32463666.359611139</v>
      </c>
    </row>
    <row r="29" spans="2:25" s="2" customFormat="1" x14ac:dyDescent="0.25">
      <c r="B29" s="30"/>
      <c r="C29" s="31"/>
      <c r="D29" s="29"/>
      <c r="E29" s="53">
        <f>E28/D27-1</f>
        <v>7.1597708601822685E-3</v>
      </c>
      <c r="F29" s="53">
        <f>F28/E28-1</f>
        <v>7.1088729587236443E-3</v>
      </c>
      <c r="G29" s="53">
        <f>G28/F28-1</f>
        <v>7.0586936026479918E-3</v>
      </c>
      <c r="H29" s="53">
        <f>H28/G28-1</f>
        <v>7.009217682631963E-3</v>
      </c>
      <c r="I29" s="53">
        <f>I28/H28-1</f>
        <v>6.9604305100223751E-3</v>
      </c>
      <c r="J29" s="53">
        <f t="shared" ref="J29:L29" si="17">J28/I28-1</f>
        <v>6.9123178022962861E-3</v>
      </c>
      <c r="K29" s="53">
        <f t="shared" si="17"/>
        <v>6.8648656691212562E-3</v>
      </c>
      <c r="L29" s="53">
        <f t="shared" si="17"/>
        <v>6.818060598985376E-3</v>
      </c>
      <c r="M29" s="54">
        <f>L29</f>
        <v>6.818060598985376E-3</v>
      </c>
    </row>
    <row r="30" spans="2:25" x14ac:dyDescent="0.25">
      <c r="B30" s="23" t="s">
        <v>54</v>
      </c>
      <c r="C30" s="24"/>
      <c r="D30" s="25"/>
      <c r="E30" s="24"/>
      <c r="F30" s="24"/>
      <c r="G30" s="24"/>
    </row>
    <row r="31" spans="2:25" x14ac:dyDescent="0.25">
      <c r="B31" s="27" t="s">
        <v>55</v>
      </c>
      <c r="C31" s="26"/>
      <c r="D31" s="26"/>
      <c r="E31" s="26"/>
      <c r="F31" s="26"/>
      <c r="G31" s="26"/>
      <c r="L31" s="29"/>
    </row>
    <row r="32" spans="2:25" x14ac:dyDescent="0.25">
      <c r="B32" t="s">
        <v>56</v>
      </c>
    </row>
    <row r="35" spans="1:25" ht="57" customHeight="1" x14ac:dyDescent="0.25">
      <c r="B35" s="38" t="s">
        <v>67</v>
      </c>
      <c r="C35" s="38"/>
      <c r="D35" s="4">
        <v>2006</v>
      </c>
      <c r="E35" s="4">
        <v>2007</v>
      </c>
      <c r="F35" s="4">
        <v>2008</v>
      </c>
      <c r="G35" s="4">
        <v>2009</v>
      </c>
      <c r="H35" s="4">
        <v>2010</v>
      </c>
      <c r="I35" s="4">
        <v>2011</v>
      </c>
      <c r="J35" s="4">
        <v>2012</v>
      </c>
      <c r="K35" s="4">
        <v>2013</v>
      </c>
      <c r="L35" s="4">
        <v>2014</v>
      </c>
      <c r="M35" s="4">
        <v>2015</v>
      </c>
      <c r="O35" s="38" t="s">
        <v>72</v>
      </c>
      <c r="P35" s="4">
        <v>2006</v>
      </c>
      <c r="Q35" s="4">
        <v>2007</v>
      </c>
      <c r="R35" s="4">
        <v>2008</v>
      </c>
      <c r="S35" s="4">
        <v>2009</v>
      </c>
      <c r="T35" s="4">
        <v>2010</v>
      </c>
      <c r="U35" s="4">
        <v>2011</v>
      </c>
      <c r="V35" s="4">
        <v>2012</v>
      </c>
      <c r="W35" s="4">
        <v>2013</v>
      </c>
      <c r="X35" s="4">
        <v>2014</v>
      </c>
      <c r="Y35" s="4">
        <v>2015</v>
      </c>
    </row>
    <row r="36" spans="1:25" x14ac:dyDescent="0.25">
      <c r="A36" s="61" t="s">
        <v>58</v>
      </c>
      <c r="B36" s="2" t="s">
        <v>6</v>
      </c>
      <c r="D36" s="28">
        <f t="shared" ref="D36:D42" si="18">D15*P36</f>
        <v>1.9741010228000002</v>
      </c>
      <c r="E36" s="5"/>
      <c r="F36" s="5"/>
      <c r="G36" s="5"/>
      <c r="H36" s="5"/>
      <c r="I36" s="5"/>
      <c r="J36" s="5"/>
      <c r="K36" s="5"/>
      <c r="L36" s="5"/>
      <c r="M36" s="5"/>
      <c r="P36" s="40">
        <f t="shared" ref="P36:P42" si="19">1-P44-P52</f>
        <v>0.95083455439160014</v>
      </c>
    </row>
    <row r="37" spans="1:25" x14ac:dyDescent="0.25">
      <c r="A37" s="61"/>
      <c r="B37" s="2" t="s">
        <v>7</v>
      </c>
      <c r="D37" s="28">
        <f t="shared" si="18"/>
        <v>1547.1688193286336</v>
      </c>
      <c r="E37" s="5"/>
      <c r="F37" s="5"/>
      <c r="G37" s="5"/>
      <c r="H37" s="5"/>
      <c r="I37" s="5"/>
      <c r="J37" s="5"/>
      <c r="K37" s="5"/>
      <c r="L37" s="5"/>
      <c r="M37" s="5"/>
      <c r="P37" s="40">
        <f t="shared" si="19"/>
        <v>0.99999835365918621</v>
      </c>
    </row>
    <row r="38" spans="1:25" x14ac:dyDescent="0.25">
      <c r="A38" s="61"/>
      <c r="B38" s="2" t="s">
        <v>8</v>
      </c>
      <c r="D38" s="28">
        <f t="shared" si="18"/>
        <v>3662.0526360903132</v>
      </c>
      <c r="E38" s="5"/>
      <c r="F38" s="5"/>
      <c r="G38" s="5"/>
      <c r="H38" s="5"/>
      <c r="I38" s="5"/>
      <c r="J38" s="5"/>
      <c r="K38" s="5"/>
      <c r="L38" s="5"/>
      <c r="M38" s="5"/>
      <c r="P38" s="41">
        <f t="shared" si="19"/>
        <v>1</v>
      </c>
    </row>
    <row r="39" spans="1:25" x14ac:dyDescent="0.25">
      <c r="A39" s="61"/>
      <c r="B39" s="2" t="s">
        <v>9</v>
      </c>
      <c r="D39" s="28">
        <f t="shared" si="18"/>
        <v>5126.8649007096892</v>
      </c>
      <c r="E39" s="5"/>
      <c r="F39" s="5"/>
      <c r="G39" s="5"/>
      <c r="H39" s="5"/>
      <c r="I39" s="5"/>
      <c r="J39" s="5"/>
      <c r="K39" s="5"/>
      <c r="L39" s="5"/>
      <c r="M39" s="5"/>
      <c r="P39" s="41">
        <f t="shared" si="19"/>
        <v>1</v>
      </c>
    </row>
    <row r="40" spans="1:25" x14ac:dyDescent="0.25">
      <c r="A40" s="61"/>
      <c r="B40" s="2" t="s">
        <v>10</v>
      </c>
      <c r="D40" s="28">
        <f t="shared" si="18"/>
        <v>13309.296523100013</v>
      </c>
      <c r="E40" s="5"/>
      <c r="F40" s="5"/>
      <c r="G40" s="5"/>
      <c r="H40" s="5"/>
      <c r="I40" s="5"/>
      <c r="J40" s="5"/>
      <c r="K40" s="5"/>
      <c r="L40" s="5"/>
      <c r="M40" s="5"/>
      <c r="P40" s="41">
        <f t="shared" si="19"/>
        <v>1</v>
      </c>
    </row>
    <row r="41" spans="1:25" x14ac:dyDescent="0.25">
      <c r="A41" s="61"/>
      <c r="B41" s="2" t="s">
        <v>11</v>
      </c>
      <c r="D41" s="28">
        <f t="shared" si="18"/>
        <v>4694.5509085000022</v>
      </c>
      <c r="E41" s="5"/>
      <c r="F41" s="5"/>
      <c r="G41" s="5"/>
      <c r="H41" s="5"/>
      <c r="I41" s="5"/>
      <c r="J41" s="5"/>
      <c r="K41" s="5"/>
      <c r="L41" s="5"/>
      <c r="M41" s="5"/>
      <c r="P41" s="41">
        <f t="shared" si="19"/>
        <v>1</v>
      </c>
    </row>
    <row r="42" spans="1:25" x14ac:dyDescent="0.25">
      <c r="A42" s="61"/>
      <c r="B42" s="2" t="s">
        <v>12</v>
      </c>
      <c r="D42" s="28">
        <f t="shared" si="18"/>
        <v>2150.9554878999998</v>
      </c>
      <c r="E42" s="5"/>
      <c r="F42" s="5"/>
      <c r="G42" s="5"/>
      <c r="H42" s="5"/>
      <c r="I42" s="5"/>
      <c r="J42" s="5"/>
      <c r="K42" s="5"/>
      <c r="L42" s="5"/>
      <c r="M42" s="5"/>
      <c r="P42" s="41">
        <f t="shared" si="19"/>
        <v>1</v>
      </c>
    </row>
    <row r="43" spans="1:25" s="2" customFormat="1" x14ac:dyDescent="0.25">
      <c r="A43" s="34"/>
      <c r="B43" s="2" t="s">
        <v>37</v>
      </c>
      <c r="D43" s="28"/>
      <c r="E43" s="5"/>
      <c r="F43" s="5"/>
      <c r="G43" s="5"/>
      <c r="H43" s="5"/>
      <c r="I43" s="5"/>
      <c r="J43" s="5"/>
      <c r="K43" s="5"/>
      <c r="L43" s="5"/>
      <c r="M43" s="5"/>
      <c r="P43" s="41"/>
    </row>
    <row r="44" spans="1:25" x14ac:dyDescent="0.25">
      <c r="A44" s="61" t="s">
        <v>69</v>
      </c>
      <c r="B44" s="2" t="s">
        <v>6</v>
      </c>
      <c r="D44" s="28">
        <f t="shared" ref="D44:D50" si="20">D15*P44</f>
        <v>0.1</v>
      </c>
      <c r="P44" s="42">
        <f>100/1000/D15</f>
        <v>4.8165445608399901E-2</v>
      </c>
    </row>
    <row r="45" spans="1:25" x14ac:dyDescent="0.25">
      <c r="A45" s="61"/>
      <c r="B45" s="2" t="s">
        <v>7</v>
      </c>
      <c r="D45" s="28">
        <f t="shared" si="20"/>
        <v>1E-3</v>
      </c>
      <c r="P45" s="42">
        <f>1/1000/D16</f>
        <v>6.4634081372782427E-7</v>
      </c>
    </row>
    <row r="46" spans="1:25" x14ac:dyDescent="0.25">
      <c r="A46" s="61"/>
      <c r="B46" s="2" t="s">
        <v>8</v>
      </c>
      <c r="D46" s="28">
        <f t="shared" si="20"/>
        <v>0</v>
      </c>
      <c r="P46" s="43">
        <v>0</v>
      </c>
    </row>
    <row r="47" spans="1:25" x14ac:dyDescent="0.25">
      <c r="A47" s="61"/>
      <c r="B47" s="2" t="s">
        <v>9</v>
      </c>
      <c r="D47" s="28">
        <f t="shared" si="20"/>
        <v>0</v>
      </c>
      <c r="P47" s="43">
        <v>0</v>
      </c>
    </row>
    <row r="48" spans="1:25" x14ac:dyDescent="0.25">
      <c r="A48" s="61"/>
      <c r="B48" s="2" t="s">
        <v>10</v>
      </c>
      <c r="D48" s="28">
        <f t="shared" si="20"/>
        <v>0</v>
      </c>
      <c r="P48" s="43">
        <v>0</v>
      </c>
    </row>
    <row r="49" spans="1:16" x14ac:dyDescent="0.25">
      <c r="A49" s="61"/>
      <c r="B49" s="2" t="s">
        <v>11</v>
      </c>
      <c r="D49" s="28">
        <f t="shared" si="20"/>
        <v>0</v>
      </c>
      <c r="P49" s="43">
        <v>0</v>
      </c>
    </row>
    <row r="50" spans="1:16" x14ac:dyDescent="0.25">
      <c r="A50" s="61"/>
      <c r="B50" s="2" t="s">
        <v>12</v>
      </c>
      <c r="D50" s="28">
        <f t="shared" si="20"/>
        <v>0</v>
      </c>
      <c r="P50" s="43">
        <v>0</v>
      </c>
    </row>
    <row r="51" spans="1:16" x14ac:dyDescent="0.25">
      <c r="B51" s="2" t="s">
        <v>37</v>
      </c>
      <c r="D51" s="5"/>
      <c r="P51" s="43"/>
    </row>
    <row r="52" spans="1:16" x14ac:dyDescent="0.25">
      <c r="A52" s="61" t="s">
        <v>70</v>
      </c>
      <c r="B52" s="2" t="s">
        <v>6</v>
      </c>
      <c r="D52" s="28">
        <f t="shared" ref="D52:D58" si="21">D15*P52</f>
        <v>2.0761772000000003E-3</v>
      </c>
      <c r="P52" s="44">
        <v>1E-3</v>
      </c>
    </row>
    <row r="53" spans="1:16" x14ac:dyDescent="0.25">
      <c r="A53" s="61"/>
      <c r="B53" s="2" t="s">
        <v>7</v>
      </c>
      <c r="D53" s="28">
        <f t="shared" si="21"/>
        <v>1.5471713665000002E-3</v>
      </c>
      <c r="P53" s="45">
        <v>9.9999999999999995E-7</v>
      </c>
    </row>
    <row r="54" spans="1:16" x14ac:dyDescent="0.25">
      <c r="A54" s="61"/>
      <c r="B54" s="2" t="s">
        <v>8</v>
      </c>
      <c r="D54" s="51">
        <f t="shared" si="21"/>
        <v>0</v>
      </c>
      <c r="P54" s="43">
        <v>0</v>
      </c>
    </row>
    <row r="55" spans="1:16" x14ac:dyDescent="0.25">
      <c r="A55" s="61"/>
      <c r="B55" s="2" t="s">
        <v>9</v>
      </c>
      <c r="D55" s="51">
        <f t="shared" si="21"/>
        <v>0</v>
      </c>
      <c r="P55" s="43">
        <v>0</v>
      </c>
    </row>
    <row r="56" spans="1:16" x14ac:dyDescent="0.25">
      <c r="A56" s="61"/>
      <c r="B56" s="2" t="s">
        <v>10</v>
      </c>
      <c r="D56" s="51">
        <f t="shared" si="21"/>
        <v>0</v>
      </c>
      <c r="P56" s="43">
        <v>0</v>
      </c>
    </row>
    <row r="57" spans="1:16" x14ac:dyDescent="0.25">
      <c r="A57" s="61"/>
      <c r="B57" s="2" t="s">
        <v>11</v>
      </c>
      <c r="D57" s="51">
        <f t="shared" si="21"/>
        <v>0</v>
      </c>
      <c r="P57" s="43">
        <v>0</v>
      </c>
    </row>
    <row r="58" spans="1:16" x14ac:dyDescent="0.25">
      <c r="A58" s="61"/>
      <c r="B58" s="2" t="s">
        <v>12</v>
      </c>
      <c r="D58" s="51">
        <f t="shared" si="21"/>
        <v>0</v>
      </c>
      <c r="P58" s="43">
        <v>0</v>
      </c>
    </row>
    <row r="59" spans="1:16" x14ac:dyDescent="0.25">
      <c r="B59" s="2" t="s">
        <v>37</v>
      </c>
      <c r="D59" s="5">
        <f>SUM(D36:D42,D44:D50,D52:D58)</f>
        <v>30492.968000000012</v>
      </c>
    </row>
    <row r="60" spans="1:16" x14ac:dyDescent="0.25">
      <c r="B60" s="43" t="s">
        <v>71</v>
      </c>
      <c r="C60" s="43"/>
      <c r="D60" s="41">
        <f>D59-D22</f>
        <v>0</v>
      </c>
      <c r="E60" s="43"/>
      <c r="F60" s="43"/>
      <c r="G60" s="43"/>
      <c r="H60" s="43"/>
      <c r="I60" s="43"/>
      <c r="J60" s="43"/>
      <c r="K60" s="43"/>
      <c r="L60" s="43"/>
      <c r="M60" s="43"/>
    </row>
  </sheetData>
  <mergeCells count="3">
    <mergeCell ref="A36:A42"/>
    <mergeCell ref="A44:A50"/>
    <mergeCell ref="A52:A5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E29" sqref="E29"/>
    </sheetView>
  </sheetViews>
  <sheetFormatPr baseColWidth="10" defaultRowHeight="15" x14ac:dyDescent="0.25"/>
  <cols>
    <col min="2" max="2" width="19.42578125" customWidth="1"/>
  </cols>
  <sheetData>
    <row r="1" spans="1:2" ht="30" x14ac:dyDescent="0.25">
      <c r="A1" t="s">
        <v>22</v>
      </c>
      <c r="B1" s="6" t="s">
        <v>21</v>
      </c>
    </row>
    <row r="2" spans="1:2" s="2" customFormat="1" x14ac:dyDescent="0.25"/>
    <row r="3" spans="1:2" x14ac:dyDescent="0.25">
      <c r="A3">
        <v>1990</v>
      </c>
      <c r="B3" s="5">
        <v>2039</v>
      </c>
    </row>
    <row r="4" spans="1:2" x14ac:dyDescent="0.25">
      <c r="A4">
        <v>1991</v>
      </c>
      <c r="B4" s="5">
        <v>2031</v>
      </c>
    </row>
    <row r="5" spans="1:2" x14ac:dyDescent="0.25">
      <c r="A5">
        <v>1992</v>
      </c>
      <c r="B5" s="5">
        <v>2106</v>
      </c>
    </row>
    <row r="6" spans="1:2" x14ac:dyDescent="0.25">
      <c r="A6">
        <v>1993</v>
      </c>
      <c r="B6" s="5">
        <v>1721</v>
      </c>
    </row>
    <row r="7" spans="1:2" x14ac:dyDescent="0.25">
      <c r="A7">
        <v>1994</v>
      </c>
      <c r="B7" s="5">
        <v>1973</v>
      </c>
    </row>
    <row r="8" spans="1:2" x14ac:dyDescent="0.25">
      <c r="A8">
        <v>1995</v>
      </c>
      <c r="B8" s="5">
        <v>1931</v>
      </c>
    </row>
    <row r="9" spans="1:2" x14ac:dyDescent="0.25">
      <c r="A9">
        <v>1996</v>
      </c>
      <c r="B9" s="5">
        <v>2132</v>
      </c>
    </row>
    <row r="10" spans="1:2" x14ac:dyDescent="0.25">
      <c r="A10">
        <v>1997</v>
      </c>
      <c r="B10" s="5">
        <v>1713</v>
      </c>
    </row>
    <row r="11" spans="1:2" x14ac:dyDescent="0.25">
      <c r="A11">
        <v>1998</v>
      </c>
      <c r="B11" s="5">
        <v>1943</v>
      </c>
    </row>
    <row r="12" spans="1:2" x14ac:dyDescent="0.25">
      <c r="A12">
        <v>1999</v>
      </c>
      <c r="B12" s="5">
        <v>2148</v>
      </c>
    </row>
    <row r="13" spans="1:2" x14ac:dyDescent="0.25">
      <c r="A13">
        <v>2000</v>
      </c>
      <c r="B13" s="5">
        <v>2133</v>
      </c>
    </row>
    <row r="14" spans="1:2" x14ac:dyDescent="0.25">
      <c r="A14">
        <v>2001</v>
      </c>
      <c r="B14" s="5">
        <v>2255</v>
      </c>
    </row>
    <row r="15" spans="1:2" x14ac:dyDescent="0.25">
      <c r="A15">
        <v>2002</v>
      </c>
      <c r="B15" s="5">
        <v>2145</v>
      </c>
    </row>
    <row r="16" spans="1:2" x14ac:dyDescent="0.25">
      <c r="A16">
        <v>2003</v>
      </c>
      <c r="B16" s="5">
        <v>2009</v>
      </c>
    </row>
    <row r="17" spans="1:2" x14ac:dyDescent="0.25">
      <c r="A17">
        <v>2004</v>
      </c>
      <c r="B17" s="5">
        <v>2013</v>
      </c>
    </row>
    <row r="18" spans="1:2" x14ac:dyDescent="0.25">
      <c r="A18">
        <v>2005</v>
      </c>
      <c r="B18" s="5">
        <v>2067</v>
      </c>
    </row>
    <row r="19" spans="1:2" x14ac:dyDescent="0.25">
      <c r="A19">
        <v>2006</v>
      </c>
      <c r="B19" s="5">
        <v>2000</v>
      </c>
    </row>
    <row r="20" spans="1:2" x14ac:dyDescent="0.25">
      <c r="A20">
        <v>2007</v>
      </c>
      <c r="B20" s="5">
        <v>2064</v>
      </c>
    </row>
    <row r="21" spans="1:2" x14ac:dyDescent="0.25">
      <c r="A21">
        <v>2008</v>
      </c>
      <c r="B21" s="5">
        <v>2050</v>
      </c>
    </row>
    <row r="22" spans="1:2" x14ac:dyDescent="0.25">
      <c r="A22">
        <v>2009</v>
      </c>
      <c r="B22" s="5">
        <v>2268</v>
      </c>
    </row>
    <row r="23" spans="1:2" x14ac:dyDescent="0.25">
      <c r="A23">
        <v>2010</v>
      </c>
      <c r="B23" s="5">
        <v>2251</v>
      </c>
    </row>
    <row r="24" spans="1:2" x14ac:dyDescent="0.25">
      <c r="A24">
        <v>2011</v>
      </c>
      <c r="B24" s="5">
        <v>2204</v>
      </c>
    </row>
    <row r="25" spans="1:2" x14ac:dyDescent="0.25">
      <c r="A25">
        <v>2012</v>
      </c>
      <c r="B25" s="5">
        <v>1898</v>
      </c>
    </row>
    <row r="26" spans="1:2" x14ac:dyDescent="0.25">
      <c r="A26">
        <v>2013</v>
      </c>
      <c r="B26" s="5">
        <v>1790</v>
      </c>
    </row>
    <row r="27" spans="1:2" x14ac:dyDescent="0.25">
      <c r="A27">
        <v>2014</v>
      </c>
      <c r="B27" s="5">
        <v>1796</v>
      </c>
    </row>
    <row r="28" spans="1:2" x14ac:dyDescent="0.25">
      <c r="A28">
        <v>2015</v>
      </c>
      <c r="B28" s="5">
        <v>1917</v>
      </c>
    </row>
    <row r="30" spans="1:2" x14ac:dyDescent="0.25">
      <c r="A30" t="s">
        <v>16</v>
      </c>
    </row>
    <row r="31" spans="1:2" x14ac:dyDescent="0.25">
      <c r="A31" t="s">
        <v>17</v>
      </c>
    </row>
    <row r="33" spans="1:1" x14ac:dyDescent="0.25">
      <c r="A3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Normal="100" workbookViewId="0">
      <selection activeCell="B26" sqref="B26"/>
    </sheetView>
  </sheetViews>
  <sheetFormatPr baseColWidth="10" defaultRowHeight="15" x14ac:dyDescent="0.25"/>
  <cols>
    <col min="1" max="1" width="17.5703125" customWidth="1"/>
    <col min="2" max="5" width="10.140625" style="2" customWidth="1"/>
    <col min="6" max="11" width="10.140625" customWidth="1"/>
  </cols>
  <sheetData>
    <row r="1" spans="1:11" x14ac:dyDescent="0.25">
      <c r="A1" s="4" t="s">
        <v>45</v>
      </c>
      <c r="B1" s="4"/>
      <c r="C1" s="4"/>
      <c r="D1" s="4"/>
      <c r="E1" s="4"/>
      <c r="F1" s="2"/>
      <c r="G1" s="2"/>
      <c r="H1" s="2"/>
      <c r="I1" s="2"/>
      <c r="J1" s="2"/>
    </row>
    <row r="2" spans="1:11" x14ac:dyDescent="0.25">
      <c r="A2" s="4"/>
      <c r="B2" s="4"/>
      <c r="C2" s="4"/>
      <c r="D2" s="4"/>
      <c r="E2" s="4"/>
      <c r="F2" s="2"/>
      <c r="G2" s="2"/>
      <c r="H2" s="2"/>
      <c r="I2" s="2"/>
      <c r="J2" s="2"/>
    </row>
    <row r="3" spans="1:11" x14ac:dyDescent="0.25">
      <c r="A3" s="2" t="s">
        <v>0</v>
      </c>
      <c r="B3" s="2" t="s">
        <v>44</v>
      </c>
      <c r="C3" s="2" t="s">
        <v>42</v>
      </c>
      <c r="D3" s="2" t="s">
        <v>43</v>
      </c>
      <c r="E3" s="2" t="s">
        <v>41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40</v>
      </c>
    </row>
    <row r="4" spans="1:11" x14ac:dyDescent="0.25">
      <c r="A4" s="2" t="s">
        <v>6</v>
      </c>
      <c r="B4" s="15">
        <v>9.9999999999999995E-8</v>
      </c>
      <c r="C4" s="17">
        <f>B4+($F4-$B4)/(2010-2006)</f>
        <v>5.0000750000000005E-3</v>
      </c>
      <c r="D4" s="17">
        <f t="shared" ref="D4:E4" si="0">C4+($F4-$B4)/(2010-2006)</f>
        <v>1.000005E-2</v>
      </c>
      <c r="E4" s="17">
        <f t="shared" si="0"/>
        <v>1.5000025E-2</v>
      </c>
      <c r="F4" s="16">
        <v>0.02</v>
      </c>
      <c r="G4" s="16">
        <v>0.05</v>
      </c>
      <c r="H4" s="16">
        <v>0.13589999999999999</v>
      </c>
      <c r="I4" s="16">
        <v>0.24179999999999999</v>
      </c>
      <c r="J4" s="16">
        <v>0.26319999999999999</v>
      </c>
      <c r="K4" s="16">
        <v>0.29149999999999998</v>
      </c>
    </row>
    <row r="5" spans="1:11" x14ac:dyDescent="0.25">
      <c r="A5" s="2" t="s">
        <v>7</v>
      </c>
      <c r="B5" s="15">
        <v>0.18099999999999999</v>
      </c>
      <c r="C5" s="17">
        <f t="shared" ref="C5:E5" si="1">B5+($F5-$B5)/(2010-2006)</f>
        <v>0.25075000000000003</v>
      </c>
      <c r="D5" s="17">
        <f t="shared" si="1"/>
        <v>0.32050000000000001</v>
      </c>
      <c r="E5" s="17">
        <f t="shared" si="1"/>
        <v>0.39024999999999999</v>
      </c>
      <c r="F5" s="16">
        <v>0.46</v>
      </c>
      <c r="G5" s="16">
        <v>0.41</v>
      </c>
      <c r="H5" s="16">
        <v>0.38299999999999995</v>
      </c>
      <c r="I5" s="16">
        <v>0.38280000000000003</v>
      </c>
      <c r="J5" s="16">
        <v>0.42579999999999996</v>
      </c>
      <c r="K5" s="16">
        <v>0.45329999999999998</v>
      </c>
    </row>
    <row r="6" spans="1:11" x14ac:dyDescent="0.25">
      <c r="A6" s="2" t="s">
        <v>8</v>
      </c>
      <c r="B6" s="15">
        <v>0.28299999999999997</v>
      </c>
      <c r="C6" s="17">
        <f t="shared" ref="C6:E6" si="2">B6+($F6-$B6)/(2010-2006)</f>
        <v>0.28725000000000001</v>
      </c>
      <c r="D6" s="17">
        <f t="shared" si="2"/>
        <v>0.29149999999999998</v>
      </c>
      <c r="E6" s="17">
        <f t="shared" si="2"/>
        <v>0.29574999999999996</v>
      </c>
      <c r="F6" s="16">
        <v>0.3</v>
      </c>
      <c r="G6" s="16">
        <v>0.35</v>
      </c>
      <c r="H6" s="16">
        <v>0.3261</v>
      </c>
      <c r="I6" s="16">
        <v>0.26219999999999999</v>
      </c>
      <c r="J6" s="16">
        <v>0.23019999999999999</v>
      </c>
      <c r="K6" s="16">
        <v>0.19</v>
      </c>
    </row>
    <row r="7" spans="1:11" x14ac:dyDescent="0.25">
      <c r="A7" s="2" t="s">
        <v>9</v>
      </c>
      <c r="B7" s="15">
        <v>0.28000000000000003</v>
      </c>
      <c r="C7" s="17">
        <f t="shared" ref="C7:E7" si="3">B7+($F7-$B7)/(2010-2006)</f>
        <v>0.24750000000000003</v>
      </c>
      <c r="D7" s="17">
        <f t="shared" si="3"/>
        <v>0.21500000000000002</v>
      </c>
      <c r="E7" s="17">
        <f t="shared" si="3"/>
        <v>0.18250000000000002</v>
      </c>
      <c r="F7" s="19">
        <v>0.15</v>
      </c>
      <c r="G7" s="16">
        <v>0.13</v>
      </c>
      <c r="H7" s="16">
        <v>9.5600000000000004E-2</v>
      </c>
      <c r="I7" s="16">
        <v>7.7800000000000008E-2</v>
      </c>
      <c r="J7" s="16">
        <v>5.4600000000000003E-2</v>
      </c>
      <c r="K7" s="16">
        <v>4.4200000000000003E-2</v>
      </c>
    </row>
    <row r="8" spans="1:11" x14ac:dyDescent="0.25">
      <c r="A8" s="2" t="s">
        <v>10</v>
      </c>
      <c r="B8" s="15">
        <v>0.18099999999999999</v>
      </c>
      <c r="C8" s="17">
        <f t="shared" ref="C8:E8" si="4">B8+($F8-$B8)/(2010-2006)</f>
        <v>0.15075</v>
      </c>
      <c r="D8" s="17">
        <f t="shared" si="4"/>
        <v>0.1205</v>
      </c>
      <c r="E8" s="17">
        <f t="shared" si="4"/>
        <v>9.0249999999999997E-2</v>
      </c>
      <c r="F8" s="16">
        <v>0.06</v>
      </c>
      <c r="G8" s="16">
        <v>0.05</v>
      </c>
      <c r="H8" s="16">
        <v>5.0900000000000001E-2</v>
      </c>
      <c r="I8" s="16">
        <v>3.1400000000000004E-2</v>
      </c>
      <c r="J8" s="16">
        <v>2.3300000000000001E-2</v>
      </c>
      <c r="K8" s="16">
        <v>1.8100000000000002E-2</v>
      </c>
    </row>
    <row r="9" spans="1:11" x14ac:dyDescent="0.25">
      <c r="A9" s="2" t="s">
        <v>11</v>
      </c>
      <c r="B9" s="15">
        <v>6.0999999999999999E-2</v>
      </c>
      <c r="C9" s="17">
        <f t="shared" ref="C9:E9" si="5">B9+($F9-$B9)/(2010-2006)</f>
        <v>4.8250000000000001E-2</v>
      </c>
      <c r="D9" s="17">
        <f t="shared" si="5"/>
        <v>3.5500000000000004E-2</v>
      </c>
      <c r="E9" s="17">
        <f t="shared" si="5"/>
        <v>2.2750000000000006E-2</v>
      </c>
      <c r="F9" s="16">
        <v>0.01</v>
      </c>
      <c r="G9" s="16">
        <v>0.01</v>
      </c>
      <c r="H9" s="16">
        <v>6.8999999999999999E-3</v>
      </c>
      <c r="I9" s="16">
        <v>3.2000000000000002E-3</v>
      </c>
      <c r="J9" s="16">
        <v>2.2000000000000001E-3</v>
      </c>
      <c r="K9" s="16">
        <v>2.0999999999999999E-3</v>
      </c>
    </row>
    <row r="10" spans="1:11" x14ac:dyDescent="0.25">
      <c r="A10" s="2" t="s">
        <v>12</v>
      </c>
      <c r="B10" s="15">
        <v>1.4E-2</v>
      </c>
      <c r="C10" s="17">
        <f t="shared" ref="C10:E10" si="6">B10+($F10-$B10)/(2010-2006)</f>
        <v>1.0500000000000001E-2</v>
      </c>
      <c r="D10" s="17">
        <f t="shared" si="6"/>
        <v>7.000000000000001E-3</v>
      </c>
      <c r="E10" s="17">
        <f t="shared" si="6"/>
        <v>3.5000000000000009E-3</v>
      </c>
      <c r="F10" s="16">
        <v>0</v>
      </c>
      <c r="G10" s="16">
        <v>0</v>
      </c>
      <c r="H10" s="16">
        <v>1.6000000000000001E-3</v>
      </c>
      <c r="I10" s="16">
        <v>8.0000000000000004E-4</v>
      </c>
      <c r="J10" s="16">
        <v>7.000000000000001E-4</v>
      </c>
      <c r="K10" s="14">
        <v>8.0000000000000004E-4</v>
      </c>
    </row>
    <row r="11" spans="1:11" x14ac:dyDescent="0.25">
      <c r="A11" s="2" t="s">
        <v>13</v>
      </c>
      <c r="B11" s="14">
        <f t="shared" ref="B11:E11" si="7">SUM(B4:B10)</f>
        <v>1.0000001000000001</v>
      </c>
      <c r="C11" s="18">
        <f t="shared" si="7"/>
        <v>1.0000000750000002</v>
      </c>
      <c r="D11" s="18">
        <f t="shared" si="7"/>
        <v>1.0000000500000001</v>
      </c>
      <c r="E11" s="18">
        <f t="shared" si="7"/>
        <v>1.0000000250000001</v>
      </c>
      <c r="F11" s="14">
        <f>SUM(F4:F10)</f>
        <v>1</v>
      </c>
      <c r="G11" s="14">
        <f t="shared" ref="G11:K11" si="8">SUM(G4:G10)</f>
        <v>1</v>
      </c>
      <c r="H11" s="14">
        <f t="shared" si="8"/>
        <v>1</v>
      </c>
      <c r="I11" s="14">
        <f t="shared" si="8"/>
        <v>1</v>
      </c>
      <c r="J11" s="14">
        <f t="shared" si="8"/>
        <v>0.99999999999999989</v>
      </c>
      <c r="K11" s="14">
        <f t="shared" si="8"/>
        <v>0.99999999999999989</v>
      </c>
    </row>
    <row r="12" spans="1:11" x14ac:dyDescent="0.25">
      <c r="A12" s="2"/>
      <c r="F12" s="3"/>
      <c r="G12" s="3"/>
      <c r="H12" s="3"/>
      <c r="I12" s="3"/>
      <c r="J12" s="3"/>
    </row>
    <row r="13" spans="1:11" x14ac:dyDescent="0.25">
      <c r="A13" s="2" t="s">
        <v>14</v>
      </c>
      <c r="F13" s="2"/>
      <c r="G13" s="2"/>
      <c r="H13" s="2"/>
      <c r="I13" s="2"/>
      <c r="J13" s="2"/>
    </row>
    <row r="14" spans="1:11" x14ac:dyDescent="0.25">
      <c r="A14" s="2" t="s">
        <v>15</v>
      </c>
      <c r="F14" s="2"/>
      <c r="G14" s="2"/>
      <c r="H14" s="2"/>
      <c r="I14" s="2"/>
      <c r="J14" s="2"/>
    </row>
    <row r="15" spans="1:11" x14ac:dyDescent="0.25">
      <c r="A15" s="4"/>
    </row>
    <row r="16" spans="1:11" x14ac:dyDescent="0.25">
      <c r="A16" s="4" t="s">
        <v>51</v>
      </c>
      <c r="B16" s="4"/>
      <c r="C16" s="4"/>
      <c r="D16" s="4"/>
      <c r="E16" s="21"/>
      <c r="F16" s="21"/>
      <c r="G16" s="21"/>
      <c r="H16" s="22"/>
      <c r="I16" s="22"/>
      <c r="J16" s="22"/>
    </row>
    <row r="17" spans="1:6" ht="45" x14ac:dyDescent="0.25">
      <c r="A17" s="2" t="s">
        <v>22</v>
      </c>
      <c r="B17" s="6" t="s">
        <v>48</v>
      </c>
      <c r="C17" s="6" t="s">
        <v>49</v>
      </c>
      <c r="D17" s="6" t="s">
        <v>47</v>
      </c>
      <c r="F17" s="14"/>
    </row>
    <row r="18" spans="1:6" x14ac:dyDescent="0.25">
      <c r="A18" s="2">
        <v>2003</v>
      </c>
      <c r="B18" s="2">
        <v>33</v>
      </c>
      <c r="C18" s="2">
        <v>37</v>
      </c>
      <c r="D18" s="2">
        <v>30</v>
      </c>
      <c r="E18" s="2">
        <f>SUM(B18:D18)</f>
        <v>100</v>
      </c>
    </row>
    <row r="19" spans="1:6" x14ac:dyDescent="0.25">
      <c r="A19" s="2">
        <v>2004</v>
      </c>
      <c r="B19" s="2">
        <v>38</v>
      </c>
      <c r="C19" s="2">
        <v>34</v>
      </c>
      <c r="D19" s="2">
        <v>28</v>
      </c>
      <c r="E19" s="2">
        <f t="shared" ref="E19:E30" si="9">SUM(B19:D19)</f>
        <v>100</v>
      </c>
    </row>
    <row r="20" spans="1:6" x14ac:dyDescent="0.25">
      <c r="A20" s="2">
        <v>2005</v>
      </c>
      <c r="B20" s="2">
        <v>42</v>
      </c>
      <c r="C20" s="2">
        <v>31</v>
      </c>
      <c r="D20" s="2">
        <v>27</v>
      </c>
      <c r="E20" s="2">
        <f t="shared" si="9"/>
        <v>100</v>
      </c>
    </row>
    <row r="21" spans="1:6" x14ac:dyDescent="0.25">
      <c r="A21" s="2">
        <v>2006</v>
      </c>
      <c r="B21" s="2">
        <v>47</v>
      </c>
      <c r="C21" s="2">
        <v>28</v>
      </c>
      <c r="D21" s="2">
        <v>25</v>
      </c>
      <c r="E21" s="2">
        <f t="shared" si="9"/>
        <v>100</v>
      </c>
    </row>
    <row r="22" spans="1:6" x14ac:dyDescent="0.25">
      <c r="A22" s="2">
        <v>2007</v>
      </c>
      <c r="B22" s="2">
        <v>50</v>
      </c>
      <c r="C22" s="2">
        <v>26</v>
      </c>
      <c r="D22" s="2">
        <v>24</v>
      </c>
      <c r="E22" s="2">
        <f t="shared" si="9"/>
        <v>100</v>
      </c>
    </row>
    <row r="23" spans="1:6" x14ac:dyDescent="0.25">
      <c r="A23" s="2">
        <v>2008</v>
      </c>
      <c r="B23" s="2">
        <v>63</v>
      </c>
      <c r="C23" s="2">
        <v>23</v>
      </c>
      <c r="D23" s="2">
        <v>14</v>
      </c>
      <c r="E23" s="2">
        <f t="shared" si="9"/>
        <v>100</v>
      </c>
    </row>
    <row r="24" spans="1:6" x14ac:dyDescent="0.25">
      <c r="A24" s="2">
        <v>2009</v>
      </c>
      <c r="B24" s="2">
        <v>73</v>
      </c>
      <c r="C24" s="2">
        <v>19</v>
      </c>
      <c r="D24" s="2">
        <v>8</v>
      </c>
      <c r="E24" s="2">
        <f t="shared" si="9"/>
        <v>100</v>
      </c>
    </row>
    <row r="25" spans="1:6" x14ac:dyDescent="0.25">
      <c r="A25" s="2">
        <v>2010</v>
      </c>
      <c r="B25" s="2">
        <v>78</v>
      </c>
      <c r="C25" s="2">
        <v>15</v>
      </c>
      <c r="D25" s="2">
        <v>7</v>
      </c>
      <c r="E25" s="2">
        <f t="shared" si="9"/>
        <v>100</v>
      </c>
    </row>
    <row r="26" spans="1:6" x14ac:dyDescent="0.25">
      <c r="A26" s="2">
        <v>2011</v>
      </c>
      <c r="B26" s="2">
        <v>81</v>
      </c>
      <c r="C26" s="2">
        <v>13</v>
      </c>
      <c r="D26" s="2">
        <v>6</v>
      </c>
      <c r="E26" s="2">
        <f t="shared" si="9"/>
        <v>100</v>
      </c>
    </row>
    <row r="27" spans="1:6" x14ac:dyDescent="0.25">
      <c r="A27" s="2">
        <v>2012</v>
      </c>
      <c r="B27" s="2">
        <v>84.5</v>
      </c>
      <c r="C27" s="2">
        <v>9.5</v>
      </c>
      <c r="D27" s="2">
        <v>6</v>
      </c>
      <c r="E27" s="2">
        <f t="shared" si="9"/>
        <v>100</v>
      </c>
    </row>
    <row r="28" spans="1:6" x14ac:dyDescent="0.25">
      <c r="A28" s="2">
        <v>2013</v>
      </c>
      <c r="B28" s="2">
        <v>88.7</v>
      </c>
      <c r="C28" s="2">
        <v>7.8</v>
      </c>
      <c r="D28" s="2">
        <v>3.5</v>
      </c>
      <c r="E28" s="2">
        <f t="shared" si="9"/>
        <v>100</v>
      </c>
    </row>
    <row r="29" spans="1:6" x14ac:dyDescent="0.25">
      <c r="A29" s="2">
        <v>2014</v>
      </c>
      <c r="B29" s="2">
        <v>91.9</v>
      </c>
      <c r="C29" s="2">
        <v>5.5</v>
      </c>
      <c r="D29" s="2">
        <v>2.6</v>
      </c>
      <c r="E29" s="2">
        <f t="shared" si="9"/>
        <v>100</v>
      </c>
    </row>
    <row r="30" spans="1:6" x14ac:dyDescent="0.25">
      <c r="A30" s="2">
        <v>2015</v>
      </c>
      <c r="B30" s="2">
        <v>93.5</v>
      </c>
      <c r="C30" s="2">
        <v>4.4000000000000004</v>
      </c>
      <c r="D30" s="2">
        <v>2.1</v>
      </c>
      <c r="E30" s="2">
        <f t="shared" si="9"/>
        <v>100</v>
      </c>
    </row>
    <row r="31" spans="1:6" x14ac:dyDescent="0.25">
      <c r="A31" s="2"/>
    </row>
    <row r="32" spans="1:6" x14ac:dyDescent="0.25">
      <c r="A32" s="2" t="s">
        <v>16</v>
      </c>
    </row>
    <row r="33" spans="1:1" x14ac:dyDescent="0.25">
      <c r="A33" s="2" t="s">
        <v>46</v>
      </c>
    </row>
    <row r="34" spans="1:1" x14ac:dyDescent="0.25">
      <c r="A34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F31" sqref="F31"/>
    </sheetView>
  </sheetViews>
  <sheetFormatPr baseColWidth="10" defaultRowHeight="15" x14ac:dyDescent="0.25"/>
  <cols>
    <col min="1" max="1" width="13.5703125" customWidth="1"/>
    <col min="2" max="2" width="13.5703125" style="2" customWidth="1"/>
    <col min="3" max="9" width="15.140625" customWidth="1"/>
  </cols>
  <sheetData>
    <row r="1" spans="1:19" s="2" customFormat="1" x14ac:dyDescent="0.25">
      <c r="A1" s="9" t="s">
        <v>38</v>
      </c>
      <c r="B1" s="9"/>
    </row>
    <row r="2" spans="1:19" s="2" customFormat="1" ht="30" x14ac:dyDescent="0.25">
      <c r="A2" s="38" t="s">
        <v>0</v>
      </c>
      <c r="B2" s="38" t="s">
        <v>39</v>
      </c>
      <c r="C2" s="38" t="s">
        <v>73</v>
      </c>
      <c r="D2" s="38" t="s">
        <v>74</v>
      </c>
      <c r="E2" s="38" t="s">
        <v>75</v>
      </c>
      <c r="F2" s="38" t="s">
        <v>76</v>
      </c>
      <c r="G2" s="4" t="s">
        <v>77</v>
      </c>
      <c r="H2" s="4" t="s">
        <v>78</v>
      </c>
      <c r="I2" s="4" t="s">
        <v>79</v>
      </c>
      <c r="L2" s="6" t="s">
        <v>27</v>
      </c>
      <c r="M2" s="6" t="s">
        <v>28</v>
      </c>
      <c r="N2" s="6" t="s">
        <v>29</v>
      </c>
      <c r="O2" s="6" t="s">
        <v>30</v>
      </c>
      <c r="P2" s="2" t="s">
        <v>31</v>
      </c>
      <c r="Q2" s="2" t="s">
        <v>32</v>
      </c>
      <c r="R2" s="2" t="s">
        <v>33</v>
      </c>
    </row>
    <row r="3" spans="1:19" x14ac:dyDescent="0.25">
      <c r="A3" t="s">
        <v>6</v>
      </c>
      <c r="B3" s="8">
        <f>'vente vehicule en millier'!$B$28*'repartition vente classe ENR'!K4</f>
        <v>558.80549999999994</v>
      </c>
      <c r="C3" s="8">
        <f>$B3*L3/100</f>
        <v>44.425037249999995</v>
      </c>
      <c r="D3" s="8">
        <f t="shared" ref="D3:I9" si="0">$B3*M3/100</f>
        <v>5.5880550000000001E-2</v>
      </c>
      <c r="E3" s="8">
        <f t="shared" si="0"/>
        <v>0</v>
      </c>
      <c r="F3" s="8">
        <f t="shared" si="0"/>
        <v>110.14056404999999</v>
      </c>
      <c r="G3" s="8">
        <f t="shared" si="0"/>
        <v>386.91692819999992</v>
      </c>
      <c r="H3" s="8">
        <f t="shared" si="0"/>
        <v>17.267089949999999</v>
      </c>
      <c r="I3" s="8">
        <f t="shared" si="0"/>
        <v>0</v>
      </c>
      <c r="J3" s="2"/>
      <c r="L3">
        <v>7.95</v>
      </c>
      <c r="M3" s="7">
        <v>0.01</v>
      </c>
      <c r="N3">
        <v>0</v>
      </c>
      <c r="O3">
        <v>19.71</v>
      </c>
      <c r="P3">
        <v>69.239999999999995</v>
      </c>
      <c r="Q3">
        <v>3.09</v>
      </c>
      <c r="R3">
        <v>0</v>
      </c>
      <c r="S3">
        <f>SUM(L3:R3)</f>
        <v>100</v>
      </c>
    </row>
    <row r="4" spans="1:19" x14ac:dyDescent="0.25">
      <c r="A4" t="s">
        <v>7</v>
      </c>
      <c r="B4" s="8">
        <f>'vente vehicule en millier'!$B$28*'repartition vente classe ENR'!K5</f>
        <v>868.97609999999997</v>
      </c>
      <c r="C4" s="8">
        <f t="shared" ref="C4:C9" si="1">$B4*L4/100</f>
        <v>14.425003259999999</v>
      </c>
      <c r="D4" s="8">
        <f t="shared" si="0"/>
        <v>0</v>
      </c>
      <c r="E4" s="8">
        <f t="shared" si="0"/>
        <v>0.34759044000000006</v>
      </c>
      <c r="F4" s="8">
        <f t="shared" si="0"/>
        <v>407.81048372999999</v>
      </c>
      <c r="G4" s="8">
        <f t="shared" si="0"/>
        <v>446.39302256999997</v>
      </c>
      <c r="H4" s="8">
        <f t="shared" si="0"/>
        <v>0</v>
      </c>
      <c r="I4" s="8">
        <f t="shared" si="0"/>
        <v>0</v>
      </c>
      <c r="J4" s="2"/>
      <c r="L4">
        <v>1.66</v>
      </c>
      <c r="M4">
        <v>0</v>
      </c>
      <c r="N4" s="7">
        <v>0.04</v>
      </c>
      <c r="O4">
        <v>46.93</v>
      </c>
      <c r="P4">
        <v>51.37</v>
      </c>
      <c r="Q4">
        <v>0</v>
      </c>
      <c r="R4">
        <v>0</v>
      </c>
      <c r="S4" s="2">
        <f t="shared" ref="S4:S9" si="2">SUM(L4:R4)</f>
        <v>100</v>
      </c>
    </row>
    <row r="5" spans="1:19" x14ac:dyDescent="0.25">
      <c r="A5" t="s">
        <v>8</v>
      </c>
      <c r="B5" s="8">
        <f>'vente vehicule en millier'!$B$28*'repartition vente classe ENR'!K6</f>
        <v>364.23</v>
      </c>
      <c r="C5" s="8">
        <f t="shared" si="1"/>
        <v>1.82115</v>
      </c>
      <c r="D5" s="8">
        <f t="shared" si="0"/>
        <v>0</v>
      </c>
      <c r="E5" s="8">
        <f t="shared" si="0"/>
        <v>0.47349900000000006</v>
      </c>
      <c r="F5" s="8">
        <f t="shared" si="0"/>
        <v>176.50585800000002</v>
      </c>
      <c r="G5" s="8">
        <f t="shared" si="0"/>
        <v>185.42949300000001</v>
      </c>
      <c r="H5" s="8">
        <f t="shared" si="0"/>
        <v>0</v>
      </c>
      <c r="I5" s="8">
        <f t="shared" si="0"/>
        <v>0</v>
      </c>
      <c r="J5" s="2"/>
      <c r="L5">
        <v>0.5</v>
      </c>
      <c r="M5">
        <v>0</v>
      </c>
      <c r="N5" s="7">
        <v>0.13</v>
      </c>
      <c r="O5">
        <v>48.46</v>
      </c>
      <c r="P5">
        <v>50.91</v>
      </c>
      <c r="Q5">
        <v>0</v>
      </c>
      <c r="R5">
        <v>0</v>
      </c>
      <c r="S5" s="2">
        <f t="shared" si="2"/>
        <v>100</v>
      </c>
    </row>
    <row r="6" spans="1:19" x14ac:dyDescent="0.25">
      <c r="A6" t="s">
        <v>9</v>
      </c>
      <c r="B6" s="8">
        <f>'vente vehicule en millier'!$B$28*'repartition vente classe ENR'!K7</f>
        <v>84.731400000000008</v>
      </c>
      <c r="C6" s="8">
        <f t="shared" si="1"/>
        <v>0.55075410000000002</v>
      </c>
      <c r="D6" s="8">
        <f t="shared" si="0"/>
        <v>0</v>
      </c>
      <c r="E6" s="8">
        <f t="shared" si="0"/>
        <v>0.62701236000000005</v>
      </c>
      <c r="F6" s="8">
        <f t="shared" si="0"/>
        <v>31.096423800000007</v>
      </c>
      <c r="G6" s="8">
        <f t="shared" si="0"/>
        <v>52.457209739999996</v>
      </c>
      <c r="H6" s="8">
        <f t="shared" si="0"/>
        <v>0</v>
      </c>
      <c r="I6" s="8">
        <f t="shared" si="0"/>
        <v>0</v>
      </c>
      <c r="J6" s="2"/>
      <c r="L6">
        <v>0.65</v>
      </c>
      <c r="M6">
        <v>0</v>
      </c>
      <c r="N6" s="7">
        <v>0.74</v>
      </c>
      <c r="O6" s="3">
        <v>36.700000000000003</v>
      </c>
      <c r="P6" s="3">
        <v>61.91</v>
      </c>
      <c r="Q6">
        <v>0</v>
      </c>
      <c r="R6">
        <v>0</v>
      </c>
      <c r="S6" s="2">
        <f t="shared" si="2"/>
        <v>100</v>
      </c>
    </row>
    <row r="7" spans="1:19" x14ac:dyDescent="0.25">
      <c r="A7" t="s">
        <v>10</v>
      </c>
      <c r="B7" s="8">
        <f>'vente vehicule en millier'!$B$28*'repartition vente classe ENR'!K8</f>
        <v>34.697700000000005</v>
      </c>
      <c r="C7" s="8">
        <f t="shared" si="1"/>
        <v>0.38514447000000013</v>
      </c>
      <c r="D7" s="8">
        <f t="shared" si="0"/>
        <v>1.040931E-2</v>
      </c>
      <c r="E7" s="8">
        <f t="shared" si="0"/>
        <v>2.7758160000000004E-2</v>
      </c>
      <c r="F7" s="8">
        <f t="shared" si="0"/>
        <v>9.7708723200000005</v>
      </c>
      <c r="G7" s="8">
        <f t="shared" si="0"/>
        <v>24.500045970000002</v>
      </c>
      <c r="H7" s="8">
        <f t="shared" si="0"/>
        <v>0</v>
      </c>
      <c r="I7" s="8">
        <f t="shared" si="0"/>
        <v>3.4697700000000005E-3</v>
      </c>
      <c r="J7" s="2"/>
      <c r="L7">
        <v>1.1100000000000001</v>
      </c>
      <c r="M7" s="7">
        <v>0.03</v>
      </c>
      <c r="N7">
        <v>0.08</v>
      </c>
      <c r="O7">
        <v>28.16</v>
      </c>
      <c r="P7">
        <v>70.61</v>
      </c>
      <c r="Q7">
        <v>0</v>
      </c>
      <c r="R7">
        <v>0.01</v>
      </c>
      <c r="S7" s="2">
        <f t="shared" si="2"/>
        <v>100</v>
      </c>
    </row>
    <row r="8" spans="1:19" x14ac:dyDescent="0.25">
      <c r="A8" t="s">
        <v>11</v>
      </c>
      <c r="B8" s="8">
        <f>'vente vehicule en millier'!$B$28*'repartition vente classe ENR'!K9</f>
        <v>4.0256999999999996</v>
      </c>
      <c r="C8" s="8">
        <f t="shared" si="1"/>
        <v>0</v>
      </c>
      <c r="D8" s="8">
        <f t="shared" si="0"/>
        <v>0</v>
      </c>
      <c r="E8" s="8">
        <f t="shared" si="0"/>
        <v>0</v>
      </c>
      <c r="F8" s="8">
        <f t="shared" si="0"/>
        <v>2.5051931099999996</v>
      </c>
      <c r="G8" s="8">
        <f t="shared" si="0"/>
        <v>1.3304938499999996</v>
      </c>
      <c r="H8" s="8">
        <f t="shared" si="0"/>
        <v>0</v>
      </c>
      <c r="I8" s="8">
        <f t="shared" si="0"/>
        <v>0.19001303999999997</v>
      </c>
      <c r="J8" s="2"/>
      <c r="L8">
        <v>0</v>
      </c>
      <c r="M8" s="7">
        <v>0</v>
      </c>
      <c r="N8">
        <v>0</v>
      </c>
      <c r="O8">
        <v>62.23</v>
      </c>
      <c r="P8">
        <v>33.049999999999997</v>
      </c>
      <c r="Q8">
        <v>0</v>
      </c>
      <c r="R8">
        <v>4.72</v>
      </c>
      <c r="S8" s="2">
        <f t="shared" si="2"/>
        <v>100</v>
      </c>
    </row>
    <row r="9" spans="1:19" x14ac:dyDescent="0.25">
      <c r="A9" t="s">
        <v>12</v>
      </c>
      <c r="B9" s="8">
        <f>'vente vehicule en millier'!$B$28*'repartition vente classe ENR'!K10</f>
        <v>1.5336000000000001</v>
      </c>
      <c r="C9" s="8">
        <f t="shared" si="1"/>
        <v>3.8340000000000002E-3</v>
      </c>
      <c r="D9" s="8">
        <f t="shared" si="0"/>
        <v>0</v>
      </c>
      <c r="E9" s="8">
        <f t="shared" si="0"/>
        <v>9.6616800000000006E-3</v>
      </c>
      <c r="F9" s="8">
        <f t="shared" si="0"/>
        <v>1.4949532800000001</v>
      </c>
      <c r="G9" s="8">
        <f t="shared" si="0"/>
        <v>2.515104E-2</v>
      </c>
      <c r="H9" s="8">
        <f t="shared" si="0"/>
        <v>0</v>
      </c>
      <c r="I9" s="8">
        <f t="shared" si="0"/>
        <v>0</v>
      </c>
      <c r="J9" s="2"/>
      <c r="L9">
        <v>0.25</v>
      </c>
      <c r="M9" s="7">
        <v>0</v>
      </c>
      <c r="N9">
        <v>0.63</v>
      </c>
      <c r="O9">
        <v>97.48</v>
      </c>
      <c r="P9">
        <v>1.64</v>
      </c>
      <c r="Q9">
        <v>0</v>
      </c>
      <c r="R9">
        <v>0</v>
      </c>
      <c r="S9" s="2">
        <f t="shared" si="2"/>
        <v>100</v>
      </c>
    </row>
    <row r="10" spans="1:19" x14ac:dyDescent="0.25">
      <c r="B10" s="8">
        <f>SUM(B3:B9)</f>
        <v>1916.9999999999998</v>
      </c>
      <c r="C10" s="8"/>
      <c r="D10" s="49"/>
      <c r="E10" s="8"/>
      <c r="F10" s="8"/>
      <c r="G10" s="8"/>
      <c r="H10" s="8"/>
      <c r="I10" s="8"/>
      <c r="J10" s="2"/>
    </row>
    <row r="11" spans="1:19" s="2" customFormat="1" x14ac:dyDescent="0.25">
      <c r="D11" s="7"/>
    </row>
    <row r="12" spans="1:19" x14ac:dyDescent="0.25">
      <c r="A12" t="s">
        <v>16</v>
      </c>
    </row>
    <row r="13" spans="1:19" x14ac:dyDescent="0.25">
      <c r="A13" t="s">
        <v>26</v>
      </c>
    </row>
    <row r="14" spans="1:19" x14ac:dyDescent="0.25">
      <c r="A14" t="s">
        <v>34</v>
      </c>
    </row>
    <row r="16" spans="1:19" x14ac:dyDescent="0.25">
      <c r="A16" s="47"/>
      <c r="B16" s="2" t="s">
        <v>6</v>
      </c>
      <c r="C16">
        <f>SUM($E3:$G3,$I3)/$B3</f>
        <v>0.88949999999999985</v>
      </c>
    </row>
    <row r="17" spans="1:3" x14ac:dyDescent="0.25">
      <c r="A17" s="48"/>
      <c r="B17" s="2" t="s">
        <v>7</v>
      </c>
      <c r="C17" s="2">
        <f>SUM($E4:$G4,$I4)/$B4</f>
        <v>0.98339999999999994</v>
      </c>
    </row>
    <row r="18" spans="1:3" x14ac:dyDescent="0.25">
      <c r="A18" s="48"/>
      <c r="B18" s="2" t="s">
        <v>8</v>
      </c>
      <c r="C18" s="2">
        <f>SUM($E5:$G5,$I5)/$B5</f>
        <v>0.995</v>
      </c>
    </row>
    <row r="19" spans="1:3" x14ac:dyDescent="0.25">
      <c r="A19" s="48" t="s">
        <v>58</v>
      </c>
      <c r="B19" s="2" t="s">
        <v>9</v>
      </c>
      <c r="C19" s="2">
        <f t="shared" ref="C19:C22" si="3">SUM($E6:$G6,$I6)/$B6</f>
        <v>0.99349999999999994</v>
      </c>
    </row>
    <row r="20" spans="1:3" x14ac:dyDescent="0.25">
      <c r="A20" s="47"/>
      <c r="B20" s="2" t="s">
        <v>10</v>
      </c>
      <c r="C20" s="2">
        <f t="shared" si="3"/>
        <v>0.98860000000000003</v>
      </c>
    </row>
    <row r="21" spans="1:3" x14ac:dyDescent="0.25">
      <c r="A21" s="48"/>
      <c r="B21" s="2" t="s">
        <v>11</v>
      </c>
      <c r="C21" s="2">
        <f t="shared" si="3"/>
        <v>1</v>
      </c>
    </row>
    <row r="22" spans="1:3" x14ac:dyDescent="0.25">
      <c r="A22" s="48"/>
      <c r="B22" s="2" t="s">
        <v>12</v>
      </c>
      <c r="C22" s="2">
        <f t="shared" si="3"/>
        <v>0.99749999999999994</v>
      </c>
    </row>
    <row r="23" spans="1:3" x14ac:dyDescent="0.25">
      <c r="A23" s="35"/>
      <c r="B23" s="2" t="s">
        <v>37</v>
      </c>
    </row>
    <row r="24" spans="1:3" x14ac:dyDescent="0.25">
      <c r="A24" s="47"/>
      <c r="B24" s="2" t="s">
        <v>6</v>
      </c>
      <c r="C24">
        <f>SUM($C3,$H3)/$B3</f>
        <v>0.1104</v>
      </c>
    </row>
    <row r="25" spans="1:3" x14ac:dyDescent="0.25">
      <c r="A25" s="48"/>
      <c r="B25" s="2" t="s">
        <v>7</v>
      </c>
      <c r="C25" s="2">
        <f t="shared" ref="C25:C30" si="4">SUM($C4,$H4)/$B4</f>
        <v>1.66E-2</v>
      </c>
    </row>
    <row r="26" spans="1:3" x14ac:dyDescent="0.25">
      <c r="A26" s="48"/>
      <c r="B26" s="2" t="s">
        <v>8</v>
      </c>
      <c r="C26" s="2">
        <f t="shared" si="4"/>
        <v>5.0000000000000001E-3</v>
      </c>
    </row>
    <row r="27" spans="1:3" x14ac:dyDescent="0.25">
      <c r="A27" s="48" t="s">
        <v>69</v>
      </c>
      <c r="B27" s="2" t="s">
        <v>9</v>
      </c>
      <c r="C27" s="2">
        <f t="shared" si="4"/>
        <v>6.4999999999999997E-3</v>
      </c>
    </row>
    <row r="28" spans="1:3" x14ac:dyDescent="0.25">
      <c r="A28" s="48"/>
      <c r="B28" s="2" t="s">
        <v>10</v>
      </c>
      <c r="C28" s="2">
        <f t="shared" si="4"/>
        <v>1.1100000000000002E-2</v>
      </c>
    </row>
    <row r="29" spans="1:3" x14ac:dyDescent="0.25">
      <c r="A29" s="48"/>
      <c r="B29" s="2" t="s">
        <v>11</v>
      </c>
      <c r="C29" s="2">
        <f t="shared" si="4"/>
        <v>0</v>
      </c>
    </row>
    <row r="30" spans="1:3" x14ac:dyDescent="0.25">
      <c r="A30" s="48"/>
      <c r="B30" s="2" t="s">
        <v>12</v>
      </c>
      <c r="C30" s="2">
        <f t="shared" si="4"/>
        <v>2.5000000000000001E-3</v>
      </c>
    </row>
    <row r="31" spans="1:3" x14ac:dyDescent="0.25">
      <c r="A31" s="2"/>
      <c r="B31" s="2" t="s">
        <v>37</v>
      </c>
    </row>
    <row r="32" spans="1:3" x14ac:dyDescent="0.25">
      <c r="A32" s="47"/>
      <c r="B32" s="2" t="s">
        <v>6</v>
      </c>
      <c r="C32">
        <f>SUM($D3)/$B3</f>
        <v>1.0000000000000002E-4</v>
      </c>
    </row>
    <row r="33" spans="1:3" x14ac:dyDescent="0.25">
      <c r="A33" s="48"/>
      <c r="B33" s="2" t="s">
        <v>7</v>
      </c>
      <c r="C33" s="2">
        <f t="shared" ref="C33:C38" si="5">SUM($D4)/$B4</f>
        <v>0</v>
      </c>
    </row>
    <row r="34" spans="1:3" x14ac:dyDescent="0.25">
      <c r="A34" s="48"/>
      <c r="B34" s="2" t="s">
        <v>8</v>
      </c>
      <c r="C34" s="2">
        <f t="shared" si="5"/>
        <v>0</v>
      </c>
    </row>
    <row r="35" spans="1:3" x14ac:dyDescent="0.25">
      <c r="A35" s="48" t="s">
        <v>70</v>
      </c>
      <c r="B35" s="2" t="s">
        <v>9</v>
      </c>
      <c r="C35" s="2">
        <f t="shared" si="5"/>
        <v>0</v>
      </c>
    </row>
    <row r="36" spans="1:3" x14ac:dyDescent="0.25">
      <c r="A36" s="48"/>
      <c r="B36" s="2" t="s">
        <v>10</v>
      </c>
      <c r="C36" s="2">
        <f t="shared" si="5"/>
        <v>2.9999999999999997E-4</v>
      </c>
    </row>
    <row r="37" spans="1:3" x14ac:dyDescent="0.25">
      <c r="A37" s="48"/>
      <c r="B37" s="2" t="s">
        <v>11</v>
      </c>
      <c r="C37" s="2">
        <f t="shared" si="5"/>
        <v>0</v>
      </c>
    </row>
    <row r="38" spans="1:3" x14ac:dyDescent="0.25">
      <c r="A38" s="48"/>
      <c r="B38" s="2" t="s">
        <v>12</v>
      </c>
      <c r="C38" s="2">
        <f t="shared" si="5"/>
        <v>0</v>
      </c>
    </row>
    <row r="39" spans="1:3" x14ac:dyDescent="0.25">
      <c r="A39" s="2"/>
      <c r="B39" s="2" t="s">
        <v>37</v>
      </c>
    </row>
    <row r="40" spans="1:3" x14ac:dyDescent="0.25">
      <c r="A40" s="2"/>
      <c r="B40" s="43"/>
    </row>
    <row r="41" spans="1:3" x14ac:dyDescent="0.25">
      <c r="A41" s="47"/>
      <c r="B41" s="2" t="s">
        <v>6</v>
      </c>
      <c r="C41">
        <f>C16+C24+C32</f>
        <v>0.99999999999999978</v>
      </c>
    </row>
    <row r="42" spans="1:3" x14ac:dyDescent="0.25">
      <c r="A42" s="48"/>
      <c r="B42" s="2" t="s">
        <v>7</v>
      </c>
      <c r="C42" s="2">
        <f t="shared" ref="C42:C47" si="6">C17+C25+C33</f>
        <v>0.99999999999999989</v>
      </c>
    </row>
    <row r="43" spans="1:3" x14ac:dyDescent="0.25">
      <c r="A43" s="48"/>
      <c r="B43" s="2" t="s">
        <v>8</v>
      </c>
      <c r="C43" s="2">
        <f t="shared" si="6"/>
        <v>1</v>
      </c>
    </row>
    <row r="44" spans="1:3" x14ac:dyDescent="0.25">
      <c r="A44" s="48" t="s">
        <v>80</v>
      </c>
      <c r="B44" s="2" t="s">
        <v>9</v>
      </c>
      <c r="C44" s="2">
        <f t="shared" si="6"/>
        <v>0.99999999999999989</v>
      </c>
    </row>
    <row r="45" spans="1:3" x14ac:dyDescent="0.25">
      <c r="A45" s="48"/>
      <c r="B45" s="2" t="s">
        <v>10</v>
      </c>
      <c r="C45" s="2">
        <f t="shared" si="6"/>
        <v>1</v>
      </c>
    </row>
    <row r="46" spans="1:3" x14ac:dyDescent="0.25">
      <c r="A46" s="48"/>
      <c r="B46" s="2" t="s">
        <v>11</v>
      </c>
      <c r="C46" s="2">
        <f t="shared" si="6"/>
        <v>1</v>
      </c>
    </row>
    <row r="47" spans="1:3" x14ac:dyDescent="0.25">
      <c r="A47" s="48"/>
      <c r="B47" s="2" t="s">
        <v>12</v>
      </c>
      <c r="C47" s="2">
        <f t="shared" si="6"/>
        <v>0.99999999999999989</v>
      </c>
    </row>
    <row r="48" spans="1:3" x14ac:dyDescent="0.25">
      <c r="A48" s="46"/>
      <c r="C4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xSplit="1" ySplit="2" topLeftCell="C3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baseColWidth="10" defaultRowHeight="15" x14ac:dyDescent="0.25"/>
  <cols>
    <col min="2" max="2" width="18.42578125" customWidth="1"/>
    <col min="4" max="4" width="12" customWidth="1"/>
    <col min="5" max="5" width="12.85546875" customWidth="1"/>
    <col min="6" max="6" width="13.42578125" customWidth="1"/>
  </cols>
  <sheetData>
    <row r="1" spans="1:8" s="2" customFormat="1" x14ac:dyDescent="0.25">
      <c r="A1" s="9" t="s">
        <v>36</v>
      </c>
      <c r="B1" s="10"/>
      <c r="C1" s="10"/>
      <c r="D1" s="10"/>
    </row>
    <row r="2" spans="1:8" s="2" customFormat="1" ht="45" x14ac:dyDescent="0.25">
      <c r="B2" s="6" t="s">
        <v>19</v>
      </c>
      <c r="C2" s="6" t="s">
        <v>20</v>
      </c>
      <c r="D2" s="6" t="s">
        <v>23</v>
      </c>
      <c r="E2" s="6" t="s">
        <v>24</v>
      </c>
      <c r="F2" s="6" t="s">
        <v>25</v>
      </c>
      <c r="G2" s="6" t="s">
        <v>37</v>
      </c>
      <c r="H2" s="6" t="s">
        <v>91</v>
      </c>
    </row>
    <row r="3" spans="1:8" x14ac:dyDescent="0.25">
      <c r="A3">
        <v>1994</v>
      </c>
      <c r="B3" s="8">
        <v>11</v>
      </c>
      <c r="C3" s="8">
        <v>32</v>
      </c>
      <c r="D3" s="8">
        <v>0</v>
      </c>
      <c r="E3" s="8">
        <v>0</v>
      </c>
      <c r="F3" s="8">
        <v>0</v>
      </c>
      <c r="G3" s="5">
        <f>SUM(B3:F3)</f>
        <v>43</v>
      </c>
    </row>
    <row r="4" spans="1:8" x14ac:dyDescent="0.25">
      <c r="A4">
        <v>1995</v>
      </c>
      <c r="B4" s="8">
        <v>254</v>
      </c>
      <c r="C4" s="8">
        <v>132</v>
      </c>
      <c r="D4" s="8">
        <v>0</v>
      </c>
      <c r="E4" s="8">
        <v>0</v>
      </c>
      <c r="F4" s="8">
        <v>0</v>
      </c>
      <c r="G4" s="5">
        <f t="shared" ref="G4:G24" si="0">SUM(B4:F4)</f>
        <v>386</v>
      </c>
    </row>
    <row r="5" spans="1:8" x14ac:dyDescent="0.25">
      <c r="A5">
        <v>1996</v>
      </c>
      <c r="B5" s="8">
        <v>413</v>
      </c>
      <c r="C5" s="8">
        <v>489</v>
      </c>
      <c r="D5" s="8">
        <v>0</v>
      </c>
      <c r="E5" s="8">
        <v>0</v>
      </c>
      <c r="F5" s="8">
        <v>0</v>
      </c>
      <c r="G5" s="5">
        <f t="shared" si="0"/>
        <v>902</v>
      </c>
    </row>
    <row r="6" spans="1:8" x14ac:dyDescent="0.25">
      <c r="A6">
        <v>1997</v>
      </c>
      <c r="B6" s="8">
        <v>6060</v>
      </c>
      <c r="C6" s="8">
        <v>298</v>
      </c>
      <c r="D6" s="8">
        <v>0</v>
      </c>
      <c r="E6" s="8">
        <v>0</v>
      </c>
      <c r="F6" s="8">
        <v>0</v>
      </c>
      <c r="G6" s="5">
        <f t="shared" si="0"/>
        <v>6358</v>
      </c>
    </row>
    <row r="7" spans="1:8" x14ac:dyDescent="0.25">
      <c r="A7">
        <v>1998</v>
      </c>
      <c r="B7" s="8">
        <v>22589</v>
      </c>
      <c r="C7" s="8">
        <v>494</v>
      </c>
      <c r="D7" s="8">
        <v>0</v>
      </c>
      <c r="E7" s="8">
        <v>0</v>
      </c>
      <c r="F7" s="8">
        <v>0</v>
      </c>
      <c r="G7" s="5">
        <f t="shared" si="0"/>
        <v>23083</v>
      </c>
    </row>
    <row r="8" spans="1:8" x14ac:dyDescent="0.25">
      <c r="A8">
        <v>1999</v>
      </c>
      <c r="B8" s="8">
        <v>14265</v>
      </c>
      <c r="C8" s="8">
        <v>529</v>
      </c>
      <c r="D8" s="8">
        <v>0</v>
      </c>
      <c r="E8" s="8">
        <v>0</v>
      </c>
      <c r="F8" s="8">
        <v>0</v>
      </c>
      <c r="G8" s="5">
        <f t="shared" si="0"/>
        <v>14794</v>
      </c>
    </row>
    <row r="9" spans="1:8" x14ac:dyDescent="0.25">
      <c r="A9">
        <v>2000</v>
      </c>
      <c r="B9" s="8">
        <v>6201</v>
      </c>
      <c r="C9" s="8">
        <v>232</v>
      </c>
      <c r="D9" s="8">
        <v>0</v>
      </c>
      <c r="E9" s="8">
        <v>0</v>
      </c>
      <c r="F9" s="8">
        <v>0</v>
      </c>
      <c r="G9" s="5">
        <f t="shared" si="0"/>
        <v>6433</v>
      </c>
    </row>
    <row r="10" spans="1:8" x14ac:dyDescent="0.25">
      <c r="A10">
        <v>2001</v>
      </c>
      <c r="B10" s="8">
        <v>5263</v>
      </c>
      <c r="C10" s="8">
        <v>407</v>
      </c>
      <c r="D10" s="8">
        <v>0</v>
      </c>
      <c r="E10" s="8">
        <v>0</v>
      </c>
      <c r="F10" s="8">
        <v>0</v>
      </c>
      <c r="G10" s="5">
        <f t="shared" si="0"/>
        <v>5670</v>
      </c>
    </row>
    <row r="11" spans="1:8" x14ac:dyDescent="0.25">
      <c r="A11">
        <v>2002</v>
      </c>
      <c r="B11" s="8">
        <v>5029</v>
      </c>
      <c r="C11" s="8">
        <v>310</v>
      </c>
      <c r="D11" s="8">
        <v>0</v>
      </c>
      <c r="E11" s="8">
        <v>0</v>
      </c>
      <c r="F11" s="8">
        <v>0</v>
      </c>
      <c r="G11" s="5">
        <f t="shared" si="0"/>
        <v>5339</v>
      </c>
    </row>
    <row r="12" spans="1:8" x14ac:dyDescent="0.25">
      <c r="A12">
        <v>2003</v>
      </c>
      <c r="B12" s="8">
        <v>3863</v>
      </c>
      <c r="C12" s="8">
        <v>113</v>
      </c>
      <c r="D12" s="8">
        <v>0</v>
      </c>
      <c r="E12" s="8">
        <v>0</v>
      </c>
      <c r="F12" s="8">
        <v>0</v>
      </c>
      <c r="G12" s="5">
        <f t="shared" si="0"/>
        <v>3976</v>
      </c>
    </row>
    <row r="13" spans="1:8" x14ac:dyDescent="0.25">
      <c r="A13">
        <v>2004</v>
      </c>
      <c r="B13" s="8">
        <v>2875</v>
      </c>
      <c r="C13" s="8">
        <v>460</v>
      </c>
      <c r="D13" s="8">
        <v>0</v>
      </c>
      <c r="E13" s="8">
        <v>0</v>
      </c>
      <c r="F13" s="8">
        <v>0</v>
      </c>
      <c r="G13" s="5">
        <f t="shared" si="0"/>
        <v>3335</v>
      </c>
    </row>
    <row r="14" spans="1:8" x14ac:dyDescent="0.25">
      <c r="A14">
        <v>2005</v>
      </c>
      <c r="B14" s="8">
        <v>3986</v>
      </c>
      <c r="C14" s="8">
        <v>6</v>
      </c>
      <c r="D14" s="8">
        <v>0</v>
      </c>
      <c r="E14" s="8">
        <v>0</v>
      </c>
      <c r="F14" s="8">
        <v>0</v>
      </c>
      <c r="G14" s="5">
        <f t="shared" si="0"/>
        <v>3992</v>
      </c>
    </row>
    <row r="15" spans="1:8" x14ac:dyDescent="0.25">
      <c r="A15">
        <v>2006</v>
      </c>
      <c r="B15" s="11">
        <v>4371</v>
      </c>
      <c r="C15" s="11">
        <v>14</v>
      </c>
      <c r="D15" s="11">
        <v>0</v>
      </c>
      <c r="E15" s="11">
        <v>0</v>
      </c>
      <c r="F15" s="11">
        <v>0</v>
      </c>
      <c r="G15" s="12">
        <f t="shared" si="0"/>
        <v>4385</v>
      </c>
      <c r="H15" s="1">
        <f>C15/('vente vehicule en millier'!B19*1000)</f>
        <v>6.9999999999999999E-6</v>
      </c>
    </row>
    <row r="16" spans="1:8" x14ac:dyDescent="0.25">
      <c r="A16">
        <v>2007</v>
      </c>
      <c r="B16" s="11">
        <v>2980</v>
      </c>
      <c r="C16" s="11">
        <v>6</v>
      </c>
      <c r="D16" s="11">
        <v>0</v>
      </c>
      <c r="E16" s="11">
        <v>0</v>
      </c>
      <c r="F16" s="11">
        <v>0</v>
      </c>
      <c r="G16" s="12">
        <f t="shared" si="0"/>
        <v>2986</v>
      </c>
      <c r="H16" s="1">
        <f>C16/('vente vehicule en millier'!B20*1000)</f>
        <v>2.9069767441860463E-6</v>
      </c>
    </row>
    <row r="17" spans="1:8" x14ac:dyDescent="0.25">
      <c r="A17">
        <v>2008</v>
      </c>
      <c r="B17" s="11">
        <v>2250</v>
      </c>
      <c r="C17" s="11">
        <v>4</v>
      </c>
      <c r="D17" s="11">
        <v>0</v>
      </c>
      <c r="E17" s="11">
        <v>0</v>
      </c>
      <c r="F17" s="11">
        <v>0</v>
      </c>
      <c r="G17" s="12">
        <f t="shared" si="0"/>
        <v>2254</v>
      </c>
      <c r="H17" s="1">
        <f>C17/('vente vehicule en millier'!B21*1000)</f>
        <v>1.9512195121951218E-6</v>
      </c>
    </row>
    <row r="18" spans="1:8" x14ac:dyDescent="0.25">
      <c r="A18">
        <v>2009</v>
      </c>
      <c r="B18" s="11">
        <v>24821</v>
      </c>
      <c r="C18" s="11">
        <v>12</v>
      </c>
      <c r="D18" s="11">
        <v>0</v>
      </c>
      <c r="E18" s="11">
        <v>0</v>
      </c>
      <c r="F18" s="11">
        <v>0</v>
      </c>
      <c r="G18" s="12">
        <f t="shared" si="0"/>
        <v>24833</v>
      </c>
      <c r="H18" s="1">
        <f>C18/('vente vehicule en millier'!B22*1000)</f>
        <v>5.2910052910052911E-6</v>
      </c>
    </row>
    <row r="19" spans="1:8" x14ac:dyDescent="0.25">
      <c r="A19">
        <v>2010</v>
      </c>
      <c r="B19" s="11">
        <v>75568</v>
      </c>
      <c r="C19" s="11">
        <v>184</v>
      </c>
      <c r="D19" s="11">
        <v>0</v>
      </c>
      <c r="E19" s="11">
        <v>0</v>
      </c>
      <c r="F19" s="11">
        <v>0</v>
      </c>
      <c r="G19" s="12">
        <f t="shared" si="0"/>
        <v>75752</v>
      </c>
      <c r="H19" s="1">
        <f>C19/('vente vehicule en millier'!B23*1000)</f>
        <v>8.1741448245224347E-5</v>
      </c>
    </row>
    <row r="20" spans="1:8" x14ac:dyDescent="0.25">
      <c r="A20">
        <v>2011</v>
      </c>
      <c r="B20" s="11">
        <v>11874</v>
      </c>
      <c r="C20" s="11">
        <v>2630</v>
      </c>
      <c r="D20" s="11">
        <v>0</v>
      </c>
      <c r="E20" s="11">
        <v>0</v>
      </c>
      <c r="F20" s="11">
        <v>0</v>
      </c>
      <c r="G20" s="12">
        <f t="shared" si="0"/>
        <v>14504</v>
      </c>
      <c r="H20" s="1">
        <f>C20/('vente vehicule en millier'!B24*1000)</f>
        <v>1.1932849364791288E-3</v>
      </c>
    </row>
    <row r="21" spans="1:8" x14ac:dyDescent="0.25">
      <c r="A21">
        <v>2012</v>
      </c>
      <c r="B21" s="11">
        <v>1911</v>
      </c>
      <c r="C21" s="11">
        <v>5663</v>
      </c>
      <c r="D21" s="11">
        <v>0</v>
      </c>
      <c r="E21" s="11">
        <v>0</v>
      </c>
      <c r="F21" s="11">
        <v>0</v>
      </c>
      <c r="G21" s="12">
        <f t="shared" si="0"/>
        <v>7574</v>
      </c>
      <c r="H21" s="1">
        <f>C21/('vente vehicule en millier'!B25*1000)</f>
        <v>2.9836670179135931E-3</v>
      </c>
    </row>
    <row r="22" spans="1:8" x14ac:dyDescent="0.25">
      <c r="A22">
        <v>2013</v>
      </c>
      <c r="B22" s="11">
        <v>2744</v>
      </c>
      <c r="C22" s="11">
        <v>8779</v>
      </c>
      <c r="D22" s="11">
        <v>107</v>
      </c>
      <c r="E22" s="11">
        <v>843</v>
      </c>
      <c r="F22" s="11">
        <v>45942</v>
      </c>
      <c r="G22" s="12">
        <f t="shared" si="0"/>
        <v>58415</v>
      </c>
      <c r="H22" s="1">
        <f>C22/('vente vehicule en millier'!B26*1000)</f>
        <v>4.9044692737430168E-3</v>
      </c>
    </row>
    <row r="23" spans="1:8" x14ac:dyDescent="0.25">
      <c r="A23">
        <v>2014</v>
      </c>
      <c r="B23" s="11">
        <v>2251</v>
      </c>
      <c r="C23" s="11">
        <v>10561</v>
      </c>
      <c r="D23" s="11">
        <v>91</v>
      </c>
      <c r="E23" s="11">
        <v>1927</v>
      </c>
      <c r="F23" s="11">
        <v>41216</v>
      </c>
      <c r="G23" s="12">
        <f t="shared" si="0"/>
        <v>56046</v>
      </c>
      <c r="H23" s="1">
        <f>C23/('vente vehicule en millier'!B27*1000)</f>
        <v>5.880289532293987E-3</v>
      </c>
    </row>
    <row r="24" spans="1:8" x14ac:dyDescent="0.25">
      <c r="A24">
        <v>2015</v>
      </c>
      <c r="B24" s="11">
        <v>1508</v>
      </c>
      <c r="C24" s="11">
        <v>17268</v>
      </c>
      <c r="D24" s="11">
        <v>101</v>
      </c>
      <c r="E24" s="11">
        <v>5587</v>
      </c>
      <c r="F24" s="11">
        <v>56030</v>
      </c>
      <c r="G24" s="12">
        <f>SUM(B24:F24)</f>
        <v>80494</v>
      </c>
      <c r="H24" s="1">
        <f>C24/('vente vehicule en millier'!B28*1000)</f>
        <v>9.0078247261345858E-3</v>
      </c>
    </row>
    <row r="27" spans="1:8" x14ac:dyDescent="0.25">
      <c r="B2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10"/>
  <sheetViews>
    <sheetView workbookViewId="0">
      <selection activeCell="A12" sqref="A12"/>
    </sheetView>
  </sheetViews>
  <sheetFormatPr baseColWidth="10" defaultRowHeight="15" x14ac:dyDescent="0.25"/>
  <cols>
    <col min="1" max="1" width="31" customWidth="1"/>
    <col min="2" max="2" width="14.28515625" customWidth="1"/>
    <col min="3" max="10" width="13" bestFit="1" customWidth="1"/>
  </cols>
  <sheetData>
    <row r="2" spans="1:46" x14ac:dyDescent="0.25">
      <c r="A2" s="4" t="s">
        <v>86</v>
      </c>
      <c r="B2">
        <v>2006</v>
      </c>
      <c r="C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  <c r="T2" s="2">
        <v>2024</v>
      </c>
      <c r="U2" s="2">
        <v>2025</v>
      </c>
      <c r="V2" s="2">
        <v>2026</v>
      </c>
      <c r="W2" s="2">
        <v>2027</v>
      </c>
      <c r="X2" s="2">
        <v>2028</v>
      </c>
      <c r="Y2" s="2">
        <v>2029</v>
      </c>
      <c r="Z2" s="2">
        <v>2030</v>
      </c>
      <c r="AA2" s="2">
        <v>2031</v>
      </c>
      <c r="AB2" s="2">
        <v>2032</v>
      </c>
      <c r="AC2" s="2">
        <v>2033</v>
      </c>
      <c r="AD2" s="2">
        <v>2034</v>
      </c>
      <c r="AE2" s="2">
        <v>2035</v>
      </c>
      <c r="AF2" s="2">
        <v>2036</v>
      </c>
      <c r="AG2" s="2">
        <v>2037</v>
      </c>
      <c r="AH2" s="2">
        <v>2038</v>
      </c>
      <c r="AI2" s="2">
        <v>2039</v>
      </c>
      <c r="AJ2" s="2">
        <v>2040</v>
      </c>
      <c r="AK2" s="2">
        <v>2041</v>
      </c>
      <c r="AL2" s="2">
        <v>2042</v>
      </c>
      <c r="AM2" s="2">
        <v>2043</v>
      </c>
      <c r="AN2" s="2">
        <v>2044</v>
      </c>
      <c r="AO2" s="2">
        <v>2045</v>
      </c>
      <c r="AP2" s="2">
        <v>2046</v>
      </c>
      <c r="AQ2" s="2">
        <v>2047</v>
      </c>
      <c r="AR2" s="2">
        <v>2048</v>
      </c>
      <c r="AS2" s="2">
        <v>2049</v>
      </c>
      <c r="AT2" s="2">
        <v>2050</v>
      </c>
    </row>
    <row r="3" spans="1:46" x14ac:dyDescent="0.25">
      <c r="A3" t="s">
        <v>85</v>
      </c>
      <c r="B3" s="58">
        <v>24.7</v>
      </c>
      <c r="C3" s="58">
        <v>24.28676518</v>
      </c>
      <c r="D3" s="58">
        <v>23.852939030000002</v>
      </c>
      <c r="E3" s="58">
        <v>23.400366699999999</v>
      </c>
      <c r="F3" s="58">
        <v>22.93010048</v>
      </c>
      <c r="G3" s="58">
        <v>22.442840230000002</v>
      </c>
      <c r="H3" s="58">
        <v>21.93916329</v>
      </c>
      <c r="I3" s="58">
        <v>21.42185632</v>
      </c>
      <c r="J3" s="58">
        <v>20.896862509999998</v>
      </c>
      <c r="K3" s="58">
        <v>20.401665520000002</v>
      </c>
      <c r="L3" s="58">
        <v>19.92244518</v>
      </c>
      <c r="M3" s="58">
        <v>19.466230270000001</v>
      </c>
      <c r="N3" s="58">
        <v>19.036046710000001</v>
      </c>
      <c r="O3" s="58">
        <v>18.632459189999999</v>
      </c>
      <c r="P3" s="58">
        <v>18.254736019999999</v>
      </c>
      <c r="Q3" s="58">
        <v>17.901650180000001</v>
      </c>
      <c r="R3" s="58">
        <v>17.62218262</v>
      </c>
      <c r="S3" s="58">
        <v>17.36911877</v>
      </c>
      <c r="T3" s="58">
        <v>17.140498829999999</v>
      </c>
      <c r="U3" s="58">
        <v>16.93444452</v>
      </c>
      <c r="V3" s="58">
        <v>16.74919049</v>
      </c>
      <c r="W3" s="58">
        <v>16.583094450000001</v>
      </c>
      <c r="X3" s="58">
        <v>16.434637179999999</v>
      </c>
      <c r="Y3" s="58">
        <v>16.30241753</v>
      </c>
      <c r="Z3" s="58">
        <v>16.185145349999999</v>
      </c>
      <c r="AA3" s="58">
        <v>16.08708537</v>
      </c>
      <c r="AB3" s="58">
        <v>16.00066696</v>
      </c>
      <c r="AC3" s="58">
        <v>15.92505072</v>
      </c>
      <c r="AD3" s="58">
        <v>15.85946188</v>
      </c>
      <c r="AE3" s="58">
        <v>15.803173190000001</v>
      </c>
      <c r="AF3" s="58">
        <v>15.75550101</v>
      </c>
      <c r="AG3" s="58">
        <v>15.71580498</v>
      </c>
      <c r="AH3" s="58">
        <v>15.683487879999999</v>
      </c>
      <c r="AI3" s="58">
        <v>15.65799485</v>
      </c>
      <c r="AJ3" s="58">
        <v>15.638811929999999</v>
      </c>
      <c r="AK3" s="58">
        <v>15.625463999999999</v>
      </c>
      <c r="AL3" s="58">
        <v>15.617512489999999</v>
      </c>
      <c r="AM3" s="58">
        <v>15.61455293</v>
      </c>
      <c r="AN3" s="58">
        <v>15.616212490000001</v>
      </c>
      <c r="AO3" s="58">
        <v>15.62214758</v>
      </c>
      <c r="AP3" s="58">
        <v>15.63204163</v>
      </c>
      <c r="AQ3" s="58">
        <v>15.64560292</v>
      </c>
      <c r="AR3" s="58">
        <v>15.66256265</v>
      </c>
      <c r="AS3" s="58">
        <v>15.68267311</v>
      </c>
      <c r="AT3" s="58">
        <v>15.705706019999999</v>
      </c>
    </row>
    <row r="4" spans="1:46" x14ac:dyDescent="0.25">
      <c r="A4" t="s">
        <v>88</v>
      </c>
      <c r="B4" s="14"/>
      <c r="C4" s="14">
        <f>C3/B3-1</f>
        <v>-1.6730154655870466E-2</v>
      </c>
      <c r="D4" s="14">
        <f t="shared" ref="D4:K4" si="0">D3/C3-1</f>
        <v>-1.7862656750897821E-2</v>
      </c>
      <c r="E4" s="14">
        <f t="shared" si="0"/>
        <v>-1.8973440942887554E-2</v>
      </c>
      <c r="F4" s="14">
        <f t="shared" si="0"/>
        <v>-2.0096532076995133E-2</v>
      </c>
      <c r="G4" s="14">
        <f t="shared" si="0"/>
        <v>-2.1249808757924704E-2</v>
      </c>
      <c r="H4" s="14">
        <f t="shared" si="0"/>
        <v>-2.2442655868784467E-2</v>
      </c>
      <c r="I4" s="14">
        <f t="shared" si="0"/>
        <v>-2.3579156741852181E-2</v>
      </c>
      <c r="J4" s="14">
        <f t="shared" si="0"/>
        <v>-2.4507391056948435E-2</v>
      </c>
      <c r="K4" s="14">
        <f t="shared" si="0"/>
        <v>-2.3697193287414597E-2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</row>
    <row r="5" spans="1:46" x14ac:dyDescent="0.25">
      <c r="A5" s="59" t="s">
        <v>87</v>
      </c>
      <c r="B5" s="58">
        <f>(24674457.4070508)/1000000</f>
        <v>24.674457407050799</v>
      </c>
      <c r="C5" s="58">
        <v>24.813403058701677</v>
      </c>
      <c r="D5" s="58">
        <v>24.606830396263955</v>
      </c>
      <c r="E5" s="58">
        <v>24.641760335061935</v>
      </c>
      <c r="F5" s="58">
        <v>24.756280214707189</v>
      </c>
      <c r="G5" s="58">
        <v>24.269638733627708</v>
      </c>
      <c r="H5" s="58">
        <v>24.010682828950166</v>
      </c>
      <c r="I5" s="58">
        <v>23.527223207940803</v>
      </c>
      <c r="J5" s="58">
        <v>23.569282983994533</v>
      </c>
    </row>
    <row r="6" spans="1:46" x14ac:dyDescent="0.25">
      <c r="A6" t="s">
        <v>89</v>
      </c>
      <c r="B6" s="58">
        <f>B5</f>
        <v>24.674457407050799</v>
      </c>
      <c r="C6" s="60">
        <f>B6+($J$6-$B$6)/(2014 -2006)</f>
        <v>24.536310604168765</v>
      </c>
      <c r="D6" s="60">
        <f t="shared" ref="D6:I6" si="1">C6+($J$6-$B$6)/(2014 -2006)</f>
        <v>24.398163801286731</v>
      </c>
      <c r="E6" s="60">
        <f t="shared" si="1"/>
        <v>24.260016998404698</v>
      </c>
      <c r="F6" s="60">
        <f t="shared" si="1"/>
        <v>24.121870195522664</v>
      </c>
      <c r="G6" s="60">
        <f t="shared" si="1"/>
        <v>23.983723392640631</v>
      </c>
      <c r="H6" s="60">
        <f t="shared" si="1"/>
        <v>23.845576589758597</v>
      </c>
      <c r="I6" s="60">
        <f t="shared" si="1"/>
        <v>23.707429786876563</v>
      </c>
      <c r="J6" s="58">
        <f>J5</f>
        <v>23.569282983994533</v>
      </c>
      <c r="K6" s="60">
        <f>J6*(1+J7)</f>
        <v>23.431941183566085</v>
      </c>
    </row>
    <row r="7" spans="1:46" x14ac:dyDescent="0.25">
      <c r="A7" t="s">
        <v>88</v>
      </c>
      <c r="C7" s="57">
        <f>C6/B6-1</f>
        <v>-5.598777740196903E-3</v>
      </c>
      <c r="D7" s="57">
        <f t="shared" ref="D7:I7" si="2">D6/C6-1</f>
        <v>-5.6303005415395679E-3</v>
      </c>
      <c r="E7" s="57">
        <f t="shared" si="2"/>
        <v>-5.6621803184527808E-3</v>
      </c>
      <c r="F7" s="57">
        <f t="shared" si="2"/>
        <v>-5.6944231692466207E-3</v>
      </c>
      <c r="G7" s="57">
        <f t="shared" si="2"/>
        <v>-5.7270353319318623E-3</v>
      </c>
      <c r="H7" s="57">
        <f t="shared" si="2"/>
        <v>-5.7600231882437569E-3</v>
      </c>
      <c r="I7" s="57">
        <f t="shared" si="2"/>
        <v>-5.7933932678049249E-3</v>
      </c>
      <c r="J7" s="57">
        <f>J6/I6-1</f>
        <v>-5.8271522524344643E-3</v>
      </c>
      <c r="K7" s="57">
        <f>K6/J6-1</f>
        <v>-5.8271522524344643E-3</v>
      </c>
    </row>
    <row r="9" spans="1:46" x14ac:dyDescent="0.25">
      <c r="A9" t="s">
        <v>90</v>
      </c>
      <c r="C9" s="14">
        <f>C7-C4</f>
        <v>1.1131376915673563E-2</v>
      </c>
      <c r="D9" s="14">
        <f t="shared" ref="D9:K9" si="3">D7-D4</f>
        <v>1.2232356209358253E-2</v>
      </c>
      <c r="E9" s="14">
        <f t="shared" si="3"/>
        <v>1.3311260624434773E-2</v>
      </c>
      <c r="F9" s="14">
        <f t="shared" si="3"/>
        <v>1.4402108907748512E-2</v>
      </c>
      <c r="G9" s="14">
        <f t="shared" si="3"/>
        <v>1.5522773425992842E-2</v>
      </c>
      <c r="H9" s="14">
        <f t="shared" si="3"/>
        <v>1.668263268054071E-2</v>
      </c>
      <c r="I9" s="14">
        <f t="shared" si="3"/>
        <v>1.7785763474047256E-2</v>
      </c>
      <c r="J9" s="14">
        <f t="shared" si="3"/>
        <v>1.8680238804513971E-2</v>
      </c>
      <c r="K9" s="14">
        <f t="shared" si="3"/>
        <v>1.7870041034980133E-2</v>
      </c>
    </row>
    <row r="10" spans="1:46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PARC ET VENTE VEHICULE</vt:lpstr>
      <vt:lpstr>vente vehicule en millier</vt:lpstr>
      <vt:lpstr>repartition vente classe ENR</vt:lpstr>
      <vt:lpstr>repartition vente classe et enr</vt:lpstr>
      <vt:lpstr>vehicule performant</vt:lpstr>
      <vt:lpstr>calibrage conso MTEP vehicule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 RIVERA</dc:creator>
  <cp:lastModifiedBy>CALLONNEC Gaël</cp:lastModifiedBy>
  <dcterms:created xsi:type="dcterms:W3CDTF">2015-07-31T12:53:30Z</dcterms:created>
  <dcterms:modified xsi:type="dcterms:W3CDTF">2017-11-06T10:24:42Z</dcterms:modified>
</cp:coreProperties>
</file>